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1295"/>
  </bookViews>
  <sheets>
    <sheet name="2022_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Titles" localSheetId="0">'2022_2024'!$8:$10</definedName>
    <definedName name="_xlnm.Print_Area" localSheetId="0">'2022_2024'!$B$6:$BE$764</definedName>
  </definedNames>
  <calcPr calcId="145621"/>
</workbook>
</file>

<file path=xl/calcChain.xml><?xml version="1.0" encoding="utf-8"?>
<calcChain xmlns="http://schemas.openxmlformats.org/spreadsheetml/2006/main">
  <c r="AK707" i="1" l="1"/>
  <c r="W707" i="1"/>
  <c r="AC707" i="1"/>
  <c r="O81" i="1"/>
  <c r="U604" i="1" l="1"/>
  <c r="AG524" i="1"/>
  <c r="AG523" i="1"/>
  <c r="O45" i="1" l="1"/>
  <c r="AE129" i="1"/>
  <c r="AG129" i="1"/>
  <c r="AE127" i="1"/>
  <c r="AE123" i="1"/>
  <c r="AA576" i="1" l="1"/>
  <c r="AI758" i="1"/>
  <c r="T589" i="1" l="1"/>
  <c r="O589" i="1"/>
  <c r="T588" i="1"/>
  <c r="T587" i="1"/>
  <c r="O587" i="1"/>
  <c r="O588" i="1"/>
  <c r="AI576" i="1"/>
  <c r="S579" i="1"/>
  <c r="S577" i="1"/>
  <c r="S576" i="1" s="1"/>
  <c r="AE39" i="1" l="1"/>
  <c r="W39" i="1"/>
  <c r="O39" i="1"/>
  <c r="W38" i="1"/>
  <c r="AE32" i="1"/>
  <c r="W32" i="1"/>
  <c r="L32" i="1"/>
  <c r="M32" i="1"/>
  <c r="N32" i="1"/>
  <c r="O32" i="1"/>
  <c r="AE27" i="1"/>
  <c r="W27" i="1"/>
  <c r="M27" i="1"/>
  <c r="N27" i="1"/>
  <c r="O27" i="1"/>
  <c r="Y730" i="1"/>
  <c r="Y729" i="1"/>
  <c r="Q493" i="1" l="1"/>
  <c r="U15" i="1" l="1"/>
  <c r="S15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U664" i="1"/>
  <c r="U676" i="1"/>
  <c r="U691" i="1"/>
  <c r="U690" i="1"/>
  <c r="O659" i="1"/>
  <c r="U407" i="1"/>
  <c r="U433" i="1"/>
  <c r="AG547" i="1" l="1"/>
  <c r="AG600" i="1"/>
  <c r="Q600" i="1"/>
  <c r="Q139" i="1" l="1"/>
  <c r="O661" i="1"/>
  <c r="O663" i="1"/>
  <c r="O662" i="1"/>
  <c r="Q662" i="1"/>
  <c r="Q660" i="1" s="1"/>
  <c r="O660" i="1" s="1"/>
  <c r="AG662" i="1"/>
  <c r="AG660" i="1" s="1"/>
  <c r="AG663" i="1"/>
  <c r="AE663" i="1" s="1"/>
  <c r="AG661" i="1"/>
  <c r="AG105" i="1"/>
  <c r="AE524" i="1"/>
  <c r="Q522" i="1"/>
  <c r="R523" i="1"/>
  <c r="R524" i="1"/>
  <c r="O524" i="1"/>
  <c r="P524" i="1" s="1"/>
  <c r="O523" i="1"/>
  <c r="P523" i="1" s="1"/>
  <c r="O522" i="1"/>
  <c r="Q521" i="1"/>
  <c r="Q761" i="1"/>
  <c r="R761" i="1" s="1"/>
  <c r="R762" i="1"/>
  <c r="Q760" i="1"/>
  <c r="O762" i="1"/>
  <c r="O761" i="1"/>
  <c r="AG180" i="1"/>
  <c r="AE180" i="1" s="1"/>
  <c r="AG181" i="1"/>
  <c r="AE181" i="1" s="1"/>
  <c r="AG176" i="1"/>
  <c r="AE176" i="1" s="1"/>
  <c r="AH178" i="1"/>
  <c r="AH182" i="1"/>
  <c r="AE177" i="1"/>
  <c r="AE178" i="1"/>
  <c r="AE182" i="1"/>
  <c r="O574" i="1"/>
  <c r="O575" i="1"/>
  <c r="AE661" i="1" l="1"/>
  <c r="Q664" i="1"/>
  <c r="O664" i="1" s="1"/>
  <c r="AE662" i="1"/>
  <c r="AE660" i="1"/>
  <c r="BA660" i="1" s="1"/>
  <c r="AG522" i="1"/>
  <c r="AE522" i="1" s="1"/>
  <c r="AE523" i="1"/>
  <c r="O521" i="1"/>
  <c r="AH181" i="1"/>
  <c r="AG521" i="1" l="1"/>
  <c r="AG563" i="1" l="1"/>
  <c r="Y563" i="1"/>
  <c r="W570" i="1"/>
  <c r="W571" i="1"/>
  <c r="W572" i="1"/>
  <c r="W573" i="1"/>
  <c r="W574" i="1"/>
  <c r="W575" i="1"/>
  <c r="Y572" i="1"/>
  <c r="Y562" i="1" s="1"/>
  <c r="AE570" i="1"/>
  <c r="AE571" i="1"/>
  <c r="AE574" i="1"/>
  <c r="AE575" i="1"/>
  <c r="Q573" i="1"/>
  <c r="O573" i="1" s="1"/>
  <c r="O569" i="1"/>
  <c r="O570" i="1"/>
  <c r="O571" i="1"/>
  <c r="O572" i="1"/>
  <c r="Q568" i="1"/>
  <c r="Q563" i="1" s="1"/>
  <c r="O563" i="1" s="1"/>
  <c r="AG564" i="1"/>
  <c r="AG544" i="1"/>
  <c r="AG543" i="1"/>
  <c r="AG539" i="1" s="1"/>
  <c r="Y544" i="1"/>
  <c r="Y543" i="1"/>
  <c r="Y539" i="1" s="1"/>
  <c r="Q544" i="1"/>
  <c r="Q543" i="1"/>
  <c r="Y541" i="1"/>
  <c r="W541" i="1" s="1"/>
  <c r="O541" i="1"/>
  <c r="AH520" i="1"/>
  <c r="AE520" i="1"/>
  <c r="AH519" i="1"/>
  <c r="AE519" i="1"/>
  <c r="AH518" i="1"/>
  <c r="AG516" i="1"/>
  <c r="AE518" i="1"/>
  <c r="AE528" i="1"/>
  <c r="AG485" i="1"/>
  <c r="AG486" i="1" s="1"/>
  <c r="Q485" i="1"/>
  <c r="Q486" i="1" s="1"/>
  <c r="Q487" i="1"/>
  <c r="L485" i="1"/>
  <c r="Y485" i="1"/>
  <c r="Y486" i="1" s="1"/>
  <c r="L486" i="1"/>
  <c r="AG572" i="1" l="1"/>
  <c r="AE572" i="1" s="1"/>
  <c r="Q542" i="1"/>
  <c r="AG573" i="1"/>
  <c r="AE573" i="1" s="1"/>
  <c r="Y540" i="1"/>
  <c r="Q562" i="1"/>
  <c r="Q561" i="1" s="1"/>
  <c r="Y561" i="1"/>
  <c r="Q539" i="1"/>
  <c r="O539" i="1" s="1"/>
  <c r="O542" i="1"/>
  <c r="Q484" i="1"/>
  <c r="Q483" i="1" s="1"/>
  <c r="AG562" i="1" l="1"/>
  <c r="AG561" i="1" s="1"/>
  <c r="O562" i="1"/>
  <c r="AG375" i="1" l="1"/>
  <c r="Q81" i="1"/>
  <c r="Q45" i="1" s="1"/>
  <c r="Q127" i="1"/>
  <c r="L127" i="1"/>
  <c r="Q210" i="1"/>
  <c r="R210" i="1" s="1"/>
  <c r="AG127" i="1"/>
  <c r="Q22" i="1"/>
  <c r="L22" i="1"/>
  <c r="Q126" i="1"/>
  <c r="AZ137" i="1"/>
  <c r="AX137" i="1" s="1"/>
  <c r="W137" i="1"/>
  <c r="O137" i="1"/>
  <c r="K137" i="1"/>
  <c r="AG136" i="1"/>
  <c r="AE136" i="1" s="1"/>
  <c r="Y136" i="1"/>
  <c r="Q136" i="1"/>
  <c r="O136" i="1" s="1"/>
  <c r="L136" i="1"/>
  <c r="K136" i="1" s="1"/>
  <c r="AZ136" i="1" l="1"/>
  <c r="AG126" i="1"/>
  <c r="AG54" i="1"/>
  <c r="Q594" i="1"/>
  <c r="O594" i="1" s="1"/>
  <c r="O210" i="1"/>
  <c r="AY137" i="1"/>
  <c r="BA136" i="1"/>
  <c r="W136" i="1"/>
  <c r="AX136" i="1"/>
  <c r="AY136" i="1" s="1"/>
  <c r="BA137" i="1"/>
  <c r="AG327" i="1" l="1"/>
  <c r="AE327" i="1" s="1"/>
  <c r="AE329" i="1"/>
  <c r="AG323" i="1"/>
  <c r="Q305" i="1"/>
  <c r="O307" i="1"/>
  <c r="R307" i="1"/>
  <c r="AG305" i="1"/>
  <c r="Y300" i="1"/>
  <c r="O300" i="1"/>
  <c r="R300" i="1"/>
  <c r="AG249" i="1"/>
  <c r="O305" i="1" l="1"/>
  <c r="AE305" i="1"/>
  <c r="R217" i="1"/>
  <c r="R218" i="1"/>
  <c r="R219" i="1"/>
  <c r="R220" i="1"/>
  <c r="O217" i="1"/>
  <c r="O218" i="1"/>
  <c r="P218" i="1" s="1"/>
  <c r="O219" i="1"/>
  <c r="O220" i="1"/>
  <c r="W220" i="1"/>
  <c r="AE220" i="1"/>
  <c r="AF218" i="1"/>
  <c r="AH216" i="1"/>
  <c r="AH217" i="1"/>
  <c r="AH218" i="1"/>
  <c r="AH219" i="1"/>
  <c r="AH220" i="1"/>
  <c r="AG215" i="1"/>
  <c r="AK604" i="1" l="1"/>
  <c r="AG534" i="1" l="1"/>
  <c r="AG533" i="1"/>
  <c r="AG613" i="1" s="1"/>
  <c r="AK533" i="1"/>
  <c r="AK596" i="1" s="1"/>
  <c r="AK45" i="1" s="1"/>
  <c r="AK532" i="1"/>
  <c r="AK531" i="1"/>
  <c r="AC533" i="1"/>
  <c r="AC613" i="1" s="1"/>
  <c r="AC21" i="1" s="1"/>
  <c r="AC532" i="1"/>
  <c r="AC531" i="1"/>
  <c r="Z518" i="1"/>
  <c r="Z519" i="1"/>
  <c r="Z520" i="1"/>
  <c r="AC521" i="1"/>
  <c r="Y521" i="1"/>
  <c r="AK48" i="1"/>
  <c r="AK46" i="1"/>
  <c r="AC48" i="1"/>
  <c r="AC46" i="1"/>
  <c r="M613" i="1"/>
  <c r="M21" i="1" s="1"/>
  <c r="O613" i="1"/>
  <c r="O21" i="1" s="1"/>
  <c r="P613" i="1"/>
  <c r="P21" i="1" s="1"/>
  <c r="Q613" i="1"/>
  <c r="R613" i="1"/>
  <c r="R21" i="1" s="1"/>
  <c r="S613" i="1"/>
  <c r="S21" i="1" s="1"/>
  <c r="T613" i="1"/>
  <c r="T21" i="1" s="1"/>
  <c r="U613" i="1"/>
  <c r="U21" i="1" s="1"/>
  <c r="V613" i="1"/>
  <c r="V21" i="1" s="1"/>
  <c r="AE587" i="1"/>
  <c r="AE588" i="1"/>
  <c r="AE589" i="1"/>
  <c r="AG548" i="1"/>
  <c r="Q21" i="1" l="1"/>
  <c r="Q47" i="1"/>
  <c r="AC596" i="1"/>
  <c r="AC45" i="1" s="1"/>
  <c r="AG21" i="1"/>
  <c r="AG47" i="1"/>
  <c r="W521" i="1"/>
  <c r="AE533" i="1"/>
  <c r="AG596" i="1"/>
  <c r="AK613" i="1"/>
  <c r="AK21" i="1" l="1"/>
  <c r="AK47" i="1"/>
  <c r="AE47" i="1" s="1"/>
  <c r="AE21" i="1"/>
  <c r="AE613" i="1"/>
  <c r="AK644" i="1" l="1"/>
  <c r="AL644" i="1" s="1"/>
  <c r="AK645" i="1"/>
  <c r="AL645" i="1" s="1"/>
  <c r="AK646" i="1"/>
  <c r="AL646" i="1" s="1"/>
  <c r="AK647" i="1"/>
  <c r="AL647" i="1" s="1"/>
  <c r="AK648" i="1"/>
  <c r="AL648" i="1" s="1"/>
  <c r="AK649" i="1"/>
  <c r="AL649" i="1" s="1"/>
  <c r="AK650" i="1"/>
  <c r="AE650" i="1" s="1"/>
  <c r="AK651" i="1"/>
  <c r="AE651" i="1" s="1"/>
  <c r="AK652" i="1"/>
  <c r="AL652" i="1" s="1"/>
  <c r="AK653" i="1"/>
  <c r="AL653" i="1" s="1"/>
  <c r="AK654" i="1"/>
  <c r="AL654" i="1" s="1"/>
  <c r="AK655" i="1"/>
  <c r="AL655" i="1" s="1"/>
  <c r="AK656" i="1"/>
  <c r="AL656" i="1" s="1"/>
  <c r="AK657" i="1"/>
  <c r="AL657" i="1" s="1"/>
  <c r="AK643" i="1"/>
  <c r="N658" i="1"/>
  <c r="K658" i="1" s="1"/>
  <c r="P658" i="1" s="1"/>
  <c r="AE482" i="1"/>
  <c r="AE480" i="1"/>
  <c r="AK481" i="1"/>
  <c r="AE481" i="1" s="1"/>
  <c r="AK479" i="1"/>
  <c r="AE479" i="1" s="1"/>
  <c r="AL480" i="1"/>
  <c r="AL482" i="1"/>
  <c r="K482" i="1"/>
  <c r="N481" i="1"/>
  <c r="AL481" i="1" s="1"/>
  <c r="K480" i="1"/>
  <c r="N479" i="1"/>
  <c r="N478" i="1" s="1"/>
  <c r="K478" i="1" s="1"/>
  <c r="AK477" i="1"/>
  <c r="AL477" i="1" s="1"/>
  <c r="AK475" i="1"/>
  <c r="AK433" i="1"/>
  <c r="AK414" i="1"/>
  <c r="AK413" i="1"/>
  <c r="AK412" i="1"/>
  <c r="AK400" i="1"/>
  <c r="K477" i="1"/>
  <c r="N476" i="1"/>
  <c r="K476" i="1" s="1"/>
  <c r="W415" i="1"/>
  <c r="AK476" i="1" l="1"/>
  <c r="AE476" i="1" s="1"/>
  <c r="AF482" i="1"/>
  <c r="K479" i="1"/>
  <c r="K481" i="1"/>
  <c r="AF481" i="1" s="1"/>
  <c r="AE477" i="1"/>
  <c r="AF477" i="1" s="1"/>
  <c r="N619" i="1"/>
  <c r="AL651" i="1"/>
  <c r="AL479" i="1"/>
  <c r="AL650" i="1"/>
  <c r="AK478" i="1"/>
  <c r="AL478" i="1" s="1"/>
  <c r="AE657" i="1"/>
  <c r="AF476" i="1"/>
  <c r="AF479" i="1"/>
  <c r="AE649" i="1"/>
  <c r="AK658" i="1"/>
  <c r="AE656" i="1"/>
  <c r="AE648" i="1"/>
  <c r="AL476" i="1"/>
  <c r="AE655" i="1"/>
  <c r="AE647" i="1"/>
  <c r="AE654" i="1"/>
  <c r="AE646" i="1"/>
  <c r="AE653" i="1"/>
  <c r="AE645" i="1"/>
  <c r="AE652" i="1"/>
  <c r="AE644" i="1"/>
  <c r="AF480" i="1"/>
  <c r="W510" i="1"/>
  <c r="W511" i="1"/>
  <c r="W512" i="1"/>
  <c r="W513" i="1"/>
  <c r="W514" i="1"/>
  <c r="W515" i="1"/>
  <c r="M530" i="1"/>
  <c r="N533" i="1"/>
  <c r="N532" i="1"/>
  <c r="N531" i="1"/>
  <c r="AL510" i="1"/>
  <c r="AL511" i="1"/>
  <c r="AL512" i="1"/>
  <c r="AL513" i="1"/>
  <c r="AL514" i="1"/>
  <c r="AL515" i="1"/>
  <c r="AE510" i="1"/>
  <c r="AE511" i="1"/>
  <c r="AE512" i="1"/>
  <c r="AE515" i="1"/>
  <c r="K510" i="1"/>
  <c r="K511" i="1"/>
  <c r="K512" i="1"/>
  <c r="K513" i="1"/>
  <c r="K514" i="1"/>
  <c r="K515" i="1"/>
  <c r="X514" i="1" l="1"/>
  <c r="N613" i="1"/>
  <c r="N47" i="1" s="1"/>
  <c r="K47" i="1" s="1"/>
  <c r="N596" i="1"/>
  <c r="AE478" i="1"/>
  <c r="AF478" i="1" s="1"/>
  <c r="X515" i="1"/>
  <c r="AF511" i="1"/>
  <c r="X511" i="1"/>
  <c r="X513" i="1"/>
  <c r="X512" i="1"/>
  <c r="X510" i="1"/>
  <c r="AL658" i="1"/>
  <c r="AE658" i="1"/>
  <c r="AF658" i="1" s="1"/>
  <c r="AK619" i="1"/>
  <c r="AF515" i="1"/>
  <c r="AF512" i="1"/>
  <c r="AF510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N659" i="1"/>
  <c r="AK700" i="1"/>
  <c r="AK699" i="1"/>
  <c r="AK697" i="1"/>
  <c r="AK696" i="1"/>
  <c r="AK694" i="1"/>
  <c r="AK693" i="1"/>
  <c r="AK691" i="1"/>
  <c r="AK690" i="1"/>
  <c r="AC691" i="1"/>
  <c r="AC690" i="1"/>
  <c r="AK677" i="1"/>
  <c r="AK676" i="1"/>
  <c r="AK659" i="1" l="1"/>
  <c r="V659" i="1"/>
  <c r="N21" i="1"/>
  <c r="AL21" i="1" s="1"/>
  <c r="AL613" i="1"/>
  <c r="AK664" i="1"/>
  <c r="N664" i="1"/>
  <c r="V664" i="1" s="1"/>
  <c r="AL659" i="1"/>
  <c r="AE659" i="1"/>
  <c r="AC659" i="1"/>
  <c r="K659" i="1"/>
  <c r="P659" i="1" s="1"/>
  <c r="AL528" i="1"/>
  <c r="Y533" i="1"/>
  <c r="AL533" i="1"/>
  <c r="AA532" i="1"/>
  <c r="AA531" i="1"/>
  <c r="AA530" i="1"/>
  <c r="AA529" i="1"/>
  <c r="M521" i="1"/>
  <c r="L522" i="1"/>
  <c r="K526" i="1"/>
  <c r="K527" i="1"/>
  <c r="AE527" i="1"/>
  <c r="AF527" i="1" s="1"/>
  <c r="AE526" i="1"/>
  <c r="AF526" i="1" s="1"/>
  <c r="AL526" i="1"/>
  <c r="AL527" i="1"/>
  <c r="AK525" i="1"/>
  <c r="N525" i="1"/>
  <c r="K525" i="1" s="1"/>
  <c r="K522" i="1" l="1"/>
  <c r="AF522" i="1" s="1"/>
  <c r="R522" i="1"/>
  <c r="P522" i="1"/>
  <c r="W533" i="1"/>
  <c r="Y596" i="1"/>
  <c r="Y613" i="1"/>
  <c r="AL525" i="1"/>
  <c r="AK521" i="1"/>
  <c r="N521" i="1"/>
  <c r="AE525" i="1"/>
  <c r="AF525" i="1" s="1"/>
  <c r="L521" i="1"/>
  <c r="K643" i="1"/>
  <c r="AD659" i="1"/>
  <c r="W659" i="1"/>
  <c r="BA659" i="1"/>
  <c r="AF659" i="1"/>
  <c r="Z521" i="1" l="1"/>
  <c r="R521" i="1"/>
  <c r="P521" i="1"/>
  <c r="Y21" i="1"/>
  <c r="W21" i="1" s="1"/>
  <c r="Y47" i="1"/>
  <c r="AE521" i="1"/>
  <c r="AL521" i="1"/>
  <c r="X659" i="1"/>
  <c r="AK734" i="1"/>
  <c r="AK733" i="1" s="1"/>
  <c r="AE733" i="1" s="1"/>
  <c r="AK732" i="1"/>
  <c r="AG735" i="1"/>
  <c r="AG736" i="1"/>
  <c r="W732" i="1"/>
  <c r="W734" i="1"/>
  <c r="AC733" i="1"/>
  <c r="W733" i="1" s="1"/>
  <c r="W729" i="1"/>
  <c r="AC731" i="1"/>
  <c r="W731" i="1" s="1"/>
  <c r="AA734" i="1"/>
  <c r="AA730" i="1" s="1"/>
  <c r="Y734" i="1"/>
  <c r="AA733" i="1"/>
  <c r="Y733" i="1"/>
  <c r="AG741" i="1"/>
  <c r="AC725" i="1"/>
  <c r="W725" i="1" s="1"/>
  <c r="AA587" i="1"/>
  <c r="W588" i="1"/>
  <c r="W589" i="1"/>
  <c r="M589" i="1"/>
  <c r="M588" i="1"/>
  <c r="M587" i="1"/>
  <c r="M586" i="1"/>
  <c r="M585" i="1"/>
  <c r="M584" i="1"/>
  <c r="M583" i="1"/>
  <c r="M582" i="1"/>
  <c r="M581" i="1"/>
  <c r="W587" i="1" l="1"/>
  <c r="X587" i="1" s="1"/>
  <c r="K587" i="1"/>
  <c r="AJ587" i="1"/>
  <c r="K588" i="1"/>
  <c r="AJ588" i="1"/>
  <c r="K589" i="1"/>
  <c r="AJ589" i="1"/>
  <c r="AK730" i="1"/>
  <c r="AE730" i="1" s="1"/>
  <c r="M576" i="1"/>
  <c r="W730" i="1"/>
  <c r="AB589" i="1"/>
  <c r="AB588" i="1"/>
  <c r="AB587" i="1"/>
  <c r="AK731" i="1"/>
  <c r="AE734" i="1"/>
  <c r="AE732" i="1"/>
  <c r="AF588" i="1" l="1"/>
  <c r="P588" i="1"/>
  <c r="X588" i="1"/>
  <c r="AF589" i="1"/>
  <c r="P589" i="1"/>
  <c r="AF587" i="1"/>
  <c r="P587" i="1"/>
  <c r="X589" i="1"/>
  <c r="AK729" i="1"/>
  <c r="AE729" i="1" s="1"/>
  <c r="AE731" i="1"/>
  <c r="L167" i="1" l="1"/>
  <c r="L528" i="1"/>
  <c r="AH528" i="1" s="1"/>
  <c r="W661" i="1"/>
  <c r="W662" i="1"/>
  <c r="W663" i="1"/>
  <c r="Y660" i="1"/>
  <c r="Y664" i="1" s="1"/>
  <c r="Y554" i="1"/>
  <c r="Y545" i="1"/>
  <c r="Y542" i="1"/>
  <c r="W542" i="1" s="1"/>
  <c r="W548" i="1"/>
  <c r="L543" i="1"/>
  <c r="L547" i="1"/>
  <c r="L544" i="1" s="1"/>
  <c r="L548" i="1"/>
  <c r="K548" i="1" s="1"/>
  <c r="K550" i="1"/>
  <c r="AQ544" i="1"/>
  <c r="AP544" i="1" s="1"/>
  <c r="O544" i="1"/>
  <c r="E544" i="1"/>
  <c r="W543" i="1"/>
  <c r="O543" i="1"/>
  <c r="E543" i="1"/>
  <c r="AZ549" i="1"/>
  <c r="AU549" i="1"/>
  <c r="AT549" i="1" s="1"/>
  <c r="AH549" i="1"/>
  <c r="AE549" i="1"/>
  <c r="AE548" i="1" s="1"/>
  <c r="Z549" i="1"/>
  <c r="W549" i="1"/>
  <c r="R549" i="1"/>
  <c r="O549" i="1"/>
  <c r="K549" i="1"/>
  <c r="I549" i="1"/>
  <c r="H549" i="1" s="1"/>
  <c r="E549" i="1"/>
  <c r="AG541" i="1"/>
  <c r="L541" i="1"/>
  <c r="AE563" i="1"/>
  <c r="AE562" i="1"/>
  <c r="W563" i="1"/>
  <c r="W562" i="1"/>
  <c r="M561" i="1"/>
  <c r="N561" i="1"/>
  <c r="L564" i="1"/>
  <c r="L562" i="1" s="1"/>
  <c r="K562" i="1" s="1"/>
  <c r="L563" i="1"/>
  <c r="R575" i="1"/>
  <c r="Z575" i="1"/>
  <c r="AH575" i="1"/>
  <c r="AZ575" i="1"/>
  <c r="AX575" i="1" s="1"/>
  <c r="K575" i="1"/>
  <c r="R574" i="1"/>
  <c r="Z574" i="1"/>
  <c r="AH574" i="1"/>
  <c r="AZ574" i="1"/>
  <c r="AX574" i="1" s="1"/>
  <c r="K574" i="1"/>
  <c r="R573" i="1"/>
  <c r="Z573" i="1"/>
  <c r="AH573" i="1"/>
  <c r="AZ573" i="1"/>
  <c r="AX573" i="1" s="1"/>
  <c r="K573" i="1"/>
  <c r="R572" i="1"/>
  <c r="Z572" i="1"/>
  <c r="AH572" i="1"/>
  <c r="AZ572" i="1"/>
  <c r="AX572" i="1" s="1"/>
  <c r="K570" i="1"/>
  <c r="K571" i="1"/>
  <c r="K572" i="1"/>
  <c r="AU563" i="1"/>
  <c r="AT563" i="1" s="1"/>
  <c r="AS563" i="1"/>
  <c r="AQ563" i="1"/>
  <c r="AP563" i="1" s="1"/>
  <c r="AO563" i="1"/>
  <c r="AM563" i="1"/>
  <c r="AH563" i="1"/>
  <c r="Z563" i="1"/>
  <c r="U563" i="1"/>
  <c r="R563" i="1"/>
  <c r="K563" i="1"/>
  <c r="I563" i="1"/>
  <c r="H563" i="1" s="1"/>
  <c r="G563" i="1"/>
  <c r="F563" i="1"/>
  <c r="AU562" i="1"/>
  <c r="AT562" i="1" s="1"/>
  <c r="AS562" i="1"/>
  <c r="AQ562" i="1"/>
  <c r="AP562" i="1" s="1"/>
  <c r="AO562" i="1"/>
  <c r="AM562" i="1"/>
  <c r="U562" i="1"/>
  <c r="I562" i="1"/>
  <c r="H562" i="1" s="1"/>
  <c r="G562" i="1"/>
  <c r="F562" i="1"/>
  <c r="E562" i="1"/>
  <c r="M600" i="1"/>
  <c r="AV738" i="1"/>
  <c r="AU738" i="1"/>
  <c r="AS738" i="1"/>
  <c r="AR738" i="1"/>
  <c r="AQ738" i="1"/>
  <c r="AN738" i="1"/>
  <c r="AM738" i="1"/>
  <c r="R738" i="1"/>
  <c r="M738" i="1"/>
  <c r="L738" i="1"/>
  <c r="J738" i="1"/>
  <c r="I738" i="1"/>
  <c r="H738" i="1" s="1"/>
  <c r="G738" i="1"/>
  <c r="F738" i="1"/>
  <c r="R737" i="1"/>
  <c r="AZ736" i="1"/>
  <c r="AI736" i="1"/>
  <c r="R736" i="1"/>
  <c r="M736" i="1"/>
  <c r="L736" i="1"/>
  <c r="AZ735" i="1"/>
  <c r="AI735" i="1"/>
  <c r="T735" i="1"/>
  <c r="R735" i="1"/>
  <c r="M735" i="1"/>
  <c r="L735" i="1"/>
  <c r="J735" i="1"/>
  <c r="I735" i="1"/>
  <c r="H735" i="1"/>
  <c r="G735" i="1"/>
  <c r="F735" i="1"/>
  <c r="E735" i="1"/>
  <c r="D735" i="1"/>
  <c r="N734" i="1"/>
  <c r="N732" i="1"/>
  <c r="AG762" i="1"/>
  <c r="AE762" i="1" s="1"/>
  <c r="AG761" i="1"/>
  <c r="AH761" i="1" s="1"/>
  <c r="Z761" i="1"/>
  <c r="Z762" i="1"/>
  <c r="Y760" i="1"/>
  <c r="Y764" i="1" s="1"/>
  <c r="W762" i="1"/>
  <c r="W761" i="1"/>
  <c r="L760" i="1"/>
  <c r="L764" i="1" s="1"/>
  <c r="K762" i="1"/>
  <c r="P762" i="1" s="1"/>
  <c r="K761" i="1"/>
  <c r="P761" i="1" s="1"/>
  <c r="AG664" i="1"/>
  <c r="K645" i="1"/>
  <c r="K646" i="1"/>
  <c r="P646" i="1" s="1"/>
  <c r="K648" i="1"/>
  <c r="P648" i="1" s="1"/>
  <c r="K649" i="1"/>
  <c r="P649" i="1" s="1"/>
  <c r="K650" i="1"/>
  <c r="P650" i="1" s="1"/>
  <c r="K651" i="1"/>
  <c r="P651" i="1" s="1"/>
  <c r="K652" i="1"/>
  <c r="P652" i="1" s="1"/>
  <c r="K653" i="1"/>
  <c r="P653" i="1" s="1"/>
  <c r="K654" i="1"/>
  <c r="P654" i="1" s="1"/>
  <c r="K655" i="1"/>
  <c r="P655" i="1" s="1"/>
  <c r="K656" i="1"/>
  <c r="P656" i="1" s="1"/>
  <c r="K657" i="1"/>
  <c r="P657" i="1" s="1"/>
  <c r="K520" i="1"/>
  <c r="K519" i="1"/>
  <c r="AF645" i="1" l="1"/>
  <c r="P645" i="1"/>
  <c r="AF520" i="1"/>
  <c r="X520" i="1"/>
  <c r="AF573" i="1"/>
  <c r="X573" i="1"/>
  <c r="P573" i="1"/>
  <c r="AE541" i="1"/>
  <c r="AG540" i="1"/>
  <c r="AE540" i="1" s="1"/>
  <c r="AF572" i="1"/>
  <c r="P572" i="1"/>
  <c r="X572" i="1"/>
  <c r="P571" i="1"/>
  <c r="X571" i="1"/>
  <c r="AF571" i="1"/>
  <c r="P575" i="1"/>
  <c r="AF575" i="1"/>
  <c r="X575" i="1"/>
  <c r="X570" i="1"/>
  <c r="P570" i="1"/>
  <c r="AF570" i="1"/>
  <c r="P574" i="1"/>
  <c r="AF574" i="1"/>
  <c r="X574" i="1"/>
  <c r="L539" i="1"/>
  <c r="L542" i="1"/>
  <c r="R542" i="1" s="1"/>
  <c r="AF519" i="1"/>
  <c r="X519" i="1"/>
  <c r="AM544" i="1"/>
  <c r="AE543" i="1"/>
  <c r="W540" i="1"/>
  <c r="Y538" i="1"/>
  <c r="Y537" i="1" s="1"/>
  <c r="AY573" i="1"/>
  <c r="R544" i="1"/>
  <c r="L540" i="1"/>
  <c r="X652" i="1"/>
  <c r="AF652" i="1"/>
  <c r="R543" i="1"/>
  <c r="X651" i="1"/>
  <c r="AF651" i="1"/>
  <c r="AF650" i="1"/>
  <c r="X657" i="1"/>
  <c r="AF657" i="1"/>
  <c r="AF649" i="1"/>
  <c r="Z543" i="1"/>
  <c r="X656" i="1"/>
  <c r="AF656" i="1"/>
  <c r="X648" i="1"/>
  <c r="AF648" i="1"/>
  <c r="AH543" i="1"/>
  <c r="X548" i="1"/>
  <c r="X655" i="1"/>
  <c r="AF655" i="1"/>
  <c r="AF646" i="1"/>
  <c r="X654" i="1"/>
  <c r="AF654" i="1"/>
  <c r="AE544" i="1"/>
  <c r="X653" i="1"/>
  <c r="AF653" i="1"/>
  <c r="Z548" i="1"/>
  <c r="W539" i="1"/>
  <c r="BA549" i="1"/>
  <c r="AG542" i="1"/>
  <c r="AE542" i="1" s="1"/>
  <c r="N731" i="1"/>
  <c r="AL732" i="1"/>
  <c r="N733" i="1"/>
  <c r="AL734" i="1"/>
  <c r="P549" i="1"/>
  <c r="BA575" i="1"/>
  <c r="AF549" i="1"/>
  <c r="W660" i="1"/>
  <c r="AX549" i="1"/>
  <c r="AQ549" i="1" s="1"/>
  <c r="AP549" i="1" s="1"/>
  <c r="Z544" i="1"/>
  <c r="AH544" i="1"/>
  <c r="AU544" i="1"/>
  <c r="AT544" i="1" s="1"/>
  <c r="I544" i="1"/>
  <c r="H544" i="1" s="1"/>
  <c r="K544" i="1"/>
  <c r="W544" i="1"/>
  <c r="AZ544" i="1"/>
  <c r="AX544" i="1" s="1"/>
  <c r="I543" i="1"/>
  <c r="H543" i="1" s="1"/>
  <c r="K543" i="1"/>
  <c r="AU543" i="1"/>
  <c r="AT543" i="1" s="1"/>
  <c r="AZ543" i="1"/>
  <c r="AM549" i="1"/>
  <c r="X549" i="1"/>
  <c r="AE561" i="1"/>
  <c r="AF562" i="1"/>
  <c r="L561" i="1"/>
  <c r="AF563" i="1"/>
  <c r="E563" i="1"/>
  <c r="AE761" i="1"/>
  <c r="AE760" i="1" s="1"/>
  <c r="AF762" i="1"/>
  <c r="AG760" i="1"/>
  <c r="AY575" i="1"/>
  <c r="X762" i="1"/>
  <c r="AY574" i="1"/>
  <c r="BA573" i="1"/>
  <c r="BA574" i="1"/>
  <c r="BA572" i="1"/>
  <c r="AY572" i="1"/>
  <c r="AH562" i="1"/>
  <c r="R562" i="1"/>
  <c r="Z562" i="1"/>
  <c r="X761" i="1"/>
  <c r="BA736" i="1"/>
  <c r="AH762" i="1"/>
  <c r="BA735" i="1"/>
  <c r="N730" i="1"/>
  <c r="K732" i="1"/>
  <c r="AF732" i="1" s="1"/>
  <c r="K734" i="1"/>
  <c r="AF734" i="1" s="1"/>
  <c r="AY549" i="1" l="1"/>
  <c r="AF761" i="1"/>
  <c r="L538" i="1"/>
  <c r="M538" i="1" s="1"/>
  <c r="AF544" i="1"/>
  <c r="AG538" i="1"/>
  <c r="AE539" i="1"/>
  <c r="W538" i="1"/>
  <c r="K733" i="1"/>
  <c r="AL733" i="1"/>
  <c r="AD733" i="1"/>
  <c r="N729" i="1"/>
  <c r="AL730" i="1"/>
  <c r="K731" i="1"/>
  <c r="AF731" i="1" s="1"/>
  <c r="AL731" i="1"/>
  <c r="P544" i="1"/>
  <c r="AY544" i="1"/>
  <c r="BA544" i="1"/>
  <c r="X544" i="1"/>
  <c r="K542" i="1"/>
  <c r="P542" i="1" s="1"/>
  <c r="AH542" i="1"/>
  <c r="Z542" i="1"/>
  <c r="P543" i="1"/>
  <c r="AF543" i="1"/>
  <c r="X543" i="1"/>
  <c r="BA543" i="1"/>
  <c r="AX543" i="1"/>
  <c r="AM543" i="1"/>
  <c r="K730" i="1"/>
  <c r="AF730" i="1" s="1"/>
  <c r="AE538" i="1" l="1"/>
  <c r="AG537" i="1"/>
  <c r="K729" i="1"/>
  <c r="AF729" i="1" s="1"/>
  <c r="AL729" i="1"/>
  <c r="AF733" i="1"/>
  <c r="X733" i="1"/>
  <c r="X542" i="1"/>
  <c r="AF542" i="1"/>
  <c r="AQ543" i="1"/>
  <c r="AP543" i="1" s="1"/>
  <c r="AY543" i="1"/>
  <c r="L516" i="1" l="1"/>
  <c r="K518" i="1"/>
  <c r="L506" i="1"/>
  <c r="L505" i="1"/>
  <c r="X518" i="1" l="1"/>
  <c r="AF518" i="1"/>
  <c r="K528" i="1"/>
  <c r="AF528" i="1" s="1"/>
  <c r="Y496" i="1"/>
  <c r="L496" i="1"/>
  <c r="Y303" i="1"/>
  <c r="Z304" i="1"/>
  <c r="W304" i="1"/>
  <c r="W303" i="1" l="1"/>
  <c r="Y301" i="1" l="1"/>
  <c r="W301" i="1" s="1"/>
  <c r="Z302" i="1"/>
  <c r="W302" i="1"/>
  <c r="Y305" i="1"/>
  <c r="L305" i="1"/>
  <c r="AZ307" i="1"/>
  <c r="BA307" i="1" s="1"/>
  <c r="AH307" i="1"/>
  <c r="AE307" i="1"/>
  <c r="Z307" i="1"/>
  <c r="W307" i="1"/>
  <c r="K307" i="1"/>
  <c r="P307" i="1" s="1"/>
  <c r="AZ306" i="1"/>
  <c r="AX306" i="1" s="1"/>
  <c r="AH306" i="1"/>
  <c r="AE306" i="1"/>
  <c r="Z306" i="1"/>
  <c r="W306" i="1"/>
  <c r="R306" i="1"/>
  <c r="O306" i="1"/>
  <c r="K306" i="1"/>
  <c r="K305" i="1" l="1"/>
  <c r="R305" i="1"/>
  <c r="AH305" i="1"/>
  <c r="AF305" i="1"/>
  <c r="P305" i="1"/>
  <c r="X307" i="1"/>
  <c r="AY306" i="1"/>
  <c r="P306" i="1"/>
  <c r="X306" i="1"/>
  <c r="W305" i="1"/>
  <c r="X305" i="1" s="1"/>
  <c r="Z305" i="1"/>
  <c r="AF307" i="1"/>
  <c r="AX307" i="1"/>
  <c r="AY307" i="1" s="1"/>
  <c r="AF306" i="1"/>
  <c r="BA306" i="1"/>
  <c r="L303" i="1"/>
  <c r="K304" i="1"/>
  <c r="X304" i="1" s="1"/>
  <c r="K303" i="1" l="1"/>
  <c r="X303" i="1" s="1"/>
  <c r="Z303" i="1"/>
  <c r="L298" i="1" l="1"/>
  <c r="R176" i="1"/>
  <c r="R177" i="1"/>
  <c r="R178" i="1"/>
  <c r="R181" i="1"/>
  <c r="R182" i="1"/>
  <c r="O178" i="1"/>
  <c r="O181" i="1"/>
  <c r="O182" i="1"/>
  <c r="W181" i="1"/>
  <c r="W182" i="1"/>
  <c r="W178" i="1"/>
  <c r="Y179" i="1"/>
  <c r="W179" i="1" s="1"/>
  <c r="Z178" i="1"/>
  <c r="Z181" i="1"/>
  <c r="Z182" i="1"/>
  <c r="AG184" i="1"/>
  <c r="K181" i="1"/>
  <c r="AF181" i="1" s="1"/>
  <c r="K178" i="1"/>
  <c r="AF178" i="1" s="1"/>
  <c r="L180" i="1"/>
  <c r="K182" i="1"/>
  <c r="AF182" i="1" s="1"/>
  <c r="K180" i="1" l="1"/>
  <c r="AF180" i="1" s="1"/>
  <c r="AH180" i="1"/>
  <c r="AH184" i="1"/>
  <c r="AE184" i="1"/>
  <c r="X178" i="1"/>
  <c r="Z179" i="1"/>
  <c r="P182" i="1"/>
  <c r="P178" i="1"/>
  <c r="Q179" i="1"/>
  <c r="O179" i="1" s="1"/>
  <c r="P181" i="1"/>
  <c r="X182" i="1"/>
  <c r="Y180" i="1"/>
  <c r="X181" i="1"/>
  <c r="Y184" i="1"/>
  <c r="K184" i="1"/>
  <c r="AF184" i="1" l="1"/>
  <c r="R179" i="1"/>
  <c r="W184" i="1"/>
  <c r="X184" i="1" s="1"/>
  <c r="Q184" i="1"/>
  <c r="Z184" i="1"/>
  <c r="W180" i="1"/>
  <c r="X180" i="1" s="1"/>
  <c r="Q180" i="1"/>
  <c r="Z180" i="1"/>
  <c r="R184" i="1" l="1"/>
  <c r="O184" i="1"/>
  <c r="P184" i="1" s="1"/>
  <c r="O180" i="1"/>
  <c r="P180" i="1" s="1"/>
  <c r="R180" i="1"/>
  <c r="Y183" i="1" l="1"/>
  <c r="Y185" i="1"/>
  <c r="Q185" i="1" l="1"/>
  <c r="Z185" i="1"/>
  <c r="Z183" i="1"/>
  <c r="Q183" i="1"/>
  <c r="W183" i="1"/>
  <c r="Y174" i="1"/>
  <c r="W185" i="1"/>
  <c r="L175" i="1"/>
  <c r="R185" i="1" l="1"/>
  <c r="O185" i="1"/>
  <c r="R183" i="1"/>
  <c r="O183" i="1"/>
  <c r="AJ578" i="1" l="1"/>
  <c r="AJ579" i="1"/>
  <c r="AJ577" i="1"/>
  <c r="AE578" i="1"/>
  <c r="AE577" i="1"/>
  <c r="AG576" i="1"/>
  <c r="AG763" i="1" l="1"/>
  <c r="AG764" i="1" s="1"/>
  <c r="AG185" i="1"/>
  <c r="AG183" i="1"/>
  <c r="Q174" i="1"/>
  <c r="K185" i="1"/>
  <c r="K183" i="1"/>
  <c r="AG179" i="1"/>
  <c r="AG175" i="1"/>
  <c r="AH566" i="1"/>
  <c r="Y553" i="1"/>
  <c r="Q554" i="1"/>
  <c r="AG139" i="1"/>
  <c r="Z486" i="1"/>
  <c r="Z487" i="1"/>
  <c r="Z489" i="1"/>
  <c r="Z490" i="1"/>
  <c r="Z491" i="1"/>
  <c r="Z492" i="1"/>
  <c r="Z493" i="1"/>
  <c r="AE179" i="1" l="1"/>
  <c r="AH179" i="1"/>
  <c r="AE183" i="1"/>
  <c r="AF183" i="1" s="1"/>
  <c r="AH183" i="1"/>
  <c r="AH185" i="1"/>
  <c r="AE185" i="1"/>
  <c r="AF185" i="1" s="1"/>
  <c r="X183" i="1"/>
  <c r="P183" i="1"/>
  <c r="X185" i="1"/>
  <c r="P185" i="1"/>
  <c r="AG174" i="1"/>
  <c r="AG366" i="1" l="1"/>
  <c r="AH378" i="1"/>
  <c r="AH379" i="1"/>
  <c r="AE378" i="1"/>
  <c r="AE379" i="1"/>
  <c r="R378" i="1"/>
  <c r="R379" i="1"/>
  <c r="O378" i="1"/>
  <c r="O379" i="1"/>
  <c r="AG356" i="1"/>
  <c r="AH356" i="1" s="1"/>
  <c r="AG355" i="1"/>
  <c r="AH355" i="1" s="1"/>
  <c r="AH357" i="1"/>
  <c r="AH358" i="1"/>
  <c r="AH359" i="1"/>
  <c r="R355" i="1"/>
  <c r="R356" i="1"/>
  <c r="R357" i="1"/>
  <c r="R358" i="1"/>
  <c r="R359" i="1"/>
  <c r="O355" i="1"/>
  <c r="O356" i="1"/>
  <c r="AG354" i="1"/>
  <c r="AG352" i="1" s="1"/>
  <c r="AE355" i="1" l="1"/>
  <c r="AE356" i="1"/>
  <c r="U715" i="1" l="1"/>
  <c r="U737" i="1" s="1"/>
  <c r="AL475" i="1"/>
  <c r="AE475" i="1"/>
  <c r="AK474" i="1"/>
  <c r="K475" i="1"/>
  <c r="N474" i="1"/>
  <c r="K474" i="1" s="1"/>
  <c r="Q741" i="1"/>
  <c r="Q15" i="1" s="1"/>
  <c r="AG758" i="1"/>
  <c r="Q758" i="1"/>
  <c r="AF724" i="1"/>
  <c r="AL724" i="1"/>
  <c r="AC674" i="1"/>
  <c r="AC673" i="1"/>
  <c r="AC706" i="1" s="1"/>
  <c r="U674" i="1"/>
  <c r="U673" i="1"/>
  <c r="AC701" i="1"/>
  <c r="AC698" i="1"/>
  <c r="AC695" i="1"/>
  <c r="AT674" i="1"/>
  <c r="AP674" i="1"/>
  <c r="AW673" i="1"/>
  <c r="AP673" i="1"/>
  <c r="N703" i="1"/>
  <c r="N702" i="1"/>
  <c r="V702" i="1" s="1"/>
  <c r="AT703" i="1"/>
  <c r="AP703" i="1"/>
  <c r="O703" i="1"/>
  <c r="AW702" i="1"/>
  <c r="AP702" i="1"/>
  <c r="AP738" i="1" s="1"/>
  <c r="O702" i="1"/>
  <c r="K700" i="1"/>
  <c r="AE700" i="1" s="1"/>
  <c r="V699" i="1"/>
  <c r="AT700" i="1"/>
  <c r="AP700" i="1"/>
  <c r="O700" i="1"/>
  <c r="AW699" i="1"/>
  <c r="AP699" i="1"/>
  <c r="O699" i="1"/>
  <c r="V696" i="1"/>
  <c r="AT697" i="1"/>
  <c r="AP697" i="1"/>
  <c r="O697" i="1"/>
  <c r="AW696" i="1"/>
  <c r="AT696" i="1" s="1"/>
  <c r="AP696" i="1"/>
  <c r="O696" i="1"/>
  <c r="V694" i="1"/>
  <c r="K693" i="1"/>
  <c r="AT694" i="1"/>
  <c r="AP694" i="1"/>
  <c r="O694" i="1"/>
  <c r="AW693" i="1"/>
  <c r="AW692" i="1" s="1"/>
  <c r="AT692" i="1" s="1"/>
  <c r="AP693" i="1"/>
  <c r="O693" i="1"/>
  <c r="U692" i="1"/>
  <c r="O692" i="1" s="1"/>
  <c r="K691" i="1"/>
  <c r="AE691" i="1" s="1"/>
  <c r="V690" i="1"/>
  <c r="AT691" i="1"/>
  <c r="AP691" i="1"/>
  <c r="O691" i="1"/>
  <c r="AW690" i="1"/>
  <c r="AT690" i="1" s="1"/>
  <c r="AP690" i="1"/>
  <c r="O690" i="1"/>
  <c r="U689" i="1"/>
  <c r="O689" i="1" s="1"/>
  <c r="AC716" i="1"/>
  <c r="U716" i="1"/>
  <c r="U738" i="1" s="1"/>
  <c r="K717" i="1"/>
  <c r="N727" i="1"/>
  <c r="BB727" i="1"/>
  <c r="AA727" i="1"/>
  <c r="O727" i="1"/>
  <c r="O726" i="1"/>
  <c r="N723" i="1"/>
  <c r="U669" i="1" l="1"/>
  <c r="AC669" i="1"/>
  <c r="W716" i="1"/>
  <c r="W737" i="1" s="1"/>
  <c r="AC737" i="1"/>
  <c r="AT699" i="1"/>
  <c r="AT702" i="1"/>
  <c r="AT738" i="1" s="1"/>
  <c r="AW738" i="1"/>
  <c r="AL474" i="1"/>
  <c r="N673" i="1"/>
  <c r="K673" i="1" s="1"/>
  <c r="AE474" i="1"/>
  <c r="AF474" i="1" s="1"/>
  <c r="AF475" i="1"/>
  <c r="N674" i="1"/>
  <c r="K674" i="1" s="1"/>
  <c r="AL700" i="1"/>
  <c r="O673" i="1"/>
  <c r="O674" i="1"/>
  <c r="U706" i="1"/>
  <c r="AE693" i="1"/>
  <c r="AF693" i="1" s="1"/>
  <c r="W701" i="1"/>
  <c r="W695" i="1"/>
  <c r="W698" i="1"/>
  <c r="W673" i="1"/>
  <c r="W706" i="1" s="1"/>
  <c r="AC715" i="1"/>
  <c r="W715" i="1" s="1"/>
  <c r="W736" i="1" s="1"/>
  <c r="AO674" i="1"/>
  <c r="AO673" i="1"/>
  <c r="AT673" i="1"/>
  <c r="N701" i="1"/>
  <c r="K701" i="1" s="1"/>
  <c r="N695" i="1"/>
  <c r="K695" i="1" s="1"/>
  <c r="N698" i="1"/>
  <c r="K698" i="1" s="1"/>
  <c r="BD702" i="1"/>
  <c r="BD738" i="1" s="1"/>
  <c r="K702" i="1"/>
  <c r="V703" i="1"/>
  <c r="K703" i="1"/>
  <c r="P700" i="1"/>
  <c r="AF700" i="1"/>
  <c r="BD699" i="1"/>
  <c r="K699" i="1"/>
  <c r="V700" i="1"/>
  <c r="BD700" i="1"/>
  <c r="V693" i="1"/>
  <c r="AT693" i="1"/>
  <c r="W697" i="1"/>
  <c r="AO697" i="1"/>
  <c r="AD697" i="1"/>
  <c r="BD697" i="1"/>
  <c r="BD696" i="1"/>
  <c r="K696" i="1"/>
  <c r="V697" i="1"/>
  <c r="V735" i="1" s="1"/>
  <c r="K697" i="1"/>
  <c r="W694" i="1"/>
  <c r="P693" i="1"/>
  <c r="AL693" i="1"/>
  <c r="N692" i="1"/>
  <c r="K694" i="1"/>
  <c r="P691" i="1"/>
  <c r="AF691" i="1"/>
  <c r="AO690" i="1"/>
  <c r="AL691" i="1"/>
  <c r="K690" i="1"/>
  <c r="V691" i="1"/>
  <c r="AW689" i="1"/>
  <c r="AT689" i="1" s="1"/>
  <c r="BD691" i="1"/>
  <c r="N689" i="1"/>
  <c r="K689" i="1" s="1"/>
  <c r="AD727" i="1"/>
  <c r="W727" i="1"/>
  <c r="W726" i="1"/>
  <c r="V727" i="1"/>
  <c r="BD727" i="1"/>
  <c r="K727" i="1"/>
  <c r="O669" i="1" l="1"/>
  <c r="U707" i="1"/>
  <c r="W669" i="1"/>
  <c r="V673" i="1"/>
  <c r="P697" i="1"/>
  <c r="AK695" i="1"/>
  <c r="AE695" i="1" s="1"/>
  <c r="AF695" i="1" s="1"/>
  <c r="AL696" i="1"/>
  <c r="P703" i="1"/>
  <c r="AK703" i="1"/>
  <c r="P702" i="1"/>
  <c r="AK702" i="1"/>
  <c r="AE702" i="1" s="1"/>
  <c r="AF702" i="1" s="1"/>
  <c r="AE696" i="1"/>
  <c r="AF696" i="1" s="1"/>
  <c r="P699" i="1"/>
  <c r="AK727" i="1"/>
  <c r="BD673" i="1"/>
  <c r="BE673" i="1" s="1"/>
  <c r="AD673" i="1"/>
  <c r="P673" i="1"/>
  <c r="N706" i="1"/>
  <c r="K706" i="1" s="1"/>
  <c r="BD735" i="1"/>
  <c r="BD736" i="1"/>
  <c r="AX738" i="1"/>
  <c r="N669" i="1"/>
  <c r="K669" i="1" s="1"/>
  <c r="V674" i="1"/>
  <c r="X698" i="1"/>
  <c r="X695" i="1"/>
  <c r="AD698" i="1"/>
  <c r="X701" i="1"/>
  <c r="AD695" i="1"/>
  <c r="AD701" i="1"/>
  <c r="AD674" i="1"/>
  <c r="W674" i="1"/>
  <c r="BD674" i="1"/>
  <c r="X673" i="1"/>
  <c r="P674" i="1"/>
  <c r="BE702" i="1"/>
  <c r="AX702" i="1"/>
  <c r="AY702" i="1" s="1"/>
  <c r="W702" i="1"/>
  <c r="X702" i="1" s="1"/>
  <c r="AD702" i="1"/>
  <c r="AD703" i="1"/>
  <c r="W703" i="1"/>
  <c r="X703" i="1" s="1"/>
  <c r="AO703" i="1"/>
  <c r="BD703" i="1"/>
  <c r="AO702" i="1"/>
  <c r="AO738" i="1" s="1"/>
  <c r="AD699" i="1"/>
  <c r="W699" i="1"/>
  <c r="X699" i="1" s="1"/>
  <c r="BE699" i="1"/>
  <c r="AX699" i="1"/>
  <c r="AY699" i="1" s="1"/>
  <c r="AX700" i="1"/>
  <c r="BE700" i="1"/>
  <c r="AD700" i="1"/>
  <c r="W700" i="1"/>
  <c r="AO700" i="1"/>
  <c r="AO699" i="1"/>
  <c r="P696" i="1"/>
  <c r="X697" i="1"/>
  <c r="AX697" i="1"/>
  <c r="BE697" i="1"/>
  <c r="BE696" i="1"/>
  <c r="AX696" i="1"/>
  <c r="AY696" i="1" s="1"/>
  <c r="W696" i="1"/>
  <c r="X696" i="1" s="1"/>
  <c r="AD696" i="1"/>
  <c r="AO696" i="1"/>
  <c r="AD694" i="1"/>
  <c r="AO694" i="1"/>
  <c r="BD694" i="1"/>
  <c r="X694" i="1"/>
  <c r="W693" i="1"/>
  <c r="X693" i="1" s="1"/>
  <c r="AC692" i="1"/>
  <c r="BD693" i="1"/>
  <c r="AD693" i="1"/>
  <c r="AO693" i="1"/>
  <c r="K692" i="1"/>
  <c r="V692" i="1"/>
  <c r="P694" i="1"/>
  <c r="P690" i="1"/>
  <c r="AC689" i="1"/>
  <c r="AD690" i="1"/>
  <c r="W690" i="1"/>
  <c r="X690" i="1" s="1"/>
  <c r="P689" i="1"/>
  <c r="BD690" i="1"/>
  <c r="AX691" i="1"/>
  <c r="AY691" i="1" s="1"/>
  <c r="BE691" i="1"/>
  <c r="AD691" i="1"/>
  <c r="W691" i="1"/>
  <c r="X691" i="1" s="1"/>
  <c r="AO691" i="1"/>
  <c r="AO689" i="1" s="1"/>
  <c r="V689" i="1"/>
  <c r="X727" i="1"/>
  <c r="AX727" i="1"/>
  <c r="AY727" i="1" s="1"/>
  <c r="BE727" i="1"/>
  <c r="P727" i="1"/>
  <c r="N720" i="1"/>
  <c r="N716" i="1" s="1"/>
  <c r="N737" i="1" s="1"/>
  <c r="N26" i="1"/>
  <c r="K26" i="1" s="1"/>
  <c r="AE26" i="1"/>
  <c r="W26" i="1"/>
  <c r="O26" i="1"/>
  <c r="AE614" i="1"/>
  <c r="AK607" i="1"/>
  <c r="W613" i="1"/>
  <c r="W614" i="1"/>
  <c r="AC607" i="1"/>
  <c r="U614" i="1"/>
  <c r="O614" i="1" s="1"/>
  <c r="N607" i="1"/>
  <c r="M614" i="1"/>
  <c r="N614" i="1"/>
  <c r="L614" i="1"/>
  <c r="W605" i="1"/>
  <c r="W606" i="1"/>
  <c r="O605" i="1"/>
  <c r="O606" i="1"/>
  <c r="K605" i="1"/>
  <c r="K606" i="1"/>
  <c r="Y16" i="1"/>
  <c r="AG16" i="1"/>
  <c r="Q764" i="1"/>
  <c r="Q16" i="1" s="1"/>
  <c r="L16" i="1"/>
  <c r="AZ764" i="1"/>
  <c r="AX764" i="1" s="1"/>
  <c r="AU763" i="1"/>
  <c r="AT763" i="1" s="1"/>
  <c r="AI763" i="1"/>
  <c r="AM763" i="1" s="1"/>
  <c r="AQ763" i="1" s="1"/>
  <c r="AP763" i="1" s="1"/>
  <c r="AH763" i="1"/>
  <c r="S763" i="1"/>
  <c r="R763" i="1"/>
  <c r="K763" i="1"/>
  <c r="G763" i="1"/>
  <c r="F763" i="1"/>
  <c r="AG374" i="1"/>
  <c r="Y374" i="1"/>
  <c r="Q374" i="1"/>
  <c r="L374" i="1"/>
  <c r="Z379" i="1"/>
  <c r="W379" i="1"/>
  <c r="K379" i="1"/>
  <c r="Z378" i="1"/>
  <c r="W378" i="1"/>
  <c r="K378" i="1"/>
  <c r="R354" i="1"/>
  <c r="O354" i="1"/>
  <c r="Z354" i="1"/>
  <c r="W354" i="1"/>
  <c r="Z355" i="1"/>
  <c r="Z356" i="1"/>
  <c r="W355" i="1"/>
  <c r="W356" i="1"/>
  <c r="L351" i="1"/>
  <c r="L350" i="1" s="1"/>
  <c r="K356" i="1"/>
  <c r="K355" i="1"/>
  <c r="K524" i="1"/>
  <c r="AF524" i="1" s="1"/>
  <c r="K517" i="1"/>
  <c r="N399" i="1"/>
  <c r="AK399" i="1" s="1"/>
  <c r="N415" i="1"/>
  <c r="K384" i="1"/>
  <c r="K385" i="1"/>
  <c r="O707" i="1" l="1"/>
  <c r="O38" i="1"/>
  <c r="X674" i="1"/>
  <c r="AK415" i="1"/>
  <c r="AE415" i="1" s="1"/>
  <c r="V415" i="1"/>
  <c r="AL607" i="1"/>
  <c r="N48" i="1"/>
  <c r="K48" i="1" s="1"/>
  <c r="AL614" i="1"/>
  <c r="AL702" i="1"/>
  <c r="K415" i="1"/>
  <c r="AD415" i="1"/>
  <c r="AK701" i="1"/>
  <c r="AL701" i="1" s="1"/>
  <c r="AX673" i="1"/>
  <c r="AY673" i="1" s="1"/>
  <c r="AL695" i="1"/>
  <c r="AK689" i="1"/>
  <c r="AE690" i="1"/>
  <c r="AF690" i="1" s="1"/>
  <c r="AL690" i="1"/>
  <c r="AE694" i="1"/>
  <c r="AF694" i="1" s="1"/>
  <c r="AL694" i="1"/>
  <c r="AK692" i="1"/>
  <c r="AE697" i="1"/>
  <c r="AF697" i="1" s="1"/>
  <c r="AL697" i="1"/>
  <c r="AE703" i="1"/>
  <c r="AF703" i="1" s="1"/>
  <c r="AL703" i="1"/>
  <c r="AE699" i="1"/>
  <c r="AF699" i="1" s="1"/>
  <c r="AL699" i="1"/>
  <c r="AK698" i="1"/>
  <c r="AE727" i="1"/>
  <c r="AF727" i="1" s="1"/>
  <c r="AL727" i="1"/>
  <c r="X700" i="1"/>
  <c r="K716" i="1"/>
  <c r="AY697" i="1"/>
  <c r="AX735" i="1"/>
  <c r="AX736" i="1"/>
  <c r="AY700" i="1"/>
  <c r="E763" i="1"/>
  <c r="AF26" i="1"/>
  <c r="AF355" i="1"/>
  <c r="P355" i="1"/>
  <c r="K614" i="1"/>
  <c r="X614" i="1" s="1"/>
  <c r="P356" i="1"/>
  <c r="AF356" i="1"/>
  <c r="X378" i="1"/>
  <c r="P378" i="1"/>
  <c r="AF378" i="1"/>
  <c r="P379" i="1"/>
  <c r="AF379" i="1"/>
  <c r="K764" i="1"/>
  <c r="AY764" i="1" s="1"/>
  <c r="R764" i="1"/>
  <c r="AX674" i="1"/>
  <c r="AY674" i="1" s="1"/>
  <c r="BE674" i="1"/>
  <c r="P606" i="1"/>
  <c r="P605" i="1"/>
  <c r="BE703" i="1"/>
  <c r="AX703" i="1"/>
  <c r="AY703" i="1" s="1"/>
  <c r="AO692" i="1"/>
  <c r="AX694" i="1"/>
  <c r="AY694" i="1" s="1"/>
  <c r="BE694" i="1"/>
  <c r="P692" i="1"/>
  <c r="BE693" i="1"/>
  <c r="AX693" i="1"/>
  <c r="AY693" i="1" s="1"/>
  <c r="BD692" i="1"/>
  <c r="AD692" i="1"/>
  <c r="W692" i="1"/>
  <c r="X692" i="1" s="1"/>
  <c r="BE690" i="1"/>
  <c r="AX690" i="1"/>
  <c r="AY690" i="1" s="1"/>
  <c r="BD689" i="1"/>
  <c r="AD689" i="1"/>
  <c r="W689" i="1"/>
  <c r="X689" i="1" s="1"/>
  <c r="P26" i="1"/>
  <c r="X606" i="1"/>
  <c r="X605" i="1"/>
  <c r="X379" i="1"/>
  <c r="AH764" i="1"/>
  <c r="BA764" i="1"/>
  <c r="O764" i="1"/>
  <c r="AE764" i="1"/>
  <c r="AE763" i="1"/>
  <c r="AF763" i="1" s="1"/>
  <c r="O763" i="1"/>
  <c r="P763" i="1" s="1"/>
  <c r="X356" i="1"/>
  <c r="X355" i="1"/>
  <c r="N407" i="1"/>
  <c r="L533" i="1"/>
  <c r="L596" i="1" s="1"/>
  <c r="K523" i="1"/>
  <c r="AF523" i="1" s="1"/>
  <c r="P764" i="1" l="1"/>
  <c r="AF614" i="1"/>
  <c r="AE701" i="1"/>
  <c r="AF701" i="1" s="1"/>
  <c r="AF415" i="1"/>
  <c r="X415" i="1"/>
  <c r="K533" i="1"/>
  <c r="AH533" i="1"/>
  <c r="P614" i="1"/>
  <c r="AF764" i="1"/>
  <c r="AE692" i="1"/>
  <c r="AF692" i="1" s="1"/>
  <c r="AL692" i="1"/>
  <c r="AE698" i="1"/>
  <c r="AF698" i="1" s="1"/>
  <c r="AL698" i="1"/>
  <c r="AE689" i="1"/>
  <c r="AF689" i="1" s="1"/>
  <c r="AL689" i="1"/>
  <c r="K737" i="1"/>
  <c r="V737" i="1"/>
  <c r="K521" i="1"/>
  <c r="AX692" i="1"/>
  <c r="AY692" i="1" s="1"/>
  <c r="BE692" i="1"/>
  <c r="AX689" i="1"/>
  <c r="AY689" i="1" s="1"/>
  <c r="BE689" i="1"/>
  <c r="L613" i="1"/>
  <c r="K613" i="1" l="1"/>
  <c r="AF613" i="1" s="1"/>
  <c r="AH613" i="1"/>
  <c r="AF521" i="1"/>
  <c r="X521" i="1"/>
  <c r="L47" i="1"/>
  <c r="AF47" i="1" s="1"/>
  <c r="Z613" i="1"/>
  <c r="L21" i="1"/>
  <c r="K21" i="1" l="1"/>
  <c r="AF21" i="1" s="1"/>
  <c r="AH21" i="1"/>
  <c r="X613" i="1"/>
  <c r="O485" i="1" l="1"/>
  <c r="O493" i="1"/>
  <c r="W493" i="1"/>
  <c r="Z485" i="1"/>
  <c r="W485" i="1"/>
  <c r="Y484" i="1"/>
  <c r="L327" i="1"/>
  <c r="K329" i="1"/>
  <c r="O322" i="1"/>
  <c r="Z322" i="1"/>
  <c r="W322" i="1"/>
  <c r="L301" i="1"/>
  <c r="Z301" i="1" s="1"/>
  <c r="K302" i="1"/>
  <c r="X302" i="1" s="1"/>
  <c r="K301" i="1" l="1"/>
  <c r="X301" i="1" s="1"/>
  <c r="Q231" i="1"/>
  <c r="L231" i="1"/>
  <c r="L215" i="1" l="1"/>
  <c r="K220" i="1"/>
  <c r="K179" i="1"/>
  <c r="AF179" i="1" s="1"/>
  <c r="K177" i="1"/>
  <c r="AF177" i="1" s="1"/>
  <c r="L174" i="1"/>
  <c r="M174" i="1" s="1"/>
  <c r="AF220" i="1" l="1"/>
  <c r="X220" i="1"/>
  <c r="P220" i="1"/>
  <c r="P179" i="1"/>
  <c r="X179" i="1"/>
  <c r="L112" i="1"/>
  <c r="O643" i="1" l="1"/>
  <c r="U430" i="1"/>
  <c r="V414" i="1"/>
  <c r="U392" i="1"/>
  <c r="O414" i="1"/>
  <c r="U387" i="1"/>
  <c r="U386" i="1" s="1"/>
  <c r="O386" i="1" s="1"/>
  <c r="U417" i="1"/>
  <c r="U389" i="1"/>
  <c r="T577" i="1"/>
  <c r="T578" i="1"/>
  <c r="T579" i="1"/>
  <c r="T580" i="1"/>
  <c r="T581" i="1"/>
  <c r="T582" i="1"/>
  <c r="T583" i="1"/>
  <c r="T584" i="1"/>
  <c r="T585" i="1"/>
  <c r="T586" i="1"/>
  <c r="O387" i="1" l="1"/>
  <c r="O177" i="1"/>
  <c r="P177" i="1" s="1"/>
  <c r="O176" i="1"/>
  <c r="O567" i="1"/>
  <c r="AH176" i="1" l="1"/>
  <c r="AH177" i="1"/>
  <c r="Q514" i="1" l="1"/>
  <c r="Q513" i="1"/>
  <c r="L484" i="1" l="1"/>
  <c r="L483" i="1" s="1"/>
  <c r="AG488" i="1" l="1"/>
  <c r="O490" i="1"/>
  <c r="AZ490" i="1" l="1"/>
  <c r="AG489" i="1"/>
  <c r="AX490" i="1" l="1"/>
  <c r="BA490" i="1"/>
  <c r="K490" i="1"/>
  <c r="O367" i="1"/>
  <c r="R373" i="1"/>
  <c r="R372" i="1"/>
  <c r="O133" i="1"/>
  <c r="R133" i="1"/>
  <c r="Q135" i="1"/>
  <c r="Q134" i="1" s="1"/>
  <c r="Q132" i="1"/>
  <c r="O132" i="1" s="1"/>
  <c r="R323" i="1"/>
  <c r="R324" i="1"/>
  <c r="O323" i="1"/>
  <c r="O324" i="1"/>
  <c r="Q371" i="1" l="1"/>
  <c r="O134" i="1"/>
  <c r="O135" i="1"/>
  <c r="R135" i="1"/>
  <c r="AY490" i="1"/>
  <c r="O372" i="1"/>
  <c r="O373" i="1"/>
  <c r="AE567" i="1" l="1"/>
  <c r="Y514" i="1" l="1"/>
  <c r="AG514" i="1" s="1"/>
  <c r="AE514" i="1" s="1"/>
  <c r="AF514" i="1" s="1"/>
  <c r="Y513" i="1"/>
  <c r="AG513" i="1" s="1"/>
  <c r="AE513" i="1" s="1"/>
  <c r="AF513" i="1" s="1"/>
  <c r="Y488" i="1"/>
  <c r="Y483" i="1" s="1"/>
  <c r="AG491" i="1"/>
  <c r="AG484" i="1" s="1"/>
  <c r="Z488" i="1" l="1"/>
  <c r="AZ373" i="1"/>
  <c r="AX373" i="1" s="1"/>
  <c r="AC430" i="1"/>
  <c r="W387" i="1"/>
  <c r="AC386" i="1"/>
  <c r="W386" i="1" s="1"/>
  <c r="AC395" i="1"/>
  <c r="AC394" i="1"/>
  <c r="BD394" i="1" s="1"/>
  <c r="BE394" i="1" s="1"/>
  <c r="BD677" i="1"/>
  <c r="BE677" i="1" s="1"/>
  <c r="BD676" i="1"/>
  <c r="BE676" i="1" s="1"/>
  <c r="AZ741" i="1"/>
  <c r="BA741" i="1" s="1"/>
  <c r="BD604" i="1"/>
  <c r="BE604" i="1" s="1"/>
  <c r="BB758" i="1"/>
  <c r="BA742" i="1"/>
  <c r="BA743" i="1"/>
  <c r="BE670" i="1"/>
  <c r="BE671" i="1"/>
  <c r="BE672" i="1"/>
  <c r="BE678" i="1"/>
  <c r="BE679" i="1"/>
  <c r="BE680" i="1"/>
  <c r="BE681" i="1"/>
  <c r="BE682" i="1"/>
  <c r="BE683" i="1"/>
  <c r="BE684" i="1"/>
  <c r="BE685" i="1"/>
  <c r="BE686" i="1"/>
  <c r="BE620" i="1"/>
  <c r="BE621" i="1"/>
  <c r="BE625" i="1"/>
  <c r="BE626" i="1"/>
  <c r="BE631" i="1"/>
  <c r="BE632" i="1"/>
  <c r="BE634" i="1"/>
  <c r="BE635" i="1"/>
  <c r="BE637" i="1"/>
  <c r="BE638" i="1"/>
  <c r="BE640" i="1"/>
  <c r="BE641" i="1"/>
  <c r="BE645" i="1"/>
  <c r="BE646" i="1"/>
  <c r="BA648" i="1"/>
  <c r="AZ650" i="1"/>
  <c r="BA650" i="1" s="1"/>
  <c r="AZ649" i="1"/>
  <c r="BA649" i="1" s="1"/>
  <c r="BE605" i="1"/>
  <c r="BC601" i="1"/>
  <c r="BC602" i="1"/>
  <c r="BC603" i="1"/>
  <c r="BC605" i="1"/>
  <c r="BB600" i="1"/>
  <c r="BC600" i="1" s="1"/>
  <c r="AZ602" i="1"/>
  <c r="AZ604" i="1"/>
  <c r="AZ600" i="1"/>
  <c r="BB578" i="1"/>
  <c r="BC578" i="1" s="1"/>
  <c r="BB579" i="1"/>
  <c r="BC579" i="1" s="1"/>
  <c r="BB580" i="1"/>
  <c r="BC580" i="1" s="1"/>
  <c r="BB581" i="1"/>
  <c r="BC581" i="1" s="1"/>
  <c r="BB583" i="1"/>
  <c r="BC583" i="1" s="1"/>
  <c r="BB584" i="1"/>
  <c r="BC584" i="1" s="1"/>
  <c r="BB585" i="1"/>
  <c r="BC585" i="1" s="1"/>
  <c r="BB586" i="1"/>
  <c r="BC586" i="1" s="1"/>
  <c r="BB577" i="1"/>
  <c r="BC577" i="1" s="1"/>
  <c r="AZ547" i="1"/>
  <c r="AZ546" i="1"/>
  <c r="AZ487" i="1"/>
  <c r="BA487" i="1" s="1"/>
  <c r="AZ488" i="1"/>
  <c r="AZ489" i="1"/>
  <c r="AZ492" i="1"/>
  <c r="BA492" i="1" s="1"/>
  <c r="AZ494" i="1"/>
  <c r="BA494" i="1" s="1"/>
  <c r="AZ513" i="1"/>
  <c r="BA513" i="1" s="1"/>
  <c r="AZ514" i="1"/>
  <c r="BA514" i="1" s="1"/>
  <c r="AZ516" i="1"/>
  <c r="BA516" i="1" s="1"/>
  <c r="AZ512" i="1"/>
  <c r="BD511" i="1"/>
  <c r="BE511" i="1" s="1"/>
  <c r="BD510" i="1"/>
  <c r="BE510" i="1" s="1"/>
  <c r="AZ508" i="1"/>
  <c r="AZ507" i="1"/>
  <c r="BA507" i="1" s="1"/>
  <c r="AZ506" i="1"/>
  <c r="BA506" i="1" s="1"/>
  <c r="AZ505" i="1"/>
  <c r="BA505" i="1" s="1"/>
  <c r="AZ500" i="1"/>
  <c r="BA500" i="1" s="1"/>
  <c r="AZ499" i="1"/>
  <c r="AZ498" i="1"/>
  <c r="BA498" i="1" s="1"/>
  <c r="AZ495" i="1"/>
  <c r="BA495" i="1" s="1"/>
  <c r="BE390" i="1"/>
  <c r="BE393" i="1"/>
  <c r="BE397" i="1"/>
  <c r="BE398" i="1"/>
  <c r="BE401" i="1"/>
  <c r="BE402" i="1"/>
  <c r="BE403" i="1"/>
  <c r="BE405" i="1"/>
  <c r="BE406" i="1"/>
  <c r="BE408" i="1"/>
  <c r="BE409" i="1"/>
  <c r="BE410" i="1"/>
  <c r="BE411" i="1"/>
  <c r="BE418" i="1"/>
  <c r="BE419" i="1"/>
  <c r="BE422" i="1"/>
  <c r="BE423" i="1"/>
  <c r="BE428" i="1"/>
  <c r="BD433" i="1"/>
  <c r="BE433" i="1" s="1"/>
  <c r="BD430" i="1"/>
  <c r="BE430" i="1" s="1"/>
  <c r="BD426" i="1"/>
  <c r="BE426" i="1" s="1"/>
  <c r="BD425" i="1"/>
  <c r="BE425" i="1" s="1"/>
  <c r="BD417" i="1"/>
  <c r="BE417" i="1" s="1"/>
  <c r="BD414" i="1"/>
  <c r="BE414" i="1" s="1"/>
  <c r="BD413" i="1"/>
  <c r="BE413" i="1" s="1"/>
  <c r="BD412" i="1"/>
  <c r="BE412" i="1" s="1"/>
  <c r="BD399" i="1"/>
  <c r="BE399" i="1" s="1"/>
  <c r="BD395" i="1"/>
  <c r="BE395" i="1" s="1"/>
  <c r="BD389" i="1"/>
  <c r="BE389" i="1" s="1"/>
  <c r="BD387" i="1"/>
  <c r="BE387" i="1" s="1"/>
  <c r="BD385" i="1"/>
  <c r="BE385" i="1" s="1"/>
  <c r="BD383" i="1"/>
  <c r="BE383" i="1" s="1"/>
  <c r="AZ329" i="1"/>
  <c r="BA329" i="1" s="1"/>
  <c r="AZ339" i="1"/>
  <c r="BA339" i="1" s="1"/>
  <c r="AZ340" i="1"/>
  <c r="BA340" i="1" s="1"/>
  <c r="AZ342" i="1"/>
  <c r="BA342" i="1" s="1"/>
  <c r="AZ343" i="1"/>
  <c r="AZ344" i="1"/>
  <c r="BA344" i="1" s="1"/>
  <c r="BA237" i="1"/>
  <c r="BA238" i="1"/>
  <c r="BA239" i="1"/>
  <c r="BA240" i="1"/>
  <c r="BA241" i="1"/>
  <c r="BA243" i="1"/>
  <c r="BA253" i="1"/>
  <c r="BA254" i="1"/>
  <c r="BA255" i="1"/>
  <c r="BA256" i="1"/>
  <c r="BA257" i="1"/>
  <c r="BA258" i="1"/>
  <c r="BA259" i="1"/>
  <c r="BA260" i="1"/>
  <c r="BA264" i="1"/>
  <c r="BA265" i="1"/>
  <c r="BA266" i="1"/>
  <c r="BA267" i="1"/>
  <c r="BA268" i="1"/>
  <c r="BA269" i="1"/>
  <c r="BA270" i="1"/>
  <c r="BA272" i="1"/>
  <c r="BA273" i="1"/>
  <c r="BA277" i="1"/>
  <c r="BA283" i="1"/>
  <c r="BA284" i="1"/>
  <c r="BA285" i="1"/>
  <c r="BA286" i="1"/>
  <c r="BA289" i="1"/>
  <c r="BA290" i="1"/>
  <c r="BA291" i="1"/>
  <c r="BA292" i="1"/>
  <c r="BA293" i="1"/>
  <c r="BA294" i="1"/>
  <c r="BA295" i="1"/>
  <c r="BA315" i="1"/>
  <c r="BA317" i="1"/>
  <c r="BA318" i="1"/>
  <c r="BA343" i="1"/>
  <c r="BA434" i="1"/>
  <c r="BA437" i="1"/>
  <c r="BA438" i="1"/>
  <c r="BA439" i="1"/>
  <c r="BA442" i="1"/>
  <c r="BA446" i="1"/>
  <c r="BA447" i="1"/>
  <c r="BA448" i="1"/>
  <c r="BA449" i="1"/>
  <c r="BA450" i="1"/>
  <c r="BA451" i="1"/>
  <c r="BA452" i="1"/>
  <c r="BA453" i="1"/>
  <c r="BA454" i="1"/>
  <c r="BA455" i="1"/>
  <c r="BA456" i="1"/>
  <c r="BA457" i="1"/>
  <c r="BA463" i="1"/>
  <c r="BA466" i="1"/>
  <c r="BA472" i="1"/>
  <c r="BA488" i="1"/>
  <c r="BA489" i="1"/>
  <c r="BA499" i="1"/>
  <c r="BA502" i="1"/>
  <c r="BA503" i="1"/>
  <c r="BA508" i="1"/>
  <c r="BA512" i="1"/>
  <c r="AY253" i="1"/>
  <c r="AY254" i="1"/>
  <c r="AY255" i="1"/>
  <c r="AY256" i="1"/>
  <c r="AY257" i="1"/>
  <c r="AY258" i="1"/>
  <c r="AY259" i="1"/>
  <c r="AY260" i="1"/>
  <c r="AY264" i="1"/>
  <c r="AY265" i="1"/>
  <c r="AY266" i="1"/>
  <c r="AY267" i="1"/>
  <c r="AY268" i="1"/>
  <c r="AY269" i="1"/>
  <c r="AY270" i="1"/>
  <c r="AY284" i="1"/>
  <c r="AY289" i="1"/>
  <c r="AY290" i="1"/>
  <c r="AY291" i="1"/>
  <c r="AY292" i="1"/>
  <c r="AY293" i="1"/>
  <c r="AY294" i="1"/>
  <c r="AY295" i="1"/>
  <c r="AY329" i="1"/>
  <c r="AY339" i="1"/>
  <c r="AY340" i="1"/>
  <c r="AY343" i="1"/>
  <c r="AY344" i="1"/>
  <c r="AY418" i="1"/>
  <c r="AY419" i="1"/>
  <c r="AY449" i="1"/>
  <c r="AY450" i="1"/>
  <c r="AY451" i="1"/>
  <c r="AY452" i="1"/>
  <c r="AY453" i="1"/>
  <c r="AY454" i="1"/>
  <c r="AY455" i="1"/>
  <c r="AY456" i="1"/>
  <c r="AY457" i="1"/>
  <c r="AY463" i="1"/>
  <c r="AY466" i="1"/>
  <c r="AY472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AG87" i="1"/>
  <c r="W176" i="1"/>
  <c r="W177" i="1"/>
  <c r="Y146" i="1"/>
  <c r="Y135" i="1"/>
  <c r="AG135" i="1" s="1"/>
  <c r="Y133" i="1"/>
  <c r="AG133" i="1" s="1"/>
  <c r="Y218" i="1"/>
  <c r="AZ214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Z145" i="1"/>
  <c r="AZ133" i="1"/>
  <c r="AX133" i="1" s="1"/>
  <c r="AZ89" i="1"/>
  <c r="BE28" i="1"/>
  <c r="BE29" i="1"/>
  <c r="BE30" i="1"/>
  <c r="BE31" i="1"/>
  <c r="BE36" i="1"/>
  <c r="BE37" i="1"/>
  <c r="BC12" i="1"/>
  <c r="BC28" i="1"/>
  <c r="BC29" i="1"/>
  <c r="BC30" i="1"/>
  <c r="BC31" i="1"/>
  <c r="BC36" i="1"/>
  <c r="BC37" i="1"/>
  <c r="BA28" i="1"/>
  <c r="BA29" i="1"/>
  <c r="BA30" i="1"/>
  <c r="BA31" i="1"/>
  <c r="BA36" i="1"/>
  <c r="BA37" i="1"/>
  <c r="AZ218" i="1" l="1"/>
  <c r="W218" i="1"/>
  <c r="X218" i="1" s="1"/>
  <c r="AZ135" i="1"/>
  <c r="AZ134" i="1" s="1"/>
  <c r="AX134" i="1" s="1"/>
  <c r="AZ758" i="1"/>
  <c r="BA758" i="1" s="1"/>
  <c r="AZ170" i="1"/>
  <c r="AZ169" i="1"/>
  <c r="AZ167" i="1"/>
  <c r="AZ166" i="1"/>
  <c r="AG134" i="1"/>
  <c r="AE135" i="1"/>
  <c r="AH135" i="1"/>
  <c r="AH133" i="1"/>
  <c r="AG132" i="1"/>
  <c r="AE133" i="1"/>
  <c r="AZ88" i="1"/>
  <c r="AZ87" i="1" s="1"/>
  <c r="AZ86" i="1" s="1"/>
  <c r="AZ146" i="1"/>
  <c r="AZ177" i="1"/>
  <c r="BA177" i="1" s="1"/>
  <c r="AZ176" i="1"/>
  <c r="BA176" i="1" s="1"/>
  <c r="Z372" i="1"/>
  <c r="Z373" i="1"/>
  <c r="Z324" i="1"/>
  <c r="AZ323" i="1"/>
  <c r="AX323" i="1" s="1"/>
  <c r="AZ324" i="1"/>
  <c r="BA324" i="1" s="1"/>
  <c r="W324" i="1"/>
  <c r="AG324" i="1" s="1"/>
  <c r="AG322" i="1" s="1"/>
  <c r="W323" i="1"/>
  <c r="Z323" i="1"/>
  <c r="Z177" i="1"/>
  <c r="Z176" i="1"/>
  <c r="AZ372" i="1"/>
  <c r="W372" i="1"/>
  <c r="BA373" i="1"/>
  <c r="W373" i="1"/>
  <c r="BA135" i="1"/>
  <c r="BA133" i="1"/>
  <c r="AZ132" i="1"/>
  <c r="AX135" i="1" l="1"/>
  <c r="AX176" i="1"/>
  <c r="AY176" i="1" s="1"/>
  <c r="AX177" i="1"/>
  <c r="AY177" i="1" s="1"/>
  <c r="BA323" i="1"/>
  <c r="AX324" i="1"/>
  <c r="AE134" i="1"/>
  <c r="AE132" i="1"/>
  <c r="AE323" i="1"/>
  <c r="AH323" i="1"/>
  <c r="AE324" i="1"/>
  <c r="AH324" i="1"/>
  <c r="AH373" i="1"/>
  <c r="AE373" i="1"/>
  <c r="AG371" i="1"/>
  <c r="AE372" i="1"/>
  <c r="BA372" i="1"/>
  <c r="AX372" i="1"/>
  <c r="AX132" i="1"/>
  <c r="L165" i="1" l="1"/>
  <c r="L168" i="1"/>
  <c r="AH571" i="1" l="1"/>
  <c r="AH570" i="1"/>
  <c r="AZ568" i="1"/>
  <c r="AZ567" i="1"/>
  <c r="AZ565" i="1"/>
  <c r="AZ558" i="1"/>
  <c r="BA558" i="1" s="1"/>
  <c r="AZ556" i="1"/>
  <c r="AZ555" i="1"/>
  <c r="AZ553" i="1"/>
  <c r="O566" i="1" l="1"/>
  <c r="R566" i="1"/>
  <c r="AZ570" i="1"/>
  <c r="AX570" i="1" s="1"/>
  <c r="AZ569" i="1"/>
  <c r="BA569" i="1" s="1"/>
  <c r="AZ564" i="1"/>
  <c r="BA564" i="1" s="1"/>
  <c r="AZ571" i="1"/>
  <c r="AX571" i="1" s="1"/>
  <c r="K566" i="1"/>
  <c r="AZ566" i="1"/>
  <c r="Z566" i="1"/>
  <c r="AZ563" i="1" l="1"/>
  <c r="BA563" i="1" s="1"/>
  <c r="AZ562" i="1"/>
  <c r="AE566" i="1"/>
  <c r="W566" i="1"/>
  <c r="P566" i="1"/>
  <c r="AX566" i="1"/>
  <c r="BA566" i="1"/>
  <c r="BA571" i="1"/>
  <c r="BA570" i="1"/>
  <c r="Y647" i="1"/>
  <c r="AZ371" i="1"/>
  <c r="Y371" i="1"/>
  <c r="L371" i="1"/>
  <c r="K373" i="1"/>
  <c r="X566" i="1" l="1"/>
  <c r="AF566" i="1"/>
  <c r="AY566" i="1"/>
  <c r="P373" i="1"/>
  <c r="AF373" i="1"/>
  <c r="BA371" i="1"/>
  <c r="AY373" i="1"/>
  <c r="X373" i="1"/>
  <c r="X177" i="1" l="1"/>
  <c r="W135" i="1"/>
  <c r="Y134" i="1"/>
  <c r="W134" i="1" s="1"/>
  <c r="Y132" i="1"/>
  <c r="W132" i="1" s="1"/>
  <c r="W133" i="1"/>
  <c r="Z133" i="1"/>
  <c r="Z135" i="1"/>
  <c r="M53" i="1"/>
  <c r="N432" i="1" l="1"/>
  <c r="Q368" i="1" l="1"/>
  <c r="R367" i="1"/>
  <c r="Y369" i="1" l="1"/>
  <c r="AZ369" i="1" s="1"/>
  <c r="BA369" i="1" s="1"/>
  <c r="Q369" i="1"/>
  <c r="AZ375" i="1"/>
  <c r="BA375" i="1" s="1"/>
  <c r="O368" i="1"/>
  <c r="R368" i="1"/>
  <c r="Y362" i="1"/>
  <c r="AZ362" i="1" s="1"/>
  <c r="BA362" i="1" s="1"/>
  <c r="AZ367" i="1"/>
  <c r="BA367" i="1" s="1"/>
  <c r="K368" i="1"/>
  <c r="Y368" i="1"/>
  <c r="AG368" i="1" s="1"/>
  <c r="K372" i="1"/>
  <c r="AZ345" i="1"/>
  <c r="BA345" i="1" s="1"/>
  <c r="K324" i="1"/>
  <c r="K323" i="1"/>
  <c r="AZ308" i="1"/>
  <c r="BA308" i="1" s="1"/>
  <c r="AZ299" i="1"/>
  <c r="BA299" i="1" s="1"/>
  <c r="AZ263" i="1"/>
  <c r="BA263" i="1" s="1"/>
  <c r="AZ262" i="1"/>
  <c r="BA262" i="1" s="1"/>
  <c r="AZ251" i="1"/>
  <c r="BA251" i="1" s="1"/>
  <c r="AZ249" i="1"/>
  <c r="BA249" i="1" s="1"/>
  <c r="AZ248" i="1"/>
  <c r="BA248" i="1" s="1"/>
  <c r="AZ234" i="1"/>
  <c r="BA234" i="1" s="1"/>
  <c r="Y228" i="1"/>
  <c r="Y219" i="1"/>
  <c r="Y217" i="1"/>
  <c r="AZ217" i="1" l="1"/>
  <c r="W217" i="1"/>
  <c r="AZ219" i="1"/>
  <c r="W219" i="1"/>
  <c r="AX369" i="1"/>
  <c r="AZ359" i="1"/>
  <c r="BA359" i="1" s="1"/>
  <c r="Y229" i="1"/>
  <c r="AZ229" i="1" s="1"/>
  <c r="BA229" i="1" s="1"/>
  <c r="Q229" i="1"/>
  <c r="R325" i="1"/>
  <c r="O325" i="1"/>
  <c r="AE368" i="1"/>
  <c r="AF368" i="1" s="1"/>
  <c r="AH368" i="1"/>
  <c r="O375" i="1"/>
  <c r="R375" i="1"/>
  <c r="AZ377" i="1"/>
  <c r="BA377" i="1" s="1"/>
  <c r="AZ300" i="1"/>
  <c r="BA300" i="1" s="1"/>
  <c r="Z300" i="1"/>
  <c r="AZ376" i="1"/>
  <c r="BA376" i="1" s="1"/>
  <c r="AZ366" i="1"/>
  <c r="BA366" i="1" s="1"/>
  <c r="P368" i="1"/>
  <c r="AZ358" i="1"/>
  <c r="BA358" i="1" s="1"/>
  <c r="P323" i="1"/>
  <c r="AF323" i="1"/>
  <c r="R369" i="1"/>
  <c r="AZ175" i="1"/>
  <c r="AZ228" i="1"/>
  <c r="BA228" i="1" s="1"/>
  <c r="AG228" i="1"/>
  <c r="P324" i="1"/>
  <c r="AF324" i="1"/>
  <c r="X323" i="1"/>
  <c r="AY323" i="1"/>
  <c r="X324" i="1"/>
  <c r="AY324" i="1"/>
  <c r="AZ322" i="1"/>
  <c r="K325" i="1"/>
  <c r="Y325" i="1"/>
  <c r="X372" i="1"/>
  <c r="AY372" i="1"/>
  <c r="AZ368" i="1"/>
  <c r="W368" i="1"/>
  <c r="X368" i="1" s="1"/>
  <c r="Z368" i="1"/>
  <c r="AZ321" i="1"/>
  <c r="BA321" i="1" s="1"/>
  <c r="K176" i="1"/>
  <c r="P176" i="1" l="1"/>
  <c r="AF176" i="1"/>
  <c r="X176" i="1"/>
  <c r="P325" i="1"/>
  <c r="AZ374" i="1"/>
  <c r="Z325" i="1"/>
  <c r="AH322" i="1"/>
  <c r="AZ252" i="1"/>
  <c r="BA252" i="1" s="1"/>
  <c r="AZ325" i="1"/>
  <c r="BA368" i="1"/>
  <c r="AX368" i="1"/>
  <c r="AY368" i="1" s="1"/>
  <c r="BA322" i="1"/>
  <c r="AX322" i="1"/>
  <c r="AZ141" i="1" l="1"/>
  <c r="AZ140" i="1"/>
  <c r="BB172" i="1"/>
  <c r="BC172" i="1" s="1"/>
  <c r="AX325" i="1"/>
  <c r="BA325" i="1"/>
  <c r="K135" i="1"/>
  <c r="L134" i="1"/>
  <c r="K133" i="1"/>
  <c r="L132" i="1"/>
  <c r="Z134" i="1" l="1"/>
  <c r="R134" i="1"/>
  <c r="BA134" i="1"/>
  <c r="AH134" i="1"/>
  <c r="X135" i="1"/>
  <c r="AF135" i="1"/>
  <c r="AY135" i="1"/>
  <c r="X133" i="1"/>
  <c r="AY133" i="1"/>
  <c r="AF133" i="1"/>
  <c r="Z132" i="1"/>
  <c r="R132" i="1"/>
  <c r="AH132" i="1"/>
  <c r="BA132" i="1"/>
  <c r="K134" i="1"/>
  <c r="K132" i="1"/>
  <c r="X134" i="1" l="1"/>
  <c r="AY134" i="1"/>
  <c r="AF134" i="1"/>
  <c r="X132" i="1"/>
  <c r="AF132" i="1"/>
  <c r="AY132" i="1"/>
  <c r="Y59" i="1"/>
  <c r="AZ59" i="1" s="1"/>
  <c r="BD756" i="1" l="1"/>
  <c r="AX756" i="1" s="1"/>
  <c r="BB756" i="1"/>
  <c r="AZ756" i="1"/>
  <c r="BB753" i="1"/>
  <c r="AZ753" i="1"/>
  <c r="AX753" i="1" s="1"/>
  <c r="AX748" i="1"/>
  <c r="BD744" i="1"/>
  <c r="BE744" i="1" s="1"/>
  <c r="AX743" i="1"/>
  <c r="AX742" i="1"/>
  <c r="AX741" i="1"/>
  <c r="AZ716" i="1"/>
  <c r="AZ715" i="1"/>
  <c r="AZ714" i="1" s="1"/>
  <c r="AZ713" i="1" s="1"/>
  <c r="AZ706" i="1"/>
  <c r="BB719" i="1"/>
  <c r="BB720" i="1"/>
  <c r="AX686" i="1"/>
  <c r="AX685" i="1"/>
  <c r="AX684" i="1"/>
  <c r="AX683" i="1"/>
  <c r="AX682" i="1"/>
  <c r="AX681" i="1"/>
  <c r="AX680" i="1"/>
  <c r="AX672" i="1"/>
  <c r="AX671" i="1"/>
  <c r="AX670" i="1"/>
  <c r="AX668" i="1"/>
  <c r="AX667" i="1"/>
  <c r="AZ666" i="1"/>
  <c r="AX657" i="1"/>
  <c r="AY657" i="1" s="1"/>
  <c r="AX656" i="1"/>
  <c r="AY656" i="1" s="1"/>
  <c r="AX655" i="1"/>
  <c r="AY655" i="1" s="1"/>
  <c r="AX654" i="1"/>
  <c r="AY654" i="1" s="1"/>
  <c r="AX653" i="1"/>
  <c r="AY653" i="1" s="1"/>
  <c r="AX652" i="1"/>
  <c r="AY652" i="1" s="1"/>
  <c r="AX651" i="1"/>
  <c r="AY651" i="1" s="1"/>
  <c r="AX650" i="1"/>
  <c r="AX649" i="1"/>
  <c r="AX648" i="1"/>
  <c r="AZ647" i="1"/>
  <c r="AZ646" i="1"/>
  <c r="AX646" i="1" s="1"/>
  <c r="AX645" i="1"/>
  <c r="AZ644" i="1"/>
  <c r="BD642" i="1"/>
  <c r="BE642" i="1" s="1"/>
  <c r="BD639" i="1"/>
  <c r="BD612" i="1"/>
  <c r="BB612" i="1"/>
  <c r="BD607" i="1"/>
  <c r="BD14" i="1" s="1"/>
  <c r="BB607" i="1"/>
  <c r="AZ607" i="1"/>
  <c r="AX605" i="1"/>
  <c r="AX604" i="1"/>
  <c r="AX602" i="1"/>
  <c r="AX600" i="1"/>
  <c r="BD595" i="1"/>
  <c r="BB595" i="1"/>
  <c r="BD590" i="1"/>
  <c r="BD35" i="1" s="1"/>
  <c r="AX586" i="1"/>
  <c r="AX585" i="1"/>
  <c r="AX584" i="1"/>
  <c r="AX583" i="1"/>
  <c r="AX581" i="1"/>
  <c r="AX580" i="1"/>
  <c r="AX579" i="1"/>
  <c r="AX578" i="1"/>
  <c r="AX577" i="1"/>
  <c r="AX569" i="1"/>
  <c r="AX562" i="1" s="1"/>
  <c r="AY562" i="1" s="1"/>
  <c r="BA565" i="1"/>
  <c r="AX565" i="1"/>
  <c r="AX564" i="1"/>
  <c r="AX560" i="1"/>
  <c r="AZ559" i="1"/>
  <c r="AX559" i="1" s="1"/>
  <c r="AZ540" i="1"/>
  <c r="AX556" i="1"/>
  <c r="AX555" i="1"/>
  <c r="AZ554" i="1"/>
  <c r="AX553" i="1"/>
  <c r="AX547" i="1"/>
  <c r="AX546" i="1"/>
  <c r="AZ545" i="1"/>
  <c r="AZ541" i="1"/>
  <c r="BB537" i="1"/>
  <c r="BD536" i="1"/>
  <c r="BB534" i="1"/>
  <c r="BB615" i="1" s="1"/>
  <c r="BB750" i="1" s="1"/>
  <c r="AZ534" i="1"/>
  <c r="BD532" i="1"/>
  <c r="BD596" i="1" s="1"/>
  <c r="BD611" i="1" s="1"/>
  <c r="BB532" i="1"/>
  <c r="BB596" i="1" s="1"/>
  <c r="BD531" i="1"/>
  <c r="BB531" i="1"/>
  <c r="BB530" i="1"/>
  <c r="BB529" i="1"/>
  <c r="BB34" i="1" s="1"/>
  <c r="AZ517" i="1"/>
  <c r="BA517" i="1" s="1"/>
  <c r="AX516" i="1"/>
  <c r="AX514" i="1"/>
  <c r="AX513" i="1"/>
  <c r="AX512" i="1"/>
  <c r="AX508" i="1"/>
  <c r="AX507" i="1"/>
  <c r="AX506" i="1"/>
  <c r="AX505" i="1"/>
  <c r="BD504" i="1"/>
  <c r="AX503" i="1"/>
  <c r="AY503" i="1" s="1"/>
  <c r="AX502" i="1"/>
  <c r="AX501" i="1" s="1"/>
  <c r="BD501" i="1"/>
  <c r="AZ501" i="1"/>
  <c r="AX500" i="1"/>
  <c r="AX499" i="1"/>
  <c r="AX498" i="1"/>
  <c r="BD496" i="1"/>
  <c r="AZ496" i="1"/>
  <c r="AX495" i="1"/>
  <c r="AX494" i="1"/>
  <c r="AX492" i="1"/>
  <c r="AX489" i="1"/>
  <c r="BD483" i="1"/>
  <c r="BB471" i="1"/>
  <c r="AZ471" i="1"/>
  <c r="BD470" i="1"/>
  <c r="BB470" i="1"/>
  <c r="AZ470" i="1"/>
  <c r="BB469" i="1"/>
  <c r="BB468" i="1"/>
  <c r="AZ462" i="1"/>
  <c r="AZ461" i="1"/>
  <c r="AZ460" i="1"/>
  <c r="AX448" i="1"/>
  <c r="AZ445" i="1"/>
  <c r="AZ444" i="1"/>
  <c r="BA444" i="1" s="1"/>
  <c r="BD443" i="1"/>
  <c r="AX442" i="1"/>
  <c r="AZ441" i="1"/>
  <c r="BD440" i="1"/>
  <c r="BD464" i="1" s="1"/>
  <c r="AX439" i="1"/>
  <c r="AX437" i="1"/>
  <c r="BD436" i="1"/>
  <c r="BD458" i="1" s="1"/>
  <c r="AZ436" i="1"/>
  <c r="AX433" i="1"/>
  <c r="AZ432" i="1"/>
  <c r="BD431" i="1"/>
  <c r="BE431" i="1" s="1"/>
  <c r="BD429" i="1"/>
  <c r="BE429" i="1" s="1"/>
  <c r="AZ429" i="1"/>
  <c r="AX428" i="1"/>
  <c r="AZ427" i="1"/>
  <c r="AZ424" i="1"/>
  <c r="AX422" i="1"/>
  <c r="BD421" i="1"/>
  <c r="AZ420" i="1"/>
  <c r="AZ416" i="1" s="1"/>
  <c r="BD416" i="1"/>
  <c r="AX411" i="1"/>
  <c r="AX410" i="1"/>
  <c r="AX409" i="1"/>
  <c r="AX408" i="1"/>
  <c r="AZ407" i="1"/>
  <c r="AX405" i="1"/>
  <c r="BD404" i="1"/>
  <c r="AZ404" i="1"/>
  <c r="AX402" i="1"/>
  <c r="AX401" i="1"/>
  <c r="AX398" i="1"/>
  <c r="AX397" i="1"/>
  <c r="AZ396" i="1"/>
  <c r="AX395" i="1"/>
  <c r="AX393" i="1"/>
  <c r="AZ392" i="1"/>
  <c r="AX390" i="1"/>
  <c r="AX389" i="1"/>
  <c r="BD388" i="1"/>
  <c r="AX385" i="1"/>
  <c r="BD382" i="1"/>
  <c r="AX377" i="1"/>
  <c r="AX376" i="1"/>
  <c r="AX375" i="1"/>
  <c r="AX371" i="1"/>
  <c r="AX366" i="1"/>
  <c r="AZ364" i="1"/>
  <c r="AZ363" i="1"/>
  <c r="AX362" i="1"/>
  <c r="AX358" i="1"/>
  <c r="AZ354" i="1"/>
  <c r="AZ353" i="1"/>
  <c r="BA353" i="1" s="1"/>
  <c r="AZ352" i="1"/>
  <c r="AX345" i="1"/>
  <c r="AX342" i="1"/>
  <c r="AX321" i="1"/>
  <c r="AX318" i="1"/>
  <c r="AX317" i="1"/>
  <c r="AZ316" i="1"/>
  <c r="AX315" i="1"/>
  <c r="AY315" i="1" s="1"/>
  <c r="AZ314" i="1"/>
  <c r="BA314" i="1" s="1"/>
  <c r="AX308" i="1"/>
  <c r="AX299" i="1"/>
  <c r="AZ288" i="1"/>
  <c r="AX283" i="1"/>
  <c r="AZ279" i="1"/>
  <c r="AZ278" i="1"/>
  <c r="AZ276" i="1"/>
  <c r="BD274" i="1"/>
  <c r="AX273" i="1"/>
  <c r="AY273" i="1" s="1"/>
  <c r="AX272" i="1"/>
  <c r="BD271" i="1"/>
  <c r="AZ271" i="1"/>
  <c r="AX263" i="1"/>
  <c r="AX262" i="1"/>
  <c r="AZ261" i="1"/>
  <c r="AX252" i="1"/>
  <c r="AX251" i="1"/>
  <c r="AZ250" i="1"/>
  <c r="AX249" i="1"/>
  <c r="AZ247" i="1"/>
  <c r="AZ245" i="1"/>
  <c r="AZ242" i="1"/>
  <c r="BA242" i="1" s="1"/>
  <c r="AX239" i="1"/>
  <c r="AX238" i="1"/>
  <c r="AZ235" i="1"/>
  <c r="BA235" i="1" s="1"/>
  <c r="AX234" i="1"/>
  <c r="AZ233" i="1"/>
  <c r="AZ232" i="1"/>
  <c r="AX229" i="1"/>
  <c r="AX228" i="1"/>
  <c r="AZ227" i="1"/>
  <c r="BA227" i="1" s="1"/>
  <c r="AX219" i="1"/>
  <c r="AY219" i="1" s="1"/>
  <c r="AX217" i="1"/>
  <c r="AY217" i="1" s="1"/>
  <c r="AX216" i="1"/>
  <c r="AY216" i="1" s="1"/>
  <c r="AZ215" i="1"/>
  <c r="AZ212" i="1" s="1"/>
  <c r="AZ39" i="1" s="1"/>
  <c r="AX214" i="1"/>
  <c r="AY214" i="1" s="1"/>
  <c r="BA207" i="1"/>
  <c r="BA206" i="1"/>
  <c r="BA205" i="1"/>
  <c r="BA204" i="1"/>
  <c r="BA203" i="1"/>
  <c r="BA202" i="1"/>
  <c r="BA201" i="1"/>
  <c r="BA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BA187" i="1"/>
  <c r="AX172" i="1"/>
  <c r="AY172" i="1" s="1"/>
  <c r="BB171" i="1"/>
  <c r="AX170" i="1"/>
  <c r="AX169" i="1"/>
  <c r="AZ168" i="1"/>
  <c r="AX168" i="1" s="1"/>
  <c r="AX167" i="1"/>
  <c r="AX166" i="1"/>
  <c r="AZ165" i="1"/>
  <c r="AX163" i="1"/>
  <c r="AY163" i="1" s="1"/>
  <c r="AZ162" i="1"/>
  <c r="AX162" i="1" s="1"/>
  <c r="AZ160" i="1"/>
  <c r="AX159" i="1"/>
  <c r="AX157" i="1"/>
  <c r="AY157" i="1" s="1"/>
  <c r="AX156" i="1"/>
  <c r="AY156" i="1" s="1"/>
  <c r="AX155" i="1"/>
  <c r="AY155" i="1" s="1"/>
  <c r="AX154" i="1"/>
  <c r="AY154" i="1" s="1"/>
  <c r="AX153" i="1"/>
  <c r="AY153" i="1" s="1"/>
  <c r="AX152" i="1"/>
  <c r="AY152" i="1" s="1"/>
  <c r="AX151" i="1"/>
  <c r="AY151" i="1" s="1"/>
  <c r="AX150" i="1"/>
  <c r="AY150" i="1" s="1"/>
  <c r="AX149" i="1"/>
  <c r="AY149" i="1" s="1"/>
  <c r="AX148" i="1"/>
  <c r="BD147" i="1"/>
  <c r="AZ147" i="1"/>
  <c r="AX146" i="1"/>
  <c r="AX145" i="1"/>
  <c r="AZ144" i="1"/>
  <c r="AX143" i="1"/>
  <c r="AX141" i="1"/>
  <c r="AX140" i="1"/>
  <c r="AZ139" i="1"/>
  <c r="AZ138" i="1" s="1"/>
  <c r="AX125" i="1"/>
  <c r="AY125" i="1" s="1"/>
  <c r="AX124" i="1"/>
  <c r="AY124" i="1" s="1"/>
  <c r="AX121" i="1"/>
  <c r="AX120" i="1"/>
  <c r="AZ119" i="1"/>
  <c r="AX119" i="1" s="1"/>
  <c r="AX117" i="1"/>
  <c r="AY117" i="1" s="1"/>
  <c r="AX116" i="1"/>
  <c r="AY116" i="1" s="1"/>
  <c r="AX115" i="1"/>
  <c r="AY115" i="1" s="1"/>
  <c r="AX114" i="1"/>
  <c r="AY114" i="1" s="1"/>
  <c r="AX110" i="1"/>
  <c r="AX107" i="1"/>
  <c r="AZ106" i="1"/>
  <c r="BD104" i="1"/>
  <c r="BB104" i="1"/>
  <c r="AZ104" i="1"/>
  <c r="AX102" i="1"/>
  <c r="AY102" i="1" s="1"/>
  <c r="AX101" i="1"/>
  <c r="AY101" i="1" s="1"/>
  <c r="AX100" i="1"/>
  <c r="AY100" i="1" s="1"/>
  <c r="AX99" i="1"/>
  <c r="AY99" i="1" s="1"/>
  <c r="AX98" i="1"/>
  <c r="AY98" i="1" s="1"/>
  <c r="AX97" i="1"/>
  <c r="AY97" i="1" s="1"/>
  <c r="AX96" i="1"/>
  <c r="AY96" i="1" s="1"/>
  <c r="AX95" i="1"/>
  <c r="AY95" i="1" s="1"/>
  <c r="AX94" i="1"/>
  <c r="AY94" i="1" s="1"/>
  <c r="AX93" i="1"/>
  <c r="AY93" i="1" s="1"/>
  <c r="AX92" i="1"/>
  <c r="AY92" i="1" s="1"/>
  <c r="AZ91" i="1"/>
  <c r="AZ84" i="1"/>
  <c r="BD82" i="1"/>
  <c r="AZ80" i="1"/>
  <c r="AX79" i="1"/>
  <c r="AX78" i="1"/>
  <c r="AZ77" i="1"/>
  <c r="AZ76" i="1" s="1"/>
  <c r="BD75" i="1"/>
  <c r="BD72" i="1"/>
  <c r="AZ67" i="1"/>
  <c r="AX67" i="1" s="1"/>
  <c r="BD66" i="1"/>
  <c r="AZ65" i="1"/>
  <c r="AX65" i="1" s="1"/>
  <c r="AZ63" i="1"/>
  <c r="AX63" i="1" s="1"/>
  <c r="AZ62" i="1"/>
  <c r="AX59" i="1"/>
  <c r="AZ57" i="1"/>
  <c r="AX57" i="1" s="1"/>
  <c r="BD54" i="1"/>
  <c r="BD593" i="1" s="1"/>
  <c r="BD610" i="1" s="1"/>
  <c r="BD44" i="1" s="1"/>
  <c r="BB54" i="1"/>
  <c r="BB208" i="1" s="1"/>
  <c r="BD53" i="1"/>
  <c r="BB53" i="1"/>
  <c r="BD52" i="1"/>
  <c r="BB52" i="1"/>
  <c r="AZ49" i="1"/>
  <c r="AZ23" i="1" s="1"/>
  <c r="BD46" i="1"/>
  <c r="BD22" i="1" s="1"/>
  <c r="BB46" i="1"/>
  <c r="BB22" i="1" s="1"/>
  <c r="AZ45" i="1"/>
  <c r="AZ40" i="1"/>
  <c r="BD39" i="1"/>
  <c r="BB39" i="1"/>
  <c r="BB38" i="1"/>
  <c r="AZ38" i="1"/>
  <c r="AX37" i="1"/>
  <c r="AY37" i="1" s="1"/>
  <c r="AX36" i="1"/>
  <c r="AY36" i="1" s="1"/>
  <c r="BD33" i="1"/>
  <c r="BB33" i="1"/>
  <c r="BD32" i="1"/>
  <c r="AZ32" i="1"/>
  <c r="AX31" i="1"/>
  <c r="AY31" i="1" s="1"/>
  <c r="AX30" i="1"/>
  <c r="AY30" i="1" s="1"/>
  <c r="AX29" i="1"/>
  <c r="AY29" i="1" s="1"/>
  <c r="AX28" i="1"/>
  <c r="AY28" i="1" s="1"/>
  <c r="BD25" i="1"/>
  <c r="BE25" i="1" s="1"/>
  <c r="BB25" i="1"/>
  <c r="BC25" i="1" s="1"/>
  <c r="AZ25" i="1"/>
  <c r="BA25" i="1" s="1"/>
  <c r="AZ24" i="1"/>
  <c r="BB15" i="1"/>
  <c r="AZ15" i="1"/>
  <c r="AZ14" i="1"/>
  <c r="AX5" i="1"/>
  <c r="BD15" i="1" l="1"/>
  <c r="AX404" i="1"/>
  <c r="AX460" i="1"/>
  <c r="BA460" i="1"/>
  <c r="AX461" i="1"/>
  <c r="BA461" i="1"/>
  <c r="AX316" i="1"/>
  <c r="AX441" i="1"/>
  <c r="BA441" i="1"/>
  <c r="AX462" i="1"/>
  <c r="BA462" i="1"/>
  <c r="AX421" i="1"/>
  <c r="BE421" i="1"/>
  <c r="AX639" i="1"/>
  <c r="BE639" i="1"/>
  <c r="AX363" i="1"/>
  <c r="AY363" i="1" s="1"/>
  <c r="BA363" i="1"/>
  <c r="AX470" i="1"/>
  <c r="AX364" i="1"/>
  <c r="BA364" i="1"/>
  <c r="AX445" i="1"/>
  <c r="BA445" i="1"/>
  <c r="AX354" i="1"/>
  <c r="BA354" i="1"/>
  <c r="AZ351" i="1"/>
  <c r="AX351" i="1" s="1"/>
  <c r="BA352" i="1"/>
  <c r="AX352" i="1"/>
  <c r="AZ287" i="1"/>
  <c r="BA288" i="1"/>
  <c r="AX245" i="1"/>
  <c r="BA245" i="1"/>
  <c r="AX279" i="1"/>
  <c r="BA279" i="1"/>
  <c r="AZ275" i="1"/>
  <c r="BA276" i="1"/>
  <c r="AX278" i="1"/>
  <c r="BA278" i="1"/>
  <c r="BB49" i="1"/>
  <c r="AX247" i="1"/>
  <c r="BA247" i="1"/>
  <c r="AX233" i="1"/>
  <c r="BA233" i="1"/>
  <c r="AZ236" i="1"/>
  <c r="BB209" i="1"/>
  <c r="BB186" i="1"/>
  <c r="AX540" i="1"/>
  <c r="AZ615" i="1"/>
  <c r="AZ750" i="1" s="1"/>
  <c r="AX496" i="1"/>
  <c r="AX416" i="1"/>
  <c r="AX374" i="1"/>
  <c r="AX261" i="1"/>
  <c r="AX250" i="1"/>
  <c r="AX144" i="1"/>
  <c r="AZ142" i="1"/>
  <c r="AX142" i="1" s="1"/>
  <c r="AX106" i="1"/>
  <c r="AX104" i="1"/>
  <c r="AX431" i="1"/>
  <c r="AX430" i="1"/>
  <c r="BD424" i="1"/>
  <c r="AX558" i="1"/>
  <c r="AX567" i="1"/>
  <c r="AX563" i="1" s="1"/>
  <c r="AY563" i="1" s="1"/>
  <c r="BA567" i="1"/>
  <c r="AX399" i="1"/>
  <c r="AX417" i="1"/>
  <c r="AX545" i="1"/>
  <c r="BD386" i="1"/>
  <c r="AX425" i="1"/>
  <c r="AY325" i="1"/>
  <c r="AX387" i="1"/>
  <c r="AX383" i="1"/>
  <c r="AX388" i="1"/>
  <c r="BB723" i="1"/>
  <c r="BB716" i="1" s="1"/>
  <c r="BB726" i="1" s="1"/>
  <c r="AX676" i="1"/>
  <c r="AX677" i="1"/>
  <c r="AX436" i="1"/>
  <c r="AX413" i="1"/>
  <c r="BD675" i="1"/>
  <c r="BD706" i="1"/>
  <c r="AX175" i="1"/>
  <c r="AY175" i="1" s="1"/>
  <c r="AZ174" i="1"/>
  <c r="AZ274" i="1"/>
  <c r="BB27" i="1"/>
  <c r="AX138" i="1"/>
  <c r="AX382" i="1"/>
  <c r="AX39" i="1"/>
  <c r="AX62" i="1"/>
  <c r="AX248" i="1"/>
  <c r="BD420" i="1"/>
  <c r="AX517" i="1"/>
  <c r="AX744" i="1"/>
  <c r="AX353" i="1"/>
  <c r="BD407" i="1"/>
  <c r="AX426" i="1"/>
  <c r="BD432" i="1"/>
  <c r="BE432" i="1" s="1"/>
  <c r="AZ440" i="1"/>
  <c r="AX77" i="1"/>
  <c r="BD473" i="1"/>
  <c r="AX414" i="1"/>
  <c r="AZ459" i="1"/>
  <c r="AX511" i="1"/>
  <c r="BB722" i="1"/>
  <c r="BB715" i="1" s="1"/>
  <c r="AZ313" i="1"/>
  <c r="AX412" i="1"/>
  <c r="AZ557" i="1"/>
  <c r="AZ224" i="1"/>
  <c r="AZ361" i="1"/>
  <c r="AX541" i="1"/>
  <c r="AZ246" i="1"/>
  <c r="AX246" i="1" s="1"/>
  <c r="AX666" i="1"/>
  <c r="AX171" i="1"/>
  <c r="BB32" i="1"/>
  <c r="AX287" i="1"/>
  <c r="AZ56" i="1"/>
  <c r="AX147" i="1"/>
  <c r="AZ158" i="1"/>
  <c r="AX160" i="1"/>
  <c r="AX91" i="1"/>
  <c r="AZ213" i="1"/>
  <c r="AX215" i="1"/>
  <c r="AZ231" i="1"/>
  <c r="AX232" i="1"/>
  <c r="AX25" i="1"/>
  <c r="AY25" i="1" s="1"/>
  <c r="BB23" i="1"/>
  <c r="AX15" i="1"/>
  <c r="BD27" i="1"/>
  <c r="AX76" i="1"/>
  <c r="AX84" i="1"/>
  <c r="AX212" i="1"/>
  <c r="AX227" i="1"/>
  <c r="AZ226" i="1"/>
  <c r="AX80" i="1"/>
  <c r="AZ75" i="1"/>
  <c r="AX139" i="1"/>
  <c r="AZ164" i="1"/>
  <c r="AZ161" i="1"/>
  <c r="AZ320" i="1"/>
  <c r="AX235" i="1"/>
  <c r="AX242" i="1"/>
  <c r="AX165" i="1"/>
  <c r="AX271" i="1"/>
  <c r="AX288" i="1"/>
  <c r="AZ298" i="1"/>
  <c r="AX275" i="1"/>
  <c r="AX276" i="1"/>
  <c r="AX300" i="1"/>
  <c r="AX314" i="1"/>
  <c r="AZ370" i="1"/>
  <c r="BB593" i="1"/>
  <c r="BB610" i="1" s="1"/>
  <c r="BB44" i="1" s="1"/>
  <c r="BD435" i="1"/>
  <c r="AX459" i="1"/>
  <c r="AZ458" i="1"/>
  <c r="BB611" i="1"/>
  <c r="AX596" i="1"/>
  <c r="AX394" i="1"/>
  <c r="BD392" i="1"/>
  <c r="AX359" i="1"/>
  <c r="AX444" i="1"/>
  <c r="AZ443" i="1"/>
  <c r="AZ664" i="1"/>
  <c r="BD427" i="1"/>
  <c r="AX554" i="1"/>
  <c r="AX607" i="1"/>
  <c r="AX647" i="1"/>
  <c r="BB714" i="1" l="1"/>
  <c r="BB713" i="1" s="1"/>
  <c r="BB40" i="1" s="1"/>
  <c r="AZ347" i="1"/>
  <c r="AX458" i="1"/>
  <c r="AX361" i="1"/>
  <c r="AX274" i="1"/>
  <c r="AX224" i="1"/>
  <c r="AX236" i="1"/>
  <c r="AX424" i="1"/>
  <c r="BD381" i="1"/>
  <c r="AX392" i="1"/>
  <c r="AX706" i="1"/>
  <c r="AX429" i="1"/>
  <c r="AZ350" i="1"/>
  <c r="AX350" i="1" s="1"/>
  <c r="AZ310" i="1"/>
  <c r="AZ244" i="1"/>
  <c r="BB20" i="1"/>
  <c r="AX32" i="1"/>
  <c r="AX386" i="1"/>
  <c r="BD669" i="1"/>
  <c r="AX675" i="1"/>
  <c r="AZ365" i="1"/>
  <c r="AX367" i="1"/>
  <c r="BD509" i="1"/>
  <c r="AX510" i="1"/>
  <c r="AX420" i="1"/>
  <c r="AX440" i="1"/>
  <c r="AZ464" i="1"/>
  <c r="AX313" i="1"/>
  <c r="AX432" i="1"/>
  <c r="AX407" i="1"/>
  <c r="AX557" i="1"/>
  <c r="AX347" i="1"/>
  <c r="AX75" i="1"/>
  <c r="AX213" i="1"/>
  <c r="AZ705" i="1"/>
  <c r="AZ704" i="1"/>
  <c r="AZ737" i="1" s="1"/>
  <c r="AX226" i="1"/>
  <c r="AZ230" i="1"/>
  <c r="AX231" i="1"/>
  <c r="AX158" i="1"/>
  <c r="AZ173" i="1"/>
  <c r="AX174" i="1"/>
  <c r="AY174" i="1" s="1"/>
  <c r="AX320" i="1"/>
  <c r="AZ319" i="1"/>
  <c r="AX164" i="1"/>
  <c r="AX370" i="1"/>
  <c r="AX161" i="1"/>
  <c r="AX56" i="1"/>
  <c r="AZ55" i="1"/>
  <c r="AZ435" i="1"/>
  <c r="AX443" i="1"/>
  <c r="AX298" i="1"/>
  <c r="AX427" i="1"/>
  <c r="R705" i="1"/>
  <c r="R706" i="1"/>
  <c r="R707" i="1"/>
  <c r="AX381" i="1" l="1"/>
  <c r="AX464" i="1"/>
  <c r="BD38" i="1"/>
  <c r="AX38" i="1" s="1"/>
  <c r="AX669" i="1"/>
  <c r="AX244" i="1"/>
  <c r="AX435" i="1"/>
  <c r="AZ360" i="1"/>
  <c r="AX365" i="1"/>
  <c r="AZ348" i="1"/>
  <c r="AZ532" i="1" s="1"/>
  <c r="AX509" i="1"/>
  <c r="AX173" i="1"/>
  <c r="AZ33" i="1"/>
  <c r="AX230" i="1"/>
  <c r="AX310" i="1"/>
  <c r="AZ469" i="1"/>
  <c r="AZ468" i="1"/>
  <c r="AX319" i="1"/>
  <c r="AX55" i="1"/>
  <c r="AZ46" i="1" l="1"/>
  <c r="AZ346" i="1"/>
  <c r="AX346" i="1" s="1"/>
  <c r="AX348" i="1"/>
  <c r="AX46" i="1" s="1"/>
  <c r="AX360" i="1"/>
  <c r="AZ595" i="1"/>
  <c r="AX532" i="1"/>
  <c r="AX33" i="1"/>
  <c r="AZ19" i="1" l="1"/>
  <c r="AX595" i="1"/>
  <c r="AZ611" i="1"/>
  <c r="Z570" i="1"/>
  <c r="Z571" i="1"/>
  <c r="R570" i="1"/>
  <c r="R571" i="1"/>
  <c r="P563" i="1"/>
  <c r="AH569" i="1"/>
  <c r="AE569" i="1"/>
  <c r="R569" i="1"/>
  <c r="W488" i="1"/>
  <c r="W492" i="1"/>
  <c r="W491" i="1"/>
  <c r="AZ485" i="1"/>
  <c r="BA485" i="1" l="1"/>
  <c r="AX485" i="1"/>
  <c r="AX19" i="1"/>
  <c r="AX611" i="1"/>
  <c r="AZ486" i="1" l="1"/>
  <c r="AE489" i="1"/>
  <c r="AE492" i="1"/>
  <c r="AE493" i="1"/>
  <c r="AE488" i="1"/>
  <c r="AH375" i="1"/>
  <c r="AE375" i="1"/>
  <c r="AG362" i="1"/>
  <c r="O129" i="1"/>
  <c r="Q128" i="1"/>
  <c r="R124" i="1"/>
  <c r="R125" i="1"/>
  <c r="Q130" i="1"/>
  <c r="O130" i="1" s="1"/>
  <c r="O131" i="1"/>
  <c r="R322" i="1"/>
  <c r="AE300" i="1"/>
  <c r="BA486" i="1" l="1"/>
  <c r="AX488" i="1"/>
  <c r="AG298" i="1"/>
  <c r="O127" i="1"/>
  <c r="O126" i="1"/>
  <c r="AH300" i="1"/>
  <c r="O128" i="1"/>
  <c r="V390" i="1"/>
  <c r="V389" i="1"/>
  <c r="O395" i="1"/>
  <c r="U382" i="1"/>
  <c r="V510" i="1" l="1"/>
  <c r="O510" i="1"/>
  <c r="O389" i="1"/>
  <c r="U388" i="1"/>
  <c r="O385" i="1"/>
  <c r="V385" i="1"/>
  <c r="O511" i="1"/>
  <c r="V511" i="1"/>
  <c r="O388" i="1" l="1"/>
  <c r="U381" i="1"/>
  <c r="AC744" i="1"/>
  <c r="AC15" i="1" s="1"/>
  <c r="N15" i="1"/>
  <c r="BE15" i="1" s="1"/>
  <c r="AE742" i="1"/>
  <c r="AE743" i="1"/>
  <c r="W742" i="1"/>
  <c r="W743" i="1"/>
  <c r="K744" i="1"/>
  <c r="AY744" i="1" s="1"/>
  <c r="O742" i="1"/>
  <c r="O743" i="1"/>
  <c r="O744" i="1"/>
  <c r="K742" i="1"/>
  <c r="K743" i="1"/>
  <c r="AF743" i="1" l="1"/>
  <c r="AY743" i="1"/>
  <c r="P742" i="1"/>
  <c r="AY742" i="1"/>
  <c r="X742" i="1"/>
  <c r="AF742" i="1"/>
  <c r="P743" i="1"/>
  <c r="X743" i="1"/>
  <c r="V744" i="1"/>
  <c r="AD744" i="1"/>
  <c r="AK744" i="1"/>
  <c r="AK15" i="1" s="1"/>
  <c r="W744" i="1"/>
  <c r="X744" i="1" s="1"/>
  <c r="P744" i="1"/>
  <c r="AC388" i="1"/>
  <c r="W388" i="1" s="1"/>
  <c r="W389" i="1"/>
  <c r="W643" i="1"/>
  <c r="AC392" i="1"/>
  <c r="W395" i="1"/>
  <c r="AY570" i="1" l="1"/>
  <c r="AY571" i="1"/>
  <c r="BB582" i="1"/>
  <c r="O561" i="1"/>
  <c r="AE744" i="1"/>
  <c r="AF744" i="1" s="1"/>
  <c r="AL744" i="1"/>
  <c r="AY514" i="1"/>
  <c r="BC582" i="1" l="1"/>
  <c r="AX582" i="1"/>
  <c r="BB576" i="1"/>
  <c r="Y298" i="1"/>
  <c r="BB590" i="1" l="1"/>
  <c r="BB536" i="1"/>
  <c r="BB592" i="1" s="1"/>
  <c r="BB609" i="1" s="1"/>
  <c r="BB43" i="1" s="1"/>
  <c r="BB18" i="1" s="1"/>
  <c r="BB17" i="1" s="1"/>
  <c r="AX576" i="1"/>
  <c r="BC576" i="1"/>
  <c r="K16" i="1"/>
  <c r="AU760" i="1"/>
  <c r="AT760" i="1" s="1"/>
  <c r="AI760" i="1"/>
  <c r="AM760" i="1" s="1"/>
  <c r="AQ760" i="1" s="1"/>
  <c r="AP760" i="1" s="1"/>
  <c r="S760" i="1"/>
  <c r="O760" i="1" s="1"/>
  <c r="K760" i="1"/>
  <c r="G760" i="1"/>
  <c r="F760" i="1"/>
  <c r="BB608" i="1" l="1"/>
  <c r="BB35" i="1"/>
  <c r="BB591" i="1"/>
  <c r="BB13" i="1" s="1"/>
  <c r="E760" i="1"/>
  <c r="R16" i="1"/>
  <c r="AH760" i="1"/>
  <c r="O16" i="1"/>
  <c r="P16" i="1" s="1"/>
  <c r="AG15" i="1"/>
  <c r="P760" i="1"/>
  <c r="R760" i="1"/>
  <c r="BB42" i="1" l="1"/>
  <c r="BB745" i="1"/>
  <c r="BB749" i="1"/>
  <c r="BB747" i="1"/>
  <c r="AH16" i="1"/>
  <c r="AE16" i="1"/>
  <c r="AF16" i="1" s="1"/>
  <c r="AF760" i="1"/>
  <c r="W430" i="1"/>
  <c r="AA171" i="1" l="1"/>
  <c r="W171" i="1" s="1"/>
  <c r="Z569" i="1"/>
  <c r="W569" i="1"/>
  <c r="K569" i="1"/>
  <c r="AY569" i="1" s="1"/>
  <c r="W650" i="1"/>
  <c r="X650" i="1" s="1"/>
  <c r="P569" i="1" l="1"/>
  <c r="AF569" i="1"/>
  <c r="X569" i="1"/>
  <c r="Z367" i="1"/>
  <c r="W367" i="1"/>
  <c r="L365" i="1"/>
  <c r="K367" i="1"/>
  <c r="W300" i="1"/>
  <c r="BA365" i="1" l="1"/>
  <c r="L348" i="1"/>
  <c r="AY367" i="1"/>
  <c r="P367" i="1"/>
  <c r="X367" i="1"/>
  <c r="T172" i="1" l="1"/>
  <c r="S171" i="1"/>
  <c r="AI171" i="1"/>
  <c r="W172" i="1"/>
  <c r="Q596" i="1" l="1"/>
  <c r="Q612" i="1" s="1"/>
  <c r="Q534" i="1"/>
  <c r="Q215" i="1"/>
  <c r="AW612" i="1"/>
  <c r="AV612" i="1"/>
  <c r="AU612" i="1"/>
  <c r="AS612" i="1"/>
  <c r="AR612" i="1"/>
  <c r="AQ612" i="1"/>
  <c r="AO612" i="1"/>
  <c r="AN612" i="1"/>
  <c r="AM612" i="1"/>
  <c r="AK612" i="1"/>
  <c r="AL612" i="1" s="1"/>
  <c r="AI612" i="1"/>
  <c r="AJ612" i="1" s="1"/>
  <c r="AC612" i="1"/>
  <c r="AA612" i="1"/>
  <c r="U612" i="1"/>
  <c r="S612" i="1"/>
  <c r="N612" i="1"/>
  <c r="M612" i="1"/>
  <c r="O612" i="1" l="1"/>
  <c r="O488" i="1" l="1"/>
  <c r="O489" i="1"/>
  <c r="O491" i="1"/>
  <c r="O492" i="1"/>
  <c r="AI24" i="1" l="1"/>
  <c r="AG24" i="1"/>
  <c r="O383" i="1" l="1"/>
  <c r="V383" i="1"/>
  <c r="S24" i="1"/>
  <c r="AK426" i="1"/>
  <c r="AK389" i="1"/>
  <c r="AL389" i="1" s="1"/>
  <c r="AK421" i="1"/>
  <c r="AE390" i="1"/>
  <c r="AK387" i="1"/>
  <c r="AE387" i="1" s="1"/>
  <c r="AE414" i="1"/>
  <c r="AK385" i="1"/>
  <c r="AK383" i="1"/>
  <c r="AL383" i="1" s="1"/>
  <c r="AK395" i="1"/>
  <c r="AK394" i="1"/>
  <c r="AK427" i="1"/>
  <c r="Y45" i="1"/>
  <c r="R650" i="1"/>
  <c r="R648" i="1"/>
  <c r="R651" i="1"/>
  <c r="R652" i="1"/>
  <c r="R653" i="1"/>
  <c r="R654" i="1"/>
  <c r="R655" i="1"/>
  <c r="R656" i="1"/>
  <c r="R657" i="1"/>
  <c r="R649" i="1"/>
  <c r="Q32" i="1"/>
  <c r="AK595" i="1"/>
  <c r="AK611" i="1" s="1"/>
  <c r="AI595" i="1"/>
  <c r="AC595" i="1"/>
  <c r="AA595" i="1"/>
  <c r="U595" i="1"/>
  <c r="S595" i="1"/>
  <c r="N595" i="1"/>
  <c r="M595" i="1"/>
  <c r="O596" i="1"/>
  <c r="Y534" i="1"/>
  <c r="O426" i="1"/>
  <c r="U427" i="1"/>
  <c r="O430" i="1"/>
  <c r="AE175" i="1"/>
  <c r="BA175" i="1" s="1"/>
  <c r="O175" i="1"/>
  <c r="AH488" i="1"/>
  <c r="AH489" i="1"/>
  <c r="R487" i="1"/>
  <c r="R488" i="1"/>
  <c r="R489" i="1"/>
  <c r="R494" i="1"/>
  <c r="AG369" i="1"/>
  <c r="AF372" i="1"/>
  <c r="AG128" i="1"/>
  <c r="AE128" i="1" s="1"/>
  <c r="AE413" i="1" l="1"/>
  <c r="AK407" i="1"/>
  <c r="AE389" i="1"/>
  <c r="AE383" i="1"/>
  <c r="AK382" i="1"/>
  <c r="AE382" i="1" s="1"/>
  <c r="AL387" i="1"/>
  <c r="AE367" i="1"/>
  <c r="AH367" i="1"/>
  <c r="AG365" i="1"/>
  <c r="AL385" i="1"/>
  <c r="T758" i="1"/>
  <c r="AK388" i="1"/>
  <c r="AK386" i="1"/>
  <c r="AE430" i="1"/>
  <c r="AL414" i="1"/>
  <c r="AL413" i="1"/>
  <c r="O381" i="1"/>
  <c r="O382" i="1"/>
  <c r="AE385" i="1"/>
  <c r="Q647" i="1"/>
  <c r="AF367" i="1" l="1"/>
  <c r="AE388" i="1"/>
  <c r="AE386" i="1"/>
  <c r="AK381" i="1"/>
  <c r="AG248" i="1"/>
  <c r="Q282" i="1"/>
  <c r="Q281" i="1" s="1"/>
  <c r="AG229" i="1"/>
  <c r="AE758" i="1"/>
  <c r="AJ758" i="1"/>
  <c r="AB758" i="1"/>
  <c r="Q559" i="1"/>
  <c r="O282" i="1" l="1"/>
  <c r="AE381" i="1"/>
  <c r="AG647" i="1"/>
  <c r="AA15" i="1" l="1"/>
  <c r="Y15" i="1"/>
  <c r="W15" i="1" s="1"/>
  <c r="BD400" i="1" l="1"/>
  <c r="AD383" i="1"/>
  <c r="W383" i="1"/>
  <c r="AD385" i="1"/>
  <c r="AD387" i="1"/>
  <c r="AD389" i="1"/>
  <c r="AC382" i="1"/>
  <c r="W385" i="1"/>
  <c r="W382" i="1" l="1"/>
  <c r="AC381" i="1"/>
  <c r="BE400" i="1"/>
  <c r="BD396" i="1"/>
  <c r="AX400" i="1"/>
  <c r="U714" i="1"/>
  <c r="U713" i="1" l="1"/>
  <c r="U735" i="1" s="1"/>
  <c r="U736" i="1"/>
  <c r="V720" i="1"/>
  <c r="BD720" i="1"/>
  <c r="V723" i="1"/>
  <c r="BD723" i="1"/>
  <c r="AX396" i="1"/>
  <c r="BD391" i="1"/>
  <c r="W489" i="1"/>
  <c r="BE723" i="1" l="1"/>
  <c r="AX723" i="1"/>
  <c r="AX391" i="1"/>
  <c r="BD380" i="1"/>
  <c r="K492" i="1"/>
  <c r="AY492" i="1" s="1"/>
  <c r="R492" i="1"/>
  <c r="AH492" i="1"/>
  <c r="K489" i="1"/>
  <c r="AY489" i="1" s="1"/>
  <c r="K317" i="1"/>
  <c r="AY317" i="1" s="1"/>
  <c r="K318" i="1"/>
  <c r="AY318" i="1" s="1"/>
  <c r="BA298" i="1"/>
  <c r="K300" i="1"/>
  <c r="P300" i="1" s="1"/>
  <c r="AY300" i="1" l="1"/>
  <c r="X300" i="1"/>
  <c r="AZ491" i="1"/>
  <c r="AZ484" i="1" s="1"/>
  <c r="BD471" i="1"/>
  <c r="BD469" i="1"/>
  <c r="AX469" i="1" s="1"/>
  <c r="BD529" i="1"/>
  <c r="AX380" i="1"/>
  <c r="BD530" i="1"/>
  <c r="BD534" i="1"/>
  <c r="BD468" i="1"/>
  <c r="AH491" i="1"/>
  <c r="P492" i="1"/>
  <c r="X492" i="1"/>
  <c r="AF300" i="1"/>
  <c r="K491" i="1"/>
  <c r="X491" i="1" s="1"/>
  <c r="R491" i="1"/>
  <c r="AF489" i="1"/>
  <c r="P489" i="1"/>
  <c r="AF492" i="1"/>
  <c r="X489" i="1"/>
  <c r="BA491" i="1" l="1"/>
  <c r="BA484" i="1"/>
  <c r="BD615" i="1"/>
  <c r="BD592" i="1"/>
  <c r="AX468" i="1"/>
  <c r="AX534" i="1"/>
  <c r="AX471" i="1"/>
  <c r="BD608" i="1"/>
  <c r="BD591" i="1"/>
  <c r="BD34" i="1"/>
  <c r="AE491" i="1"/>
  <c r="AF491" i="1" s="1"/>
  <c r="P491" i="1"/>
  <c r="AA24" i="1"/>
  <c r="Y24" i="1"/>
  <c r="N24" i="1"/>
  <c r="K486" i="1"/>
  <c r="K488" i="1"/>
  <c r="AY488" i="1" s="1"/>
  <c r="AZ493" i="1" l="1"/>
  <c r="BD609" i="1"/>
  <c r="AX615" i="1"/>
  <c r="BD745" i="1"/>
  <c r="BD749" i="1"/>
  <c r="BD42" i="1"/>
  <c r="BD747" i="1"/>
  <c r="BD49" i="1"/>
  <c r="BD750" i="1"/>
  <c r="AE486" i="1"/>
  <c r="AF486" i="1" s="1"/>
  <c r="AH486" i="1"/>
  <c r="AX491" i="1"/>
  <c r="AY491" i="1" s="1"/>
  <c r="AF488" i="1"/>
  <c r="P488" i="1"/>
  <c r="X488" i="1"/>
  <c r="R493" i="1"/>
  <c r="AH493" i="1"/>
  <c r="M24" i="1"/>
  <c r="AU758" i="1"/>
  <c r="AT758" i="1" s="1"/>
  <c r="AM758" i="1"/>
  <c r="AQ758" i="1" s="1"/>
  <c r="AP758" i="1" s="1"/>
  <c r="W758" i="1"/>
  <c r="G758" i="1"/>
  <c r="F758" i="1"/>
  <c r="AI705" i="1"/>
  <c r="AI704" i="1"/>
  <c r="AH648" i="1"/>
  <c r="AH649" i="1"/>
  <c r="AH650" i="1"/>
  <c r="AH651" i="1"/>
  <c r="AH652" i="1"/>
  <c r="AH653" i="1"/>
  <c r="AH654" i="1"/>
  <c r="AH655" i="1"/>
  <c r="AH656" i="1"/>
  <c r="AH657" i="1"/>
  <c r="Z648" i="1"/>
  <c r="Z649" i="1"/>
  <c r="Z650" i="1"/>
  <c r="Z651" i="1"/>
  <c r="Z652" i="1"/>
  <c r="Z653" i="1"/>
  <c r="Z654" i="1"/>
  <c r="Z655" i="1"/>
  <c r="Z656" i="1"/>
  <c r="Z657" i="1"/>
  <c r="M664" i="1"/>
  <c r="S664" i="1"/>
  <c r="S705" i="1" s="1"/>
  <c r="T664" i="1"/>
  <c r="T704" i="1" s="1"/>
  <c r="BA651" i="1" l="1"/>
  <c r="M704" i="1"/>
  <c r="AI727" i="1"/>
  <c r="AI737" i="1"/>
  <c r="BA493" i="1"/>
  <c r="AX493" i="1"/>
  <c r="AX750" i="1"/>
  <c r="AX49" i="1"/>
  <c r="BD43" i="1"/>
  <c r="BA657" i="1"/>
  <c r="BA656" i="1"/>
  <c r="BA655" i="1"/>
  <c r="BA652" i="1"/>
  <c r="BA654" i="1"/>
  <c r="BA653" i="1"/>
  <c r="E758" i="1"/>
  <c r="S704" i="1"/>
  <c r="M705" i="1"/>
  <c r="O758" i="1"/>
  <c r="Q24" i="1"/>
  <c r="Q705" i="1"/>
  <c r="Q704" i="1"/>
  <c r="AG704" i="1"/>
  <c r="AG737" i="1" s="1"/>
  <c r="AG705" i="1"/>
  <c r="L24" i="1"/>
  <c r="BA24" i="1" s="1"/>
  <c r="K758" i="1"/>
  <c r="R758" i="1"/>
  <c r="S727" i="1" l="1"/>
  <c r="M727" i="1"/>
  <c r="X758" i="1"/>
  <c r="Z758" i="1"/>
  <c r="AH758" i="1"/>
  <c r="AF758" i="1" l="1"/>
  <c r="P758" i="1"/>
  <c r="BC758" i="1" l="1"/>
  <c r="BB14" i="1"/>
  <c r="BB24" i="1"/>
  <c r="BC24" i="1" s="1"/>
  <c r="AX758" i="1"/>
  <c r="AY758" i="1" s="1"/>
  <c r="BB11" i="1"/>
  <c r="L647" i="1"/>
  <c r="AY649" i="1"/>
  <c r="AY650" i="1"/>
  <c r="AY648" i="1"/>
  <c r="BA647" i="1" l="1"/>
  <c r="K647" i="1"/>
  <c r="AX14" i="1"/>
  <c r="AX24" i="1"/>
  <c r="R647" i="1"/>
  <c r="AH647" i="1"/>
  <c r="W647" i="1"/>
  <c r="Z647" i="1"/>
  <c r="W649" i="1"/>
  <c r="X649" i="1" s="1"/>
  <c r="AF647" i="1" l="1"/>
  <c r="P647" i="1"/>
  <c r="X647" i="1"/>
  <c r="AY647" i="1"/>
  <c r="Y704" i="1"/>
  <c r="Y705" i="1"/>
  <c r="K364" i="1"/>
  <c r="AY364" i="1" s="1"/>
  <c r="K362" i="1"/>
  <c r="AY362" i="1" s="1"/>
  <c r="W375" i="1"/>
  <c r="K375" i="1"/>
  <c r="P375" i="1" s="1"/>
  <c r="L370" i="1" l="1"/>
  <c r="BA370" i="1" s="1"/>
  <c r="BA374" i="1"/>
  <c r="AF375" i="1"/>
  <c r="AY375" i="1"/>
  <c r="X375" i="1"/>
  <c r="Z375" i="1"/>
  <c r="AC427" i="1"/>
  <c r="W381" i="1" l="1"/>
  <c r="N427" i="1"/>
  <c r="BE427" i="1" s="1"/>
  <c r="AC407" i="1"/>
  <c r="AD413" i="1"/>
  <c r="AD414" i="1"/>
  <c r="W413" i="1"/>
  <c r="W414" i="1"/>
  <c r="K413" i="1"/>
  <c r="K414" i="1"/>
  <c r="P414" i="1" s="1"/>
  <c r="K390" i="1"/>
  <c r="AY390" i="1" s="1"/>
  <c r="K389" i="1"/>
  <c r="AY389" i="1" s="1"/>
  <c r="N388" i="1"/>
  <c r="K387" i="1"/>
  <c r="AY387" i="1" s="1"/>
  <c r="N386" i="1"/>
  <c r="BE386" i="1" s="1"/>
  <c r="N382" i="1"/>
  <c r="BE382" i="1" s="1"/>
  <c r="AY385" i="1"/>
  <c r="K383" i="1"/>
  <c r="AY383" i="1" s="1"/>
  <c r="F392" i="1"/>
  <c r="G392" i="1"/>
  <c r="N392" i="1"/>
  <c r="AD511" i="1"/>
  <c r="AY511" i="1"/>
  <c r="K282" i="1"/>
  <c r="L226" i="1"/>
  <c r="BA226" i="1" l="1"/>
  <c r="V388" i="1"/>
  <c r="BE388" i="1"/>
  <c r="K392" i="1"/>
  <c r="AY392" i="1" s="1"/>
  <c r="BE392" i="1"/>
  <c r="AF413" i="1"/>
  <c r="AY413" i="1"/>
  <c r="AF414" i="1"/>
  <c r="AY414" i="1"/>
  <c r="P511" i="1"/>
  <c r="K382" i="1"/>
  <c r="AY382" i="1" s="1"/>
  <c r="V382" i="1"/>
  <c r="AL382" i="1"/>
  <c r="AD382" i="1"/>
  <c r="K386" i="1"/>
  <c r="AL386" i="1"/>
  <c r="AD386" i="1"/>
  <c r="N509" i="1"/>
  <c r="BE509" i="1" s="1"/>
  <c r="AL390" i="1"/>
  <c r="AD390" i="1"/>
  <c r="K388" i="1"/>
  <c r="AL388" i="1"/>
  <c r="AD388" i="1"/>
  <c r="X387" i="1"/>
  <c r="P387" i="1"/>
  <c r="AF387" i="1"/>
  <c r="X390" i="1"/>
  <c r="P390" i="1"/>
  <c r="AF390" i="1"/>
  <c r="X389" i="1"/>
  <c r="P389" i="1"/>
  <c r="AF389" i="1"/>
  <c r="X383" i="1"/>
  <c r="AF383" i="1"/>
  <c r="P383" i="1"/>
  <c r="X385" i="1"/>
  <c r="P385" i="1"/>
  <c r="AF385" i="1"/>
  <c r="N381" i="1"/>
  <c r="BE381" i="1" s="1"/>
  <c r="AD510" i="1"/>
  <c r="E392" i="1"/>
  <c r="X414" i="1"/>
  <c r="X413" i="1"/>
  <c r="L281" i="1"/>
  <c r="Y282" i="1"/>
  <c r="P510" i="1" l="1"/>
  <c r="AY510" i="1"/>
  <c r="X386" i="1"/>
  <c r="AY386" i="1"/>
  <c r="X388" i="1"/>
  <c r="AY388" i="1"/>
  <c r="AG282" i="1"/>
  <c r="AE282" i="1" s="1"/>
  <c r="AZ282" i="1"/>
  <c r="L280" i="1"/>
  <c r="AF388" i="1"/>
  <c r="P388" i="1"/>
  <c r="AF386" i="1"/>
  <c r="P386" i="1"/>
  <c r="V381" i="1"/>
  <c r="AL381" i="1"/>
  <c r="AF382" i="1"/>
  <c r="P382" i="1"/>
  <c r="X382" i="1"/>
  <c r="AD381" i="1"/>
  <c r="K381" i="1"/>
  <c r="AY381" i="1" s="1"/>
  <c r="Y281" i="1"/>
  <c r="Y280" i="1" s="1"/>
  <c r="W282" i="1"/>
  <c r="AG281" i="1" l="1"/>
  <c r="AZ281" i="1"/>
  <c r="BA282" i="1"/>
  <c r="AX282" i="1"/>
  <c r="AY282" i="1" s="1"/>
  <c r="X381" i="1"/>
  <c r="P381" i="1"/>
  <c r="AF381" i="1"/>
  <c r="W175" i="1"/>
  <c r="BA281" i="1" l="1"/>
  <c r="AZ280" i="1"/>
  <c r="AX281" i="1"/>
  <c r="R175" i="1"/>
  <c r="AH175" i="1"/>
  <c r="K175" i="1"/>
  <c r="Z175" i="1"/>
  <c r="BA280" i="1" l="1"/>
  <c r="AX280" i="1"/>
  <c r="X175" i="1"/>
  <c r="P175" i="1"/>
  <c r="AF175" i="1"/>
  <c r="AI756" i="1" l="1"/>
  <c r="AM756" i="1" s="1"/>
  <c r="AQ756" i="1" s="1"/>
  <c r="AP756" i="1" s="1"/>
  <c r="AG756" i="1"/>
  <c r="AC756" i="1"/>
  <c r="W756" i="1" s="1"/>
  <c r="Y756" i="1"/>
  <c r="S756" i="1"/>
  <c r="K756" i="1"/>
  <c r="G756" i="1"/>
  <c r="F756" i="1"/>
  <c r="AI753" i="1"/>
  <c r="AM753" i="1" s="1"/>
  <c r="AQ753" i="1" s="1"/>
  <c r="AP753" i="1" s="1"/>
  <c r="AG753" i="1"/>
  <c r="AA753" i="1"/>
  <c r="AU753" i="1" s="1"/>
  <c r="AT753" i="1" s="1"/>
  <c r="Y753" i="1"/>
  <c r="S753" i="1"/>
  <c r="K753" i="1"/>
  <c r="G753" i="1"/>
  <c r="F753" i="1"/>
  <c r="AT748" i="1"/>
  <c r="AP748" i="1"/>
  <c r="AE748" i="1"/>
  <c r="W748" i="1"/>
  <c r="O748" i="1"/>
  <c r="K748" i="1"/>
  <c r="J748" i="1"/>
  <c r="I748" i="1"/>
  <c r="H748" i="1"/>
  <c r="G748" i="1"/>
  <c r="F748" i="1"/>
  <c r="AU741" i="1"/>
  <c r="AT741" i="1" s="1"/>
  <c r="AT15" i="1" s="1"/>
  <c r="AM741" i="1"/>
  <c r="AQ741" i="1" s="1"/>
  <c r="AP741" i="1" s="1"/>
  <c r="AP15" i="1" s="1"/>
  <c r="W741" i="1"/>
  <c r="G741" i="1"/>
  <c r="F741" i="1"/>
  <c r="AD723" i="1"/>
  <c r="W723" i="1"/>
  <c r="O723" i="1"/>
  <c r="K723" i="1"/>
  <c r="W722" i="1"/>
  <c r="O722" i="1"/>
  <c r="AC721" i="1"/>
  <c r="U721" i="1"/>
  <c r="AD720" i="1"/>
  <c r="W720" i="1"/>
  <c r="O720" i="1"/>
  <c r="K720" i="1"/>
  <c r="AK720" i="1" s="1"/>
  <c r="AL720" i="1" s="1"/>
  <c r="W719" i="1"/>
  <c r="O719" i="1"/>
  <c r="AC718" i="1"/>
  <c r="W718" i="1" s="1"/>
  <c r="U718" i="1"/>
  <c r="AG716" i="1"/>
  <c r="Y716" i="1"/>
  <c r="Q716" i="1"/>
  <c r="Q738" i="1" s="1"/>
  <c r="V716" i="1"/>
  <c r="D716" i="1"/>
  <c r="AG715" i="1"/>
  <c r="Y715" i="1"/>
  <c r="Q715" i="1"/>
  <c r="Q737" i="1" s="1"/>
  <c r="G707" i="1"/>
  <c r="F707" i="1"/>
  <c r="AV706" i="1"/>
  <c r="AU706" i="1"/>
  <c r="AS706" i="1"/>
  <c r="AR706" i="1"/>
  <c r="AQ706" i="1"/>
  <c r="AN706" i="1"/>
  <c r="AM706" i="1"/>
  <c r="AI706" i="1"/>
  <c r="AG706" i="1"/>
  <c r="Y706" i="1"/>
  <c r="S706" i="1"/>
  <c r="Q706" i="1"/>
  <c r="O706" i="1" s="1"/>
  <c r="BE706" i="1"/>
  <c r="M706" i="1"/>
  <c r="L706" i="1"/>
  <c r="D706" i="1"/>
  <c r="J704" i="1"/>
  <c r="G704" i="1"/>
  <c r="F704" i="1"/>
  <c r="D704" i="1"/>
  <c r="K688" i="1"/>
  <c r="AT686" i="1"/>
  <c r="AQ686" i="1"/>
  <c r="AP686" i="1" s="1"/>
  <c r="AE686" i="1"/>
  <c r="W686" i="1"/>
  <c r="O686" i="1"/>
  <c r="K686" i="1"/>
  <c r="AT685" i="1"/>
  <c r="AQ685" i="1"/>
  <c r="AE685" i="1"/>
  <c r="W685" i="1"/>
  <c r="O685" i="1"/>
  <c r="K685" i="1"/>
  <c r="AT684" i="1"/>
  <c r="AQ684" i="1"/>
  <c r="AP684" i="1" s="1"/>
  <c r="AE684" i="1"/>
  <c r="W684" i="1"/>
  <c r="O684" i="1"/>
  <c r="K684" i="1"/>
  <c r="AT683" i="1"/>
  <c r="AQ683" i="1"/>
  <c r="AP683" i="1" s="1"/>
  <c r="AE683" i="1"/>
  <c r="W683" i="1"/>
  <c r="O683" i="1"/>
  <c r="K683" i="1"/>
  <c r="AT682" i="1"/>
  <c r="AQ682" i="1"/>
  <c r="AP682" i="1" s="1"/>
  <c r="AM682" i="1"/>
  <c r="AE682" i="1"/>
  <c r="W682" i="1"/>
  <c r="O682" i="1"/>
  <c r="K682" i="1"/>
  <c r="AT681" i="1"/>
  <c r="AM681" i="1"/>
  <c r="AE681" i="1"/>
  <c r="W681" i="1"/>
  <c r="O681" i="1"/>
  <c r="K681" i="1"/>
  <c r="AU680" i="1"/>
  <c r="AT680" i="1" s="1"/>
  <c r="AG680" i="1"/>
  <c r="AE680" i="1" s="1"/>
  <c r="Y680" i="1"/>
  <c r="W680" i="1" s="1"/>
  <c r="Q680" i="1"/>
  <c r="O680" i="1" s="1"/>
  <c r="L680" i="1"/>
  <c r="K680" i="1" s="1"/>
  <c r="E680" i="1"/>
  <c r="AT677" i="1"/>
  <c r="AP677" i="1"/>
  <c r="K677" i="1"/>
  <c r="AW676" i="1"/>
  <c r="AW675" i="1" s="1"/>
  <c r="AP676" i="1"/>
  <c r="AP706" i="1" s="1"/>
  <c r="AD676" i="1"/>
  <c r="W676" i="1"/>
  <c r="V706" i="1"/>
  <c r="K676" i="1"/>
  <c r="N675" i="1"/>
  <c r="AE672" i="1"/>
  <c r="W672" i="1"/>
  <c r="V672" i="1"/>
  <c r="O672" i="1"/>
  <c r="K672" i="1"/>
  <c r="AY672" i="1" s="1"/>
  <c r="AE671" i="1"/>
  <c r="W671" i="1"/>
  <c r="V671" i="1"/>
  <c r="O671" i="1"/>
  <c r="K671" i="1"/>
  <c r="AY671" i="1" s="1"/>
  <c r="AG670" i="1"/>
  <c r="AE670" i="1" s="1"/>
  <c r="W670" i="1"/>
  <c r="V670" i="1"/>
  <c r="Q670" i="1"/>
  <c r="L670" i="1"/>
  <c r="K670" i="1" s="1"/>
  <c r="AY670" i="1" s="1"/>
  <c r="AV669" i="1"/>
  <c r="AU669" i="1"/>
  <c r="AS669" i="1"/>
  <c r="AR669" i="1"/>
  <c r="AR704" i="1" s="1"/>
  <c r="AR737" i="1" s="1"/>
  <c r="AQ669" i="1"/>
  <c r="AP669" i="1"/>
  <c r="AN669" i="1"/>
  <c r="AM669" i="1"/>
  <c r="AI669" i="1"/>
  <c r="AA669" i="1"/>
  <c r="Y38" i="1"/>
  <c r="S669" i="1"/>
  <c r="M669" i="1"/>
  <c r="M707" i="1" s="1"/>
  <c r="AE668" i="1"/>
  <c r="W668" i="1"/>
  <c r="O668" i="1"/>
  <c r="K668" i="1"/>
  <c r="AE667" i="1"/>
  <c r="W667" i="1"/>
  <c r="O667" i="1"/>
  <c r="K667" i="1"/>
  <c r="AU666" i="1"/>
  <c r="AS666" i="1"/>
  <c r="AP666" i="1" s="1"/>
  <c r="AM666" i="1"/>
  <c r="AG666" i="1"/>
  <c r="Y666" i="1"/>
  <c r="Q666" i="1"/>
  <c r="N666" i="1"/>
  <c r="K666" i="1" s="1"/>
  <c r="D666" i="1"/>
  <c r="AV707" i="1"/>
  <c r="AN707" i="1"/>
  <c r="AI720" i="1"/>
  <c r="M722" i="1"/>
  <c r="AG646" i="1"/>
  <c r="AY646" i="1"/>
  <c r="Y646" i="1"/>
  <c r="W646" i="1"/>
  <c r="X646" i="1" s="1"/>
  <c r="V646" i="1"/>
  <c r="Q646" i="1"/>
  <c r="AT645" i="1"/>
  <c r="AM645" i="1"/>
  <c r="AY645" i="1"/>
  <c r="W645" i="1"/>
  <c r="X645" i="1" s="1"/>
  <c r="V645" i="1"/>
  <c r="AQ644" i="1"/>
  <c r="AP644" i="1" s="1"/>
  <c r="AG644" i="1"/>
  <c r="Y644" i="1"/>
  <c r="Q644" i="1"/>
  <c r="L644" i="1"/>
  <c r="E644" i="1"/>
  <c r="AS643" i="1"/>
  <c r="AP643" i="1" s="1"/>
  <c r="AO643" i="1"/>
  <c r="AO619" i="1" s="1"/>
  <c r="E643" i="1"/>
  <c r="AT642" i="1"/>
  <c r="AP642" i="1"/>
  <c r="AK642" i="1"/>
  <c r="AL642" i="1" s="1"/>
  <c r="AC642" i="1"/>
  <c r="AD642" i="1" s="1"/>
  <c r="U642" i="1"/>
  <c r="V642" i="1" s="1"/>
  <c r="K642" i="1"/>
  <c r="AW641" i="1"/>
  <c r="AT641" i="1" s="1"/>
  <c r="AS641" i="1"/>
  <c r="AP641" i="1" s="1"/>
  <c r="AL641" i="1"/>
  <c r="AD641" i="1"/>
  <c r="V641" i="1"/>
  <c r="K641" i="1"/>
  <c r="E641" i="1"/>
  <c r="AT640" i="1"/>
  <c r="AP640" i="1"/>
  <c r="AL640" i="1"/>
  <c r="AD640" i="1"/>
  <c r="V640" i="1"/>
  <c r="K640" i="1"/>
  <c r="AY640" i="1" s="1"/>
  <c r="J640" i="1"/>
  <c r="H640" i="1" s="1"/>
  <c r="E640" i="1"/>
  <c r="D640" i="1"/>
  <c r="AK639" i="1"/>
  <c r="AL639" i="1" s="1"/>
  <c r="AC639" i="1"/>
  <c r="W639" i="1" s="1"/>
  <c r="U639" i="1"/>
  <c r="V639" i="1" s="1"/>
  <c r="K639" i="1"/>
  <c r="AY639" i="1" s="1"/>
  <c r="D639" i="1"/>
  <c r="AT638" i="1"/>
  <c r="AP638" i="1"/>
  <c r="AL638" i="1"/>
  <c r="AD638" i="1"/>
  <c r="V638" i="1"/>
  <c r="K638" i="1"/>
  <c r="E638" i="1"/>
  <c r="D638" i="1"/>
  <c r="AT637" i="1"/>
  <c r="AT612" i="1" s="1"/>
  <c r="AP637" i="1"/>
  <c r="AP612" i="1" s="1"/>
  <c r="AL637" i="1"/>
  <c r="AD637" i="1"/>
  <c r="V637" i="1"/>
  <c r="K637" i="1"/>
  <c r="E637" i="1"/>
  <c r="D637" i="1"/>
  <c r="D738" i="1" s="1"/>
  <c r="AW636" i="1"/>
  <c r="AU636" i="1"/>
  <c r="AS636" i="1"/>
  <c r="AQ636" i="1"/>
  <c r="AO636" i="1"/>
  <c r="AM636" i="1"/>
  <c r="N636" i="1"/>
  <c r="L636" i="1"/>
  <c r="L612" i="1" s="1"/>
  <c r="AH612" i="1" s="1"/>
  <c r="G636" i="1"/>
  <c r="F636" i="1"/>
  <c r="D636" i="1"/>
  <c r="D737" i="1" s="1"/>
  <c r="AT635" i="1"/>
  <c r="AP635" i="1"/>
  <c r="AL635" i="1"/>
  <c r="AD635" i="1"/>
  <c r="V635" i="1"/>
  <c r="K635" i="1"/>
  <c r="E635" i="1"/>
  <c r="D635" i="1"/>
  <c r="D736" i="1" s="1"/>
  <c r="AT634" i="1"/>
  <c r="AP634" i="1"/>
  <c r="AL634" i="1"/>
  <c r="AD634" i="1"/>
  <c r="V634" i="1"/>
  <c r="K634" i="1"/>
  <c r="E634" i="1"/>
  <c r="D634" i="1"/>
  <c r="AW633" i="1"/>
  <c r="AT633" i="1" s="1"/>
  <c r="AS633" i="1"/>
  <c r="AP633" i="1" s="1"/>
  <c r="AO633" i="1"/>
  <c r="N633" i="1"/>
  <c r="G633" i="1"/>
  <c r="E633" i="1" s="1"/>
  <c r="D633" i="1"/>
  <c r="AT632" i="1"/>
  <c r="AP632" i="1"/>
  <c r="AL632" i="1"/>
  <c r="AD632" i="1"/>
  <c r="V632" i="1"/>
  <c r="K632" i="1"/>
  <c r="E632" i="1"/>
  <c r="D632" i="1"/>
  <c r="AT631" i="1"/>
  <c r="AP631" i="1"/>
  <c r="AL631" i="1"/>
  <c r="AD631" i="1"/>
  <c r="V631" i="1"/>
  <c r="K631" i="1"/>
  <c r="E631" i="1"/>
  <c r="D631" i="1"/>
  <c r="AW630" i="1"/>
  <c r="AT630" i="1" s="1"/>
  <c r="AS630" i="1"/>
  <c r="AP630" i="1" s="1"/>
  <c r="AO630" i="1"/>
  <c r="N630" i="1"/>
  <c r="G630" i="1"/>
  <c r="E630" i="1" s="1"/>
  <c r="D630" i="1"/>
  <c r="AW629" i="1"/>
  <c r="AT629" i="1" s="1"/>
  <c r="AS629" i="1"/>
  <c r="AP629" i="1" s="1"/>
  <c r="AO629" i="1"/>
  <c r="AO623" i="1" s="1"/>
  <c r="N629" i="1"/>
  <c r="N623" i="1" s="1"/>
  <c r="G629" i="1"/>
  <c r="E629" i="1" s="1"/>
  <c r="D629" i="1"/>
  <c r="AW628" i="1"/>
  <c r="AW622" i="1" s="1"/>
  <c r="AS628" i="1"/>
  <c r="AP628" i="1" s="1"/>
  <c r="AO628" i="1"/>
  <c r="AO622" i="1" s="1"/>
  <c r="N628" i="1"/>
  <c r="N622" i="1" s="1"/>
  <c r="G628" i="1"/>
  <c r="E628" i="1" s="1"/>
  <c r="D628" i="1"/>
  <c r="D727" i="1" s="1"/>
  <c r="D627" i="1"/>
  <c r="AT626" i="1"/>
  <c r="AP626" i="1"/>
  <c r="AL626" i="1"/>
  <c r="AD626" i="1"/>
  <c r="V626" i="1"/>
  <c r="K626" i="1"/>
  <c r="E626" i="1"/>
  <c r="D626" i="1"/>
  <c r="AT625" i="1"/>
  <c r="AP625" i="1"/>
  <c r="AL625" i="1"/>
  <c r="AD625" i="1"/>
  <c r="V625" i="1"/>
  <c r="K625" i="1"/>
  <c r="E625" i="1"/>
  <c r="D625" i="1"/>
  <c r="AW624" i="1"/>
  <c r="AU624" i="1"/>
  <c r="AS624" i="1"/>
  <c r="AQ624" i="1"/>
  <c r="AO624" i="1"/>
  <c r="AM624" i="1"/>
  <c r="N624" i="1"/>
  <c r="L624" i="1"/>
  <c r="G624" i="1"/>
  <c r="F624" i="1"/>
  <c r="D624" i="1"/>
  <c r="D723" i="1" s="1"/>
  <c r="AW623" i="1"/>
  <c r="AU623" i="1"/>
  <c r="AQ623" i="1"/>
  <c r="AM623" i="1"/>
  <c r="L623" i="1"/>
  <c r="F623" i="1"/>
  <c r="D623" i="1"/>
  <c r="AU622" i="1"/>
  <c r="AS622" i="1"/>
  <c r="AQ622" i="1"/>
  <c r="AM622" i="1"/>
  <c r="L622" i="1"/>
  <c r="F622" i="1"/>
  <c r="D622" i="1"/>
  <c r="AT621" i="1"/>
  <c r="AT54" i="1" s="1"/>
  <c r="AP621" i="1"/>
  <c r="AL621" i="1"/>
  <c r="AD621" i="1"/>
  <c r="V621" i="1"/>
  <c r="K621" i="1"/>
  <c r="E621" i="1"/>
  <c r="E748" i="1" s="1"/>
  <c r="D621" i="1"/>
  <c r="D720" i="1" s="1"/>
  <c r="AT620" i="1"/>
  <c r="AT53" i="1" s="1"/>
  <c r="AP620" i="1"/>
  <c r="AL620" i="1"/>
  <c r="AD620" i="1"/>
  <c r="V620" i="1"/>
  <c r="K620" i="1"/>
  <c r="E620" i="1"/>
  <c r="D620" i="1"/>
  <c r="D719" i="1" s="1"/>
  <c r="J619" i="1"/>
  <c r="H619" i="1" s="1"/>
  <c r="G619" i="1"/>
  <c r="E619" i="1" s="1"/>
  <c r="D619" i="1"/>
  <c r="AR607" i="1"/>
  <c r="AR14" i="1" s="1"/>
  <c r="AO607" i="1"/>
  <c r="AN607" i="1"/>
  <c r="AI607" i="1"/>
  <c r="AI14" i="1" s="1"/>
  <c r="AG607" i="1"/>
  <c r="AG14" i="1" s="1"/>
  <c r="AC14" i="1"/>
  <c r="AA607" i="1"/>
  <c r="AA14" i="1" s="1"/>
  <c r="Y607" i="1"/>
  <c r="Y14" i="1" s="1"/>
  <c r="S607" i="1"/>
  <c r="S14" i="1" s="1"/>
  <c r="Q607" i="1"/>
  <c r="Q14" i="1" s="1"/>
  <c r="M607" i="1"/>
  <c r="L607" i="1"/>
  <c r="L14" i="1" s="1"/>
  <c r="BA14" i="1" s="1"/>
  <c r="J607" i="1"/>
  <c r="G607" i="1"/>
  <c r="F607" i="1"/>
  <c r="D607" i="1"/>
  <c r="D705" i="1" s="1"/>
  <c r="AH605" i="1"/>
  <c r="AE605" i="1"/>
  <c r="BA605" i="1" s="1"/>
  <c r="AD605" i="1"/>
  <c r="AB605" i="1"/>
  <c r="Z605" i="1"/>
  <c r="V605" i="1"/>
  <c r="T605" i="1"/>
  <c r="R605" i="1"/>
  <c r="AY605" i="1"/>
  <c r="AW604" i="1"/>
  <c r="AW607" i="1" s="1"/>
  <c r="AD604" i="1"/>
  <c r="W604" i="1"/>
  <c r="V604" i="1"/>
  <c r="K604" i="1"/>
  <c r="AY604" i="1" s="1"/>
  <c r="J604" i="1"/>
  <c r="J707" i="1" s="1"/>
  <c r="E604" i="1"/>
  <c r="D604" i="1"/>
  <c r="D707" i="1" s="1"/>
  <c r="AG603" i="1"/>
  <c r="AH603" i="1" s="1"/>
  <c r="AB603" i="1"/>
  <c r="Y603" i="1"/>
  <c r="V603" i="1"/>
  <c r="T603" i="1"/>
  <c r="Q603" i="1"/>
  <c r="R603" i="1" s="1"/>
  <c r="K603" i="1"/>
  <c r="AT602" i="1"/>
  <c r="AM602" i="1"/>
  <c r="AH602" i="1"/>
  <c r="AE602" i="1"/>
  <c r="AB602" i="1"/>
  <c r="Z602" i="1"/>
  <c r="W602" i="1"/>
  <c r="V602" i="1"/>
  <c r="T602" i="1"/>
  <c r="R602" i="1"/>
  <c r="O602" i="1"/>
  <c r="K602" i="1"/>
  <c r="AY602" i="1" s="1"/>
  <c r="I602" i="1"/>
  <c r="H602" i="1" s="1"/>
  <c r="E602" i="1"/>
  <c r="AG601" i="1"/>
  <c r="AH601" i="1" s="1"/>
  <c r="AB601" i="1"/>
  <c r="Y601" i="1"/>
  <c r="V601" i="1"/>
  <c r="T601" i="1"/>
  <c r="Q601" i="1"/>
  <c r="O601" i="1" s="1"/>
  <c r="K601" i="1"/>
  <c r="AV600" i="1"/>
  <c r="AV607" i="1" s="1"/>
  <c r="AU600" i="1"/>
  <c r="AH600" i="1"/>
  <c r="AE600" i="1"/>
  <c r="AB600" i="1"/>
  <c r="Z600" i="1"/>
  <c r="W600" i="1"/>
  <c r="T600" i="1"/>
  <c r="R600" i="1"/>
  <c r="O600" i="1"/>
  <c r="K600" i="1"/>
  <c r="E600" i="1"/>
  <c r="AW596" i="1"/>
  <c r="AW611" i="1" s="1"/>
  <c r="AV596" i="1"/>
  <c r="AV611" i="1" s="1"/>
  <c r="AU596" i="1"/>
  <c r="AU611" i="1" s="1"/>
  <c r="AT596" i="1"/>
  <c r="AT611" i="1" s="1"/>
  <c r="AS596" i="1"/>
  <c r="AS611" i="1" s="1"/>
  <c r="AR596" i="1"/>
  <c r="AR611" i="1" s="1"/>
  <c r="AQ596" i="1"/>
  <c r="AQ611" i="1" s="1"/>
  <c r="AP596" i="1"/>
  <c r="AP611" i="1" s="1"/>
  <c r="AO596" i="1"/>
  <c r="AO611" i="1" s="1"/>
  <c r="AN596" i="1"/>
  <c r="AN611" i="1" s="1"/>
  <c r="AM596" i="1"/>
  <c r="AM611" i="1" s="1"/>
  <c r="D593" i="1"/>
  <c r="D592" i="1"/>
  <c r="J591" i="1"/>
  <c r="AK590" i="1"/>
  <c r="AC590" i="1"/>
  <c r="AC35" i="1" s="1"/>
  <c r="U590" i="1"/>
  <c r="N590" i="1"/>
  <c r="N35" i="1" s="1"/>
  <c r="AJ586" i="1"/>
  <c r="AE586" i="1"/>
  <c r="AB586" i="1"/>
  <c r="W586" i="1"/>
  <c r="O586" i="1"/>
  <c r="K586" i="1"/>
  <c r="AY586" i="1" s="1"/>
  <c r="AJ585" i="1"/>
  <c r="AE585" i="1"/>
  <c r="AB585" i="1"/>
  <c r="W585" i="1"/>
  <c r="O585" i="1"/>
  <c r="K585" i="1"/>
  <c r="AY585" i="1" s="1"/>
  <c r="AJ584" i="1"/>
  <c r="AE584" i="1"/>
  <c r="AB584" i="1"/>
  <c r="W584" i="1"/>
  <c r="O584" i="1"/>
  <c r="K584" i="1"/>
  <c r="AY584" i="1" s="1"/>
  <c r="AJ583" i="1"/>
  <c r="AE583" i="1"/>
  <c r="AB583" i="1"/>
  <c r="W583" i="1"/>
  <c r="O583" i="1"/>
  <c r="K583" i="1"/>
  <c r="AY583" i="1" s="1"/>
  <c r="AJ582" i="1"/>
  <c r="AE582" i="1"/>
  <c r="AB582" i="1"/>
  <c r="W582" i="1"/>
  <c r="O582" i="1"/>
  <c r="K582" i="1"/>
  <c r="AY582" i="1" s="1"/>
  <c r="AJ581" i="1"/>
  <c r="AE581" i="1"/>
  <c r="AB581" i="1"/>
  <c r="W581" i="1"/>
  <c r="O581" i="1"/>
  <c r="K581" i="1"/>
  <c r="AY581" i="1" s="1"/>
  <c r="AJ580" i="1"/>
  <c r="AE580" i="1"/>
  <c r="AB580" i="1"/>
  <c r="W580" i="1"/>
  <c r="O580" i="1"/>
  <c r="K580" i="1"/>
  <c r="AY580" i="1" s="1"/>
  <c r="AE579" i="1"/>
  <c r="AB579" i="1"/>
  <c r="W579" i="1"/>
  <c r="O579" i="1"/>
  <c r="K579" i="1"/>
  <c r="AY579" i="1" s="1"/>
  <c r="AB578" i="1"/>
  <c r="W578" i="1"/>
  <c r="O578" i="1"/>
  <c r="K578" i="1"/>
  <c r="AY578" i="1" s="1"/>
  <c r="AB577" i="1"/>
  <c r="W577" i="1"/>
  <c r="O577" i="1"/>
  <c r="K577" i="1"/>
  <c r="AY577" i="1" s="1"/>
  <c r="AE576" i="1"/>
  <c r="T576" i="1"/>
  <c r="R576" i="1"/>
  <c r="K576" i="1"/>
  <c r="AY576" i="1" s="1"/>
  <c r="I576" i="1"/>
  <c r="H576" i="1" s="1"/>
  <c r="H25" i="1" s="1"/>
  <c r="X562" i="1"/>
  <c r="P562" i="1"/>
  <c r="AT568" i="1"/>
  <c r="AP568" i="1"/>
  <c r="AE568" i="1"/>
  <c r="Z568" i="1"/>
  <c r="R568" i="1"/>
  <c r="K568" i="1"/>
  <c r="I568" i="1"/>
  <c r="H568" i="1" s="1"/>
  <c r="E568" i="1"/>
  <c r="AT567" i="1"/>
  <c r="AP567" i="1"/>
  <c r="K567" i="1"/>
  <c r="H567" i="1"/>
  <c r="E567" i="1"/>
  <c r="AT565" i="1"/>
  <c r="AM565" i="1"/>
  <c r="AE565" i="1"/>
  <c r="W565" i="1"/>
  <c r="O565" i="1"/>
  <c r="E565" i="1"/>
  <c r="AT564" i="1"/>
  <c r="AP564" i="1"/>
  <c r="AH564" i="1"/>
  <c r="R564" i="1"/>
  <c r="K564" i="1"/>
  <c r="AY564" i="1" s="1"/>
  <c r="I564" i="1"/>
  <c r="E564" i="1"/>
  <c r="AO561" i="1"/>
  <c r="D715" i="1"/>
  <c r="AU560" i="1"/>
  <c r="AT560" i="1" s="1"/>
  <c r="AH560" i="1"/>
  <c r="AE560" i="1"/>
  <c r="Z560" i="1"/>
  <c r="W560" i="1"/>
  <c r="R560" i="1"/>
  <c r="O560" i="1"/>
  <c r="K560" i="1"/>
  <c r="AY560" i="1" s="1"/>
  <c r="AG559" i="1"/>
  <c r="AE559" i="1" s="1"/>
  <c r="O559" i="1"/>
  <c r="L559" i="1"/>
  <c r="AH558" i="1"/>
  <c r="Y557" i="1"/>
  <c r="O558" i="1"/>
  <c r="K558" i="1"/>
  <c r="AY558" i="1" s="1"/>
  <c r="AT557" i="1"/>
  <c r="AP557" i="1"/>
  <c r="L557" i="1"/>
  <c r="AU556" i="1"/>
  <c r="AM556" i="1" s="1"/>
  <c r="AQ556" i="1"/>
  <c r="AP556" i="1" s="1"/>
  <c r="AH556" i="1"/>
  <c r="AE556" i="1"/>
  <c r="Z556" i="1"/>
  <c r="R556" i="1"/>
  <c r="O556" i="1"/>
  <c r="K556" i="1"/>
  <c r="AY556" i="1" s="1"/>
  <c r="H556" i="1"/>
  <c r="E556" i="1"/>
  <c r="AU555" i="1"/>
  <c r="AM555" i="1" s="1"/>
  <c r="AQ555" i="1"/>
  <c r="AP555" i="1" s="1"/>
  <c r="AH555" i="1"/>
  <c r="AE555" i="1"/>
  <c r="R555" i="1"/>
  <c r="O555" i="1"/>
  <c r="K555" i="1"/>
  <c r="AY555" i="1" s="1"/>
  <c r="I555" i="1"/>
  <c r="H555" i="1" s="1"/>
  <c r="E555" i="1"/>
  <c r="AG554" i="1"/>
  <c r="O554" i="1"/>
  <c r="L554" i="1"/>
  <c r="K554" i="1" s="1"/>
  <c r="AY554" i="1" s="1"/>
  <c r="H554" i="1"/>
  <c r="F554" i="1"/>
  <c r="E554" i="1" s="1"/>
  <c r="AU553" i="1"/>
  <c r="AM553" i="1" s="1"/>
  <c r="AH553" i="1"/>
  <c r="AE553" i="1"/>
  <c r="BA553" i="1" s="1"/>
  <c r="Z553" i="1"/>
  <c r="W553" i="1"/>
  <c r="R553" i="1"/>
  <c r="O553" i="1"/>
  <c r="K553" i="1"/>
  <c r="AY553" i="1" s="1"/>
  <c r="I553" i="1"/>
  <c r="I707" i="1" s="1"/>
  <c r="E553" i="1"/>
  <c r="AU552" i="1"/>
  <c r="Q552" i="1"/>
  <c r="K552" i="1"/>
  <c r="I552" i="1"/>
  <c r="H552" i="1" s="1"/>
  <c r="E552" i="1"/>
  <c r="AS551" i="1"/>
  <c r="AO551" i="1"/>
  <c r="AK551" i="1"/>
  <c r="AC551" i="1"/>
  <c r="U551" i="1"/>
  <c r="N551" i="1"/>
  <c r="K551" i="1"/>
  <c r="G551" i="1"/>
  <c r="F551" i="1"/>
  <c r="AU547" i="1"/>
  <c r="AT547" i="1" s="1"/>
  <c r="AQ547" i="1"/>
  <c r="AP547" i="1" s="1"/>
  <c r="AM547" i="1"/>
  <c r="AH547" i="1"/>
  <c r="AE547" i="1"/>
  <c r="BA547" i="1" s="1"/>
  <c r="Z547" i="1"/>
  <c r="W547" i="1"/>
  <c r="R547" i="1"/>
  <c r="O547" i="1"/>
  <c r="K547" i="1"/>
  <c r="AY547" i="1" s="1"/>
  <c r="I547" i="1"/>
  <c r="I704" i="1" s="1"/>
  <c r="E547" i="1"/>
  <c r="E704" i="1" s="1"/>
  <c r="AU546" i="1"/>
  <c r="AM546" i="1" s="1"/>
  <c r="AH546" i="1"/>
  <c r="AE546" i="1"/>
  <c r="BA546" i="1" s="1"/>
  <c r="Z546" i="1"/>
  <c r="W546" i="1"/>
  <c r="R546" i="1"/>
  <c r="O546" i="1"/>
  <c r="K546" i="1"/>
  <c r="AY546" i="1" s="1"/>
  <c r="I546" i="1"/>
  <c r="H546" i="1" s="1"/>
  <c r="E546" i="1"/>
  <c r="AS545" i="1"/>
  <c r="AO545" i="1"/>
  <c r="AK545" i="1"/>
  <c r="AG545" i="1"/>
  <c r="AC545" i="1"/>
  <c r="U545" i="1"/>
  <c r="Q545" i="1"/>
  <c r="N545" i="1"/>
  <c r="L545" i="1"/>
  <c r="K545" i="1" s="1"/>
  <c r="AY545" i="1" s="1"/>
  <c r="G545" i="1"/>
  <c r="F545" i="1"/>
  <c r="AS541" i="1"/>
  <c r="AQ541" i="1"/>
  <c r="AP541" i="1" s="1"/>
  <c r="AO541" i="1"/>
  <c r="AM541" i="1"/>
  <c r="U541" i="1"/>
  <c r="K541" i="1"/>
  <c r="AY541" i="1" s="1"/>
  <c r="G541" i="1"/>
  <c r="F541" i="1"/>
  <c r="AS540" i="1"/>
  <c r="AO540" i="1"/>
  <c r="U540" i="1"/>
  <c r="K540" i="1"/>
  <c r="AY540" i="1" s="1"/>
  <c r="G540" i="1"/>
  <c r="F540" i="1"/>
  <c r="AS539" i="1"/>
  <c r="AO539" i="1"/>
  <c r="U539" i="1"/>
  <c r="G539" i="1"/>
  <c r="F539" i="1"/>
  <c r="AW538" i="1"/>
  <c r="AW537" i="1" s="1"/>
  <c r="AW590" i="1" s="1"/>
  <c r="AW35" i="1" s="1"/>
  <c r="AP538" i="1"/>
  <c r="D538" i="1"/>
  <c r="AV537" i="1"/>
  <c r="AR537" i="1"/>
  <c r="AN537" i="1"/>
  <c r="AI537" i="1"/>
  <c r="AA537" i="1"/>
  <c r="AA590" i="1" s="1"/>
  <c r="AA35" i="1" s="1"/>
  <c r="S537" i="1"/>
  <c r="M537" i="1"/>
  <c r="AK536" i="1"/>
  <c r="AC536" i="1"/>
  <c r="U536" i="1"/>
  <c r="N536" i="1"/>
  <c r="J536" i="1"/>
  <c r="AV534" i="1"/>
  <c r="AV615" i="1" s="1"/>
  <c r="AV750" i="1" s="1"/>
  <c r="AU534" i="1"/>
  <c r="AU615" i="1" s="1"/>
  <c r="AU750" i="1" s="1"/>
  <c r="AR534" i="1"/>
  <c r="AR615" i="1" s="1"/>
  <c r="AR750" i="1" s="1"/>
  <c r="AQ534" i="1"/>
  <c r="AQ615" i="1" s="1"/>
  <c r="AQ750" i="1" s="1"/>
  <c r="AN534" i="1"/>
  <c r="AN615" i="1" s="1"/>
  <c r="AN750" i="1" s="1"/>
  <c r="AM534" i="1"/>
  <c r="AM615" i="1" s="1"/>
  <c r="AM750" i="1" s="1"/>
  <c r="AI534" i="1"/>
  <c r="AI615" i="1" s="1"/>
  <c r="AI750" i="1" s="1"/>
  <c r="AG615" i="1"/>
  <c r="AA534" i="1"/>
  <c r="AA615" i="1" s="1"/>
  <c r="Y615" i="1"/>
  <c r="S534" i="1"/>
  <c r="S615" i="1" s="1"/>
  <c r="Q615" i="1"/>
  <c r="M534" i="1"/>
  <c r="M615" i="1" s="1"/>
  <c r="M750" i="1" s="1"/>
  <c r="L534" i="1"/>
  <c r="L615" i="1" s="1"/>
  <c r="L750" i="1" s="1"/>
  <c r="J534" i="1"/>
  <c r="I534" i="1"/>
  <c r="H534" i="1"/>
  <c r="G534" i="1"/>
  <c r="G591" i="1" s="1"/>
  <c r="F534" i="1"/>
  <c r="F591" i="1" s="1"/>
  <c r="E534" i="1"/>
  <c r="D534" i="1"/>
  <c r="D591" i="1" s="1"/>
  <c r="AI532" i="1"/>
  <c r="AI596" i="1" s="1"/>
  <c r="AI611" i="1" s="1"/>
  <c r="AC611" i="1"/>
  <c r="AA596" i="1"/>
  <c r="AA611" i="1" s="1"/>
  <c r="U532" i="1"/>
  <c r="U596" i="1" s="1"/>
  <c r="U611" i="1" s="1"/>
  <c r="S532" i="1"/>
  <c r="S596" i="1" s="1"/>
  <c r="S611" i="1" s="1"/>
  <c r="M532" i="1"/>
  <c r="M596" i="1" s="1"/>
  <c r="K596" i="1" s="1"/>
  <c r="AW531" i="1"/>
  <c r="AW593" i="1" s="1"/>
  <c r="AW610" i="1" s="1"/>
  <c r="AV531" i="1"/>
  <c r="AV593" i="1" s="1"/>
  <c r="AV610" i="1" s="1"/>
  <c r="AS531" i="1"/>
  <c r="AS593" i="1" s="1"/>
  <c r="AS610" i="1" s="1"/>
  <c r="AS44" i="1" s="1"/>
  <c r="AR531" i="1"/>
  <c r="AR593" i="1" s="1"/>
  <c r="AR610" i="1" s="1"/>
  <c r="AR44" i="1" s="1"/>
  <c r="AR20" i="1" s="1"/>
  <c r="AO531" i="1"/>
  <c r="AO593" i="1" s="1"/>
  <c r="AO610" i="1" s="1"/>
  <c r="AO44" i="1" s="1"/>
  <c r="AN531" i="1"/>
  <c r="AN593" i="1" s="1"/>
  <c r="AN610" i="1" s="1"/>
  <c r="AN44" i="1" s="1"/>
  <c r="AN20" i="1" s="1"/>
  <c r="AI531" i="1"/>
  <c r="U531" i="1"/>
  <c r="S531" i="1"/>
  <c r="M531" i="1"/>
  <c r="D531" i="1"/>
  <c r="AV530" i="1"/>
  <c r="AR530" i="1"/>
  <c r="AN530" i="1"/>
  <c r="AI530" i="1"/>
  <c r="S530" i="1"/>
  <c r="AV529" i="1"/>
  <c r="AR529" i="1"/>
  <c r="AR34" i="1" s="1"/>
  <c r="AN529" i="1"/>
  <c r="AN34" i="1" s="1"/>
  <c r="AI529" i="1"/>
  <c r="AA34" i="1"/>
  <c r="S529" i="1"/>
  <c r="S34" i="1" s="1"/>
  <c r="M529" i="1"/>
  <c r="M34" i="1" s="1"/>
  <c r="J529" i="1"/>
  <c r="G529" i="1"/>
  <c r="F529" i="1"/>
  <c r="D529" i="1"/>
  <c r="AU517" i="1"/>
  <c r="AT517" i="1" s="1"/>
  <c r="AH517" i="1"/>
  <c r="Y517" i="1"/>
  <c r="W517" i="1" s="1"/>
  <c r="Q517" i="1"/>
  <c r="AY517" i="1"/>
  <c r="AP516" i="1"/>
  <c r="AT514" i="1"/>
  <c r="AP514" i="1"/>
  <c r="AH514" i="1"/>
  <c r="Z514" i="1"/>
  <c r="R514" i="1"/>
  <c r="AT513" i="1"/>
  <c r="AP513" i="1"/>
  <c r="AH513" i="1"/>
  <c r="Z513" i="1"/>
  <c r="R513" i="1"/>
  <c r="O513" i="1"/>
  <c r="AY513" i="1"/>
  <c r="AT512" i="1"/>
  <c r="AM512" i="1"/>
  <c r="AH512" i="1"/>
  <c r="R512" i="1"/>
  <c r="O512" i="1"/>
  <c r="AY512" i="1"/>
  <c r="E512" i="1"/>
  <c r="AW509" i="1"/>
  <c r="AS509" i="1" s="1"/>
  <c r="AP509" i="1" s="1"/>
  <c r="AD509" i="1"/>
  <c r="W509" i="1"/>
  <c r="V509" i="1"/>
  <c r="K509" i="1"/>
  <c r="AY509" i="1" s="1"/>
  <c r="G509" i="1"/>
  <c r="E509" i="1"/>
  <c r="D509" i="1"/>
  <c r="AU508" i="1"/>
  <c r="AT508" i="1" s="1"/>
  <c r="AH508" i="1"/>
  <c r="AE508" i="1"/>
  <c r="Z508" i="1"/>
  <c r="W508" i="1"/>
  <c r="R508" i="1"/>
  <c r="O508" i="1"/>
  <c r="K508" i="1"/>
  <c r="AY508" i="1" s="1"/>
  <c r="I508" i="1"/>
  <c r="H508" i="1" s="1"/>
  <c r="E508" i="1"/>
  <c r="AE507" i="1"/>
  <c r="W507" i="1"/>
  <c r="R507" i="1"/>
  <c r="O507" i="1"/>
  <c r="K507" i="1"/>
  <c r="AY507" i="1" s="1"/>
  <c r="AU506" i="1"/>
  <c r="AT506" i="1" s="1"/>
  <c r="Z506" i="1"/>
  <c r="R506" i="1"/>
  <c r="O506" i="1"/>
  <c r="K506" i="1"/>
  <c r="AY506" i="1" s="1"/>
  <c r="I506" i="1"/>
  <c r="H506" i="1" s="1"/>
  <c r="E506" i="1"/>
  <c r="AU505" i="1"/>
  <c r="AH505" i="1"/>
  <c r="Z505" i="1"/>
  <c r="R505" i="1"/>
  <c r="O505" i="1"/>
  <c r="K505" i="1"/>
  <c r="AY505" i="1" s="1"/>
  <c r="F505" i="1"/>
  <c r="E505" i="1" s="1"/>
  <c r="AK504" i="1"/>
  <c r="AC504" i="1"/>
  <c r="U504" i="1"/>
  <c r="Q504" i="1"/>
  <c r="L504" i="1"/>
  <c r="G504" i="1"/>
  <c r="AH503" i="1"/>
  <c r="AE503" i="1"/>
  <c r="Z503" i="1"/>
  <c r="W503" i="1"/>
  <c r="X503" i="1" s="1"/>
  <c r="R503" i="1"/>
  <c r="O503" i="1"/>
  <c r="P503" i="1" s="1"/>
  <c r="E503" i="1"/>
  <c r="AT502" i="1"/>
  <c r="AP502" i="1"/>
  <c r="AH502" i="1"/>
  <c r="AE502" i="1"/>
  <c r="Z502" i="1"/>
  <c r="W502" i="1"/>
  <c r="W501" i="1" s="1"/>
  <c r="R502" i="1"/>
  <c r="O502" i="1"/>
  <c r="O501" i="1" s="1"/>
  <c r="K502" i="1"/>
  <c r="AY502" i="1" s="1"/>
  <c r="I502" i="1"/>
  <c r="H502" i="1" s="1"/>
  <c r="E502" i="1"/>
  <c r="AK501" i="1"/>
  <c r="AU501" i="1" s="1"/>
  <c r="AT501" i="1" s="1"/>
  <c r="AG501" i="1"/>
  <c r="AM501" i="1" s="1"/>
  <c r="AC501" i="1"/>
  <c r="Y501" i="1"/>
  <c r="U501" i="1"/>
  <c r="Q501" i="1"/>
  <c r="G501" i="1"/>
  <c r="F501" i="1"/>
  <c r="AU500" i="1"/>
  <c r="AT500" i="1" s="1"/>
  <c r="AH500" i="1"/>
  <c r="AE500" i="1"/>
  <c r="Z500" i="1"/>
  <c r="W500" i="1"/>
  <c r="R500" i="1"/>
  <c r="O500" i="1"/>
  <c r="K500" i="1"/>
  <c r="AY500" i="1" s="1"/>
  <c r="F500" i="1"/>
  <c r="I500" i="1" s="1"/>
  <c r="H500" i="1" s="1"/>
  <c r="AU499" i="1"/>
  <c r="AT499" i="1" s="1"/>
  <c r="AH499" i="1"/>
  <c r="AE499" i="1"/>
  <c r="Z499" i="1"/>
  <c r="W499" i="1"/>
  <c r="R499" i="1"/>
  <c r="O499" i="1"/>
  <c r="K499" i="1"/>
  <c r="I499" i="1"/>
  <c r="H499" i="1" s="1"/>
  <c r="E499" i="1"/>
  <c r="AU498" i="1"/>
  <c r="AH498" i="1"/>
  <c r="AE498" i="1"/>
  <c r="Z498" i="1"/>
  <c r="W498" i="1"/>
  <c r="R498" i="1"/>
  <c r="O498" i="1"/>
  <c r="K498" i="1"/>
  <c r="AY498" i="1" s="1"/>
  <c r="F498" i="1"/>
  <c r="AU497" i="1"/>
  <c r="AT497" i="1" s="1"/>
  <c r="AQ497" i="1"/>
  <c r="AP497" i="1" s="1"/>
  <c r="AM497" i="1"/>
  <c r="L497" i="1"/>
  <c r="AK496" i="1"/>
  <c r="AG496" i="1"/>
  <c r="AC496" i="1"/>
  <c r="U496" i="1"/>
  <c r="Q496" i="1"/>
  <c r="G496" i="1"/>
  <c r="AT495" i="1"/>
  <c r="AM495" i="1"/>
  <c r="AH495" i="1"/>
  <c r="AE495" i="1"/>
  <c r="Z495" i="1"/>
  <c r="W495" i="1"/>
  <c r="R495" i="1"/>
  <c r="O495" i="1"/>
  <c r="K495" i="1"/>
  <c r="AY495" i="1" s="1"/>
  <c r="AU494" i="1"/>
  <c r="AH494" i="1"/>
  <c r="Z494" i="1"/>
  <c r="U494" i="1"/>
  <c r="O494" i="1" s="1"/>
  <c r="K494" i="1"/>
  <c r="AY494" i="1" s="1"/>
  <c r="F494" i="1"/>
  <c r="I494" i="1" s="1"/>
  <c r="H494" i="1" s="1"/>
  <c r="AU493" i="1"/>
  <c r="AT493" i="1" s="1"/>
  <c r="AQ493" i="1"/>
  <c r="AP493" i="1" s="1"/>
  <c r="K493" i="1"/>
  <c r="AY493" i="1" s="1"/>
  <c r="I493" i="1"/>
  <c r="I529" i="1" s="1"/>
  <c r="E493" i="1"/>
  <c r="E529" i="1" s="1"/>
  <c r="AU487" i="1"/>
  <c r="AT487" i="1" s="1"/>
  <c r="U487" i="1"/>
  <c r="F487" i="1"/>
  <c r="E487" i="1" s="1"/>
  <c r="AU485" i="1"/>
  <c r="AM485" i="1" s="1"/>
  <c r="AE485" i="1"/>
  <c r="U485" i="1"/>
  <c r="F485" i="1"/>
  <c r="G484" i="1"/>
  <c r="G483" i="1" s="1"/>
  <c r="AW473" i="1"/>
  <c r="AS473" i="1"/>
  <c r="AO473" i="1"/>
  <c r="N473" i="1"/>
  <c r="J473" i="1"/>
  <c r="D473" i="1"/>
  <c r="D530" i="1" s="1"/>
  <c r="AV471" i="1"/>
  <c r="AU471" i="1"/>
  <c r="AR471" i="1"/>
  <c r="AQ471" i="1"/>
  <c r="AN471" i="1"/>
  <c r="AM471" i="1"/>
  <c r="AI471" i="1"/>
  <c r="AG471" i="1"/>
  <c r="AA471" i="1"/>
  <c r="Y471" i="1"/>
  <c r="S471" i="1"/>
  <c r="Q471" i="1"/>
  <c r="M471" i="1"/>
  <c r="L471" i="1"/>
  <c r="BA471" i="1" s="1"/>
  <c r="I471" i="1"/>
  <c r="I615" i="1" s="1"/>
  <c r="F471" i="1"/>
  <c r="AW470" i="1"/>
  <c r="AV470" i="1"/>
  <c r="AU470" i="1"/>
  <c r="AO470" i="1"/>
  <c r="AN470" i="1"/>
  <c r="AM470" i="1"/>
  <c r="AK470" i="1"/>
  <c r="AI470" i="1"/>
  <c r="AG470" i="1"/>
  <c r="AC470" i="1"/>
  <c r="AA470" i="1"/>
  <c r="Y470" i="1"/>
  <c r="U470" i="1"/>
  <c r="S470" i="1"/>
  <c r="Q470" i="1"/>
  <c r="N470" i="1"/>
  <c r="M470" i="1"/>
  <c r="L470" i="1"/>
  <c r="BA470" i="1" s="1"/>
  <c r="D470" i="1"/>
  <c r="D610" i="1" s="1"/>
  <c r="D44" i="1" s="1"/>
  <c r="D20" i="1" s="1"/>
  <c r="AV469" i="1"/>
  <c r="AR469" i="1"/>
  <c r="AN469" i="1"/>
  <c r="AI469" i="1"/>
  <c r="AA469" i="1"/>
  <c r="S469" i="1"/>
  <c r="M469" i="1"/>
  <c r="AV468" i="1"/>
  <c r="AR468" i="1"/>
  <c r="AN468" i="1"/>
  <c r="AI468" i="1"/>
  <c r="AA468" i="1"/>
  <c r="S468" i="1"/>
  <c r="M468" i="1"/>
  <c r="AU467" i="1"/>
  <c r="AQ467" i="1"/>
  <c r="AP467" i="1" s="1"/>
  <c r="AM467" i="1"/>
  <c r="L467" i="1"/>
  <c r="E467" i="1"/>
  <c r="AU465" i="1"/>
  <c r="AT465" i="1" s="1"/>
  <c r="AQ465" i="1"/>
  <c r="AP465" i="1" s="1"/>
  <c r="L465" i="1"/>
  <c r="E465" i="1"/>
  <c r="J464" i="1"/>
  <c r="F464" i="1"/>
  <c r="E464" i="1" s="1"/>
  <c r="D464" i="1"/>
  <c r="AT462" i="1"/>
  <c r="AM462" i="1"/>
  <c r="AG462" i="1"/>
  <c r="AE462" i="1" s="1"/>
  <c r="AQ462" i="1" s="1"/>
  <c r="AP462" i="1" s="1"/>
  <c r="Y462" i="1"/>
  <c r="W462" i="1" s="1"/>
  <c r="Q462" i="1"/>
  <c r="O462" i="1" s="1"/>
  <c r="K462" i="1"/>
  <c r="AY462" i="1" s="1"/>
  <c r="I462" i="1"/>
  <c r="H462" i="1" s="1"/>
  <c r="E462" i="1"/>
  <c r="AT461" i="1"/>
  <c r="AM461" i="1"/>
  <c r="AG461" i="1"/>
  <c r="AE461" i="1" s="1"/>
  <c r="AQ461" i="1" s="1"/>
  <c r="AP461" i="1" s="1"/>
  <c r="Y461" i="1"/>
  <c r="W461" i="1" s="1"/>
  <c r="Q461" i="1"/>
  <c r="O461" i="1" s="1"/>
  <c r="K461" i="1"/>
  <c r="AY461" i="1" s="1"/>
  <c r="I461" i="1"/>
  <c r="H461" i="1" s="1"/>
  <c r="E461" i="1"/>
  <c r="AT460" i="1"/>
  <c r="AM460" i="1"/>
  <c r="AM459" i="1" s="1"/>
  <c r="AM458" i="1" s="1"/>
  <c r="AG460" i="1"/>
  <c r="AE460" i="1" s="1"/>
  <c r="AQ460" i="1" s="1"/>
  <c r="Y460" i="1"/>
  <c r="W460" i="1" s="1"/>
  <c r="Q460" i="1"/>
  <c r="O460" i="1" s="1"/>
  <c r="K460" i="1"/>
  <c r="AY460" i="1" s="1"/>
  <c r="I460" i="1"/>
  <c r="H460" i="1" s="1"/>
  <c r="E460" i="1"/>
  <c r="AU459" i="1"/>
  <c r="AT459" i="1" s="1"/>
  <c r="L459" i="1"/>
  <c r="J458" i="1"/>
  <c r="F458" i="1"/>
  <c r="E458" i="1" s="1"/>
  <c r="D458" i="1"/>
  <c r="AT448" i="1"/>
  <c r="AO448" i="1"/>
  <c r="AO432" i="1" s="1"/>
  <c r="AE448" i="1"/>
  <c r="W448" i="1"/>
  <c r="O448" i="1"/>
  <c r="K448" i="1"/>
  <c r="AY448" i="1" s="1"/>
  <c r="AT447" i="1"/>
  <c r="K447" i="1"/>
  <c r="AY447" i="1" s="1"/>
  <c r="AT446" i="1"/>
  <c r="K446" i="1"/>
  <c r="AY446" i="1" s="1"/>
  <c r="AT445" i="1"/>
  <c r="AG445" i="1"/>
  <c r="AE445" i="1" s="1"/>
  <c r="Y445" i="1"/>
  <c r="W445" i="1" s="1"/>
  <c r="Q445" i="1"/>
  <c r="O445" i="1" s="1"/>
  <c r="K445" i="1"/>
  <c r="AY445" i="1" s="1"/>
  <c r="E445" i="1"/>
  <c r="AT444" i="1"/>
  <c r="AM444" i="1"/>
  <c r="AG444" i="1"/>
  <c r="Y444" i="1"/>
  <c r="W444" i="1" s="1"/>
  <c r="Q444" i="1"/>
  <c r="O444" i="1" s="1"/>
  <c r="K444" i="1"/>
  <c r="AY444" i="1" s="1"/>
  <c r="E444" i="1"/>
  <c r="AU443" i="1"/>
  <c r="AM443" i="1" s="1"/>
  <c r="AT443" i="1"/>
  <c r="AK443" i="1"/>
  <c r="AC443" i="1"/>
  <c r="U443" i="1"/>
  <c r="L443" i="1"/>
  <c r="BA443" i="1" s="1"/>
  <c r="K443" i="1"/>
  <c r="AY443" i="1" s="1"/>
  <c r="G443" i="1"/>
  <c r="F443" i="1"/>
  <c r="AT442" i="1"/>
  <c r="AP442" i="1"/>
  <c r="AE442" i="1"/>
  <c r="W442" i="1"/>
  <c r="O442" i="1"/>
  <c r="K442" i="1"/>
  <c r="AY442" i="1" s="1"/>
  <c r="E442" i="1"/>
  <c r="AT441" i="1"/>
  <c r="AP441" i="1"/>
  <c r="AG441" i="1"/>
  <c r="Y441" i="1"/>
  <c r="W441" i="1" s="1"/>
  <c r="Q441" i="1"/>
  <c r="O441" i="1" s="1"/>
  <c r="K441" i="1"/>
  <c r="AY441" i="1" s="1"/>
  <c r="E441" i="1"/>
  <c r="AU440" i="1"/>
  <c r="AT440" i="1"/>
  <c r="AQ440" i="1"/>
  <c r="AP440" i="1" s="1"/>
  <c r="AM440" i="1"/>
  <c r="AK440" i="1"/>
  <c r="AK464" i="1" s="1"/>
  <c r="AC440" i="1"/>
  <c r="U440" i="1"/>
  <c r="U464" i="1" s="1"/>
  <c r="L440" i="1"/>
  <c r="BA440" i="1" s="1"/>
  <c r="K440" i="1"/>
  <c r="AY440" i="1" s="1"/>
  <c r="G440" i="1"/>
  <c r="F440" i="1"/>
  <c r="AT439" i="1"/>
  <c r="AP439" i="1"/>
  <c r="AE439" i="1"/>
  <c r="W439" i="1"/>
  <c r="O439" i="1"/>
  <c r="K439" i="1"/>
  <c r="AY439" i="1" s="1"/>
  <c r="I439" i="1"/>
  <c r="H439" i="1" s="1"/>
  <c r="E439" i="1"/>
  <c r="AT438" i="1"/>
  <c r="AP438" i="1"/>
  <c r="K438" i="1"/>
  <c r="AY438" i="1" s="1"/>
  <c r="I438" i="1"/>
  <c r="H438" i="1" s="1"/>
  <c r="E438" i="1"/>
  <c r="AT437" i="1"/>
  <c r="AP437" i="1"/>
  <c r="AE437" i="1"/>
  <c r="W437" i="1"/>
  <c r="O437" i="1"/>
  <c r="K437" i="1"/>
  <c r="AY437" i="1" s="1"/>
  <c r="I437" i="1"/>
  <c r="E437" i="1"/>
  <c r="AU436" i="1"/>
  <c r="AT436" i="1"/>
  <c r="AQ436" i="1"/>
  <c r="AP436" i="1" s="1"/>
  <c r="AM436" i="1"/>
  <c r="AK436" i="1"/>
  <c r="AG436" i="1"/>
  <c r="AC436" i="1"/>
  <c r="AC458" i="1" s="1"/>
  <c r="Y436" i="1"/>
  <c r="U436" i="1"/>
  <c r="U458" i="1" s="1"/>
  <c r="Q436" i="1"/>
  <c r="L436" i="1"/>
  <c r="BA436" i="1" s="1"/>
  <c r="K436" i="1"/>
  <c r="AY436" i="1" s="1"/>
  <c r="G436" i="1"/>
  <c r="G458" i="1" s="1"/>
  <c r="F436" i="1"/>
  <c r="AW435" i="1"/>
  <c r="AT435" i="1" s="1"/>
  <c r="AS435" i="1"/>
  <c r="AO435" i="1"/>
  <c r="N435" i="1"/>
  <c r="K435" i="1" s="1"/>
  <c r="AY435" i="1" s="1"/>
  <c r="J435" i="1"/>
  <c r="D435" i="1"/>
  <c r="AW434" i="1"/>
  <c r="AO434" i="1" s="1"/>
  <c r="AS434" i="1"/>
  <c r="AP434" i="1" s="1"/>
  <c r="K434" i="1"/>
  <c r="AY434" i="1" s="1"/>
  <c r="E434" i="1"/>
  <c r="AT433" i="1"/>
  <c r="AS433" i="1"/>
  <c r="AS432" i="1" s="1"/>
  <c r="AP432" i="1" s="1"/>
  <c r="W433" i="1"/>
  <c r="O433" i="1"/>
  <c r="D433" i="1"/>
  <c r="D432" i="1" s="1"/>
  <c r="AW432" i="1"/>
  <c r="AT432" i="1" s="1"/>
  <c r="AG432" i="1"/>
  <c r="AC432" i="1"/>
  <c r="Y432" i="1"/>
  <c r="U432" i="1"/>
  <c r="Q432" i="1"/>
  <c r="G432" i="1"/>
  <c r="F432" i="1"/>
  <c r="E432" i="1"/>
  <c r="AT431" i="1"/>
  <c r="AK431" i="1" s="1"/>
  <c r="AE431" i="1" s="1"/>
  <c r="K431" i="1"/>
  <c r="AY431" i="1" s="1"/>
  <c r="AW430" i="1"/>
  <c r="AT430" i="1" s="1"/>
  <c r="AL430" i="1"/>
  <c r="AD430" i="1"/>
  <c r="V430" i="1"/>
  <c r="K430" i="1"/>
  <c r="AO429" i="1"/>
  <c r="AK429" i="1"/>
  <c r="AG429" i="1"/>
  <c r="AE429" i="1"/>
  <c r="Y429" i="1"/>
  <c r="W429" i="1"/>
  <c r="U429" i="1"/>
  <c r="Q429" i="1"/>
  <c r="O429" i="1"/>
  <c r="G429" i="1"/>
  <c r="F429" i="1"/>
  <c r="E429" i="1"/>
  <c r="D429" i="1"/>
  <c r="AT428" i="1"/>
  <c r="AS428" i="1"/>
  <c r="AS427" i="1" s="1"/>
  <c r="AP427" i="1" s="1"/>
  <c r="AO428" i="1"/>
  <c r="AL428" i="1"/>
  <c r="AE428" i="1"/>
  <c r="AD428" i="1"/>
  <c r="W428" i="1"/>
  <c r="V428" i="1"/>
  <c r="O428" i="1"/>
  <c r="K428" i="1"/>
  <c r="AY428" i="1" s="1"/>
  <c r="E428" i="1"/>
  <c r="E427" i="1" s="1"/>
  <c r="D428" i="1"/>
  <c r="D427" i="1" s="1"/>
  <c r="AW427" i="1"/>
  <c r="AT427" i="1" s="1"/>
  <c r="AO427" i="1"/>
  <c r="AG427" i="1"/>
  <c r="Y427" i="1"/>
  <c r="Q427" i="1"/>
  <c r="K427" i="1"/>
  <c r="AY427" i="1" s="1"/>
  <c r="G427" i="1"/>
  <c r="F427" i="1"/>
  <c r="AW426" i="1"/>
  <c r="AW424" i="1" s="1"/>
  <c r="AT424" i="1" s="1"/>
  <c r="K426" i="1"/>
  <c r="AY426" i="1" s="1"/>
  <c r="AT425" i="1"/>
  <c r="AO425" i="1"/>
  <c r="AO424" i="1" s="1"/>
  <c r="AK425" i="1"/>
  <c r="AD425" i="1"/>
  <c r="W425" i="1"/>
  <c r="V425" i="1"/>
  <c r="O425" i="1"/>
  <c r="O424" i="1" s="1"/>
  <c r="K425" i="1"/>
  <c r="AY425" i="1" s="1"/>
  <c r="E425" i="1"/>
  <c r="E424" i="1" s="1"/>
  <c r="D425" i="1"/>
  <c r="D424" i="1" s="1"/>
  <c r="AG424" i="1"/>
  <c r="AC424" i="1"/>
  <c r="Y424" i="1"/>
  <c r="U424" i="1"/>
  <c r="Q424" i="1"/>
  <c r="N424" i="1"/>
  <c r="BE424" i="1" s="1"/>
  <c r="G424" i="1"/>
  <c r="F424" i="1"/>
  <c r="AT423" i="1"/>
  <c r="AP423" i="1"/>
  <c r="AL423" i="1"/>
  <c r="AD423" i="1"/>
  <c r="V423" i="1"/>
  <c r="K423" i="1"/>
  <c r="E423" i="1"/>
  <c r="AT422" i="1"/>
  <c r="AP422" i="1"/>
  <c r="AL422" i="1"/>
  <c r="AE422" i="1"/>
  <c r="AD422" i="1"/>
  <c r="W422" i="1"/>
  <c r="V422" i="1"/>
  <c r="O422" i="1"/>
  <c r="K422" i="1"/>
  <c r="AY422" i="1" s="1"/>
  <c r="E422" i="1"/>
  <c r="AT421" i="1"/>
  <c r="AL421" i="1"/>
  <c r="AS421" i="1" s="1"/>
  <c r="AD421" i="1"/>
  <c r="W421" i="1"/>
  <c r="V421" i="1"/>
  <c r="O421" i="1"/>
  <c r="K421" i="1"/>
  <c r="AY421" i="1" s="1"/>
  <c r="E421" i="1"/>
  <c r="E420" i="1" s="1"/>
  <c r="E416" i="1" s="1"/>
  <c r="AW420" i="1"/>
  <c r="AT420" i="1" s="1"/>
  <c r="AS420" i="1"/>
  <c r="AP420" i="1" s="1"/>
  <c r="AO420" i="1"/>
  <c r="AG420" i="1"/>
  <c r="AC420" i="1"/>
  <c r="Y420" i="1"/>
  <c r="U420" i="1"/>
  <c r="Q420" i="1"/>
  <c r="N420" i="1"/>
  <c r="BE420" i="1" s="1"/>
  <c r="G420" i="1"/>
  <c r="G416" i="1" s="1"/>
  <c r="F420" i="1"/>
  <c r="F416" i="1" s="1"/>
  <c r="D420" i="1"/>
  <c r="AP419" i="1"/>
  <c r="AL419" i="1"/>
  <c r="AF419" i="1"/>
  <c r="AD419" i="1"/>
  <c r="X419" i="1"/>
  <c r="V419" i="1"/>
  <c r="P419" i="1"/>
  <c r="AP418" i="1"/>
  <c r="AL418" i="1"/>
  <c r="AF418" i="1"/>
  <c r="AD418" i="1"/>
  <c r="X418" i="1"/>
  <c r="V418" i="1"/>
  <c r="P418" i="1"/>
  <c r="AT417" i="1"/>
  <c r="AP417" i="1"/>
  <c r="AK417" i="1"/>
  <c r="AL417" i="1" s="1"/>
  <c r="AD417" i="1"/>
  <c r="W417" i="1"/>
  <c r="V417" i="1"/>
  <c r="O417" i="1"/>
  <c r="K417" i="1"/>
  <c r="AY417" i="1" s="1"/>
  <c r="AW416" i="1"/>
  <c r="AT416" i="1" s="1"/>
  <c r="AG416" i="1"/>
  <c r="AC416" i="1"/>
  <c r="Y416" i="1"/>
  <c r="U416" i="1"/>
  <c r="N416" i="1"/>
  <c r="D416" i="1"/>
  <c r="AW413" i="1"/>
  <c r="AT413" i="1" s="1"/>
  <c r="W412" i="1"/>
  <c r="O412" i="1"/>
  <c r="D412" i="1"/>
  <c r="AW411" i="1"/>
  <c r="AO411" i="1" s="1"/>
  <c r="AS411" i="1"/>
  <c r="AP411" i="1" s="1"/>
  <c r="AL411" i="1"/>
  <c r="AE411" i="1"/>
  <c r="AD411" i="1"/>
  <c r="W411" i="1"/>
  <c r="V411" i="1"/>
  <c r="O411" i="1"/>
  <c r="K411" i="1"/>
  <c r="AY411" i="1" s="1"/>
  <c r="G411" i="1"/>
  <c r="E411" i="1" s="1"/>
  <c r="D411" i="1"/>
  <c r="AL410" i="1"/>
  <c r="AE410" i="1"/>
  <c r="AD410" i="1"/>
  <c r="W410" i="1"/>
  <c r="V410" i="1"/>
  <c r="O410" i="1"/>
  <c r="K410" i="1"/>
  <c r="AY410" i="1" s="1"/>
  <c r="AO409" i="1"/>
  <c r="AL409" i="1"/>
  <c r="AW409" i="1" s="1"/>
  <c r="AT409" i="1" s="1"/>
  <c r="AE409" i="1"/>
  <c r="AD409" i="1"/>
  <c r="W409" i="1"/>
  <c r="V409" i="1"/>
  <c r="O409" i="1"/>
  <c r="K409" i="1"/>
  <c r="AY409" i="1" s="1"/>
  <c r="E409" i="1"/>
  <c r="D409" i="1"/>
  <c r="AO408" i="1"/>
  <c r="AL408" i="1"/>
  <c r="AW408" i="1" s="1"/>
  <c r="AT408" i="1" s="1"/>
  <c r="AE408" i="1"/>
  <c r="AD408" i="1"/>
  <c r="W408" i="1"/>
  <c r="V408" i="1"/>
  <c r="O408" i="1"/>
  <c r="K408" i="1"/>
  <c r="AY408" i="1" s="1"/>
  <c r="E408" i="1"/>
  <c r="D408" i="1"/>
  <c r="AG407" i="1"/>
  <c r="Y407" i="1"/>
  <c r="W407" i="1" s="1"/>
  <c r="Q407" i="1"/>
  <c r="F407" i="1"/>
  <c r="AW406" i="1"/>
  <c r="AT406" i="1" s="1"/>
  <c r="AL406" i="1"/>
  <c r="AD406" i="1"/>
  <c r="V406" i="1"/>
  <c r="K406" i="1"/>
  <c r="AT405" i="1"/>
  <c r="AS405" i="1"/>
  <c r="AP405" i="1" s="1"/>
  <c r="AO405" i="1"/>
  <c r="AL405" i="1"/>
  <c r="AE405" i="1"/>
  <c r="AD405" i="1"/>
  <c r="W405" i="1"/>
  <c r="V405" i="1"/>
  <c r="O405" i="1"/>
  <c r="K405" i="1"/>
  <c r="AY405" i="1" s="1"/>
  <c r="E405" i="1"/>
  <c r="D405" i="1"/>
  <c r="D404" i="1" s="1"/>
  <c r="AW404" i="1"/>
  <c r="AT404" i="1" s="1"/>
  <c r="AO404" i="1"/>
  <c r="AK404" i="1"/>
  <c r="AG404" i="1"/>
  <c r="AC404" i="1"/>
  <c r="Y404" i="1"/>
  <c r="U404" i="1"/>
  <c r="Q404" i="1"/>
  <c r="N404" i="1"/>
  <c r="G404" i="1"/>
  <c r="F404" i="1"/>
  <c r="AT403" i="1"/>
  <c r="AP403" i="1"/>
  <c r="AL403" i="1"/>
  <c r="AD403" i="1"/>
  <c r="V403" i="1"/>
  <c r="K403" i="1"/>
  <c r="D403" i="1"/>
  <c r="AT402" i="1"/>
  <c r="AP402" i="1"/>
  <c r="AL402" i="1"/>
  <c r="AE402" i="1"/>
  <c r="AD402" i="1"/>
  <c r="W402" i="1"/>
  <c r="V402" i="1"/>
  <c r="O402" i="1"/>
  <c r="K402" i="1"/>
  <c r="AY402" i="1" s="1"/>
  <c r="D402" i="1"/>
  <c r="AT401" i="1"/>
  <c r="AS401" i="1"/>
  <c r="AP401" i="1" s="1"/>
  <c r="AO401" i="1"/>
  <c r="AL401" i="1"/>
  <c r="AE401" i="1"/>
  <c r="AD401" i="1"/>
  <c r="W401" i="1"/>
  <c r="V401" i="1"/>
  <c r="O401" i="1"/>
  <c r="K401" i="1"/>
  <c r="AY401" i="1" s="1"/>
  <c r="D401" i="1"/>
  <c r="AW400" i="1"/>
  <c r="AT400" i="1" s="1"/>
  <c r="AS400" i="1"/>
  <c r="AP400" i="1" s="1"/>
  <c r="AL400" i="1"/>
  <c r="AD400" i="1"/>
  <c r="W400" i="1"/>
  <c r="V400" i="1"/>
  <c r="O400" i="1"/>
  <c r="K400" i="1"/>
  <c r="AY400" i="1" s="1"/>
  <c r="E400" i="1"/>
  <c r="D400" i="1"/>
  <c r="AW399" i="1"/>
  <c r="AT399" i="1" s="1"/>
  <c r="AP399" i="1"/>
  <c r="AL399" i="1"/>
  <c r="AD399" i="1"/>
  <c r="W399" i="1"/>
  <c r="V399" i="1"/>
  <c r="O399" i="1"/>
  <c r="K399" i="1"/>
  <c r="AY399" i="1" s="1"/>
  <c r="AO398" i="1"/>
  <c r="AL398" i="1"/>
  <c r="AW398" i="1" s="1"/>
  <c r="AT398" i="1" s="1"/>
  <c r="AE398" i="1"/>
  <c r="AD398" i="1"/>
  <c r="W398" i="1"/>
  <c r="V398" i="1"/>
  <c r="O398" i="1"/>
  <c r="K398" i="1"/>
  <c r="AY398" i="1" s="1"/>
  <c r="E398" i="1"/>
  <c r="AW397" i="1"/>
  <c r="AT397" i="1" s="1"/>
  <c r="AO397" i="1"/>
  <c r="AL397" i="1"/>
  <c r="AS397" i="1" s="1"/>
  <c r="AP397" i="1" s="1"/>
  <c r="AE397" i="1"/>
  <c r="AD397" i="1"/>
  <c r="W397" i="1"/>
  <c r="V397" i="1"/>
  <c r="O397" i="1"/>
  <c r="K397" i="1"/>
  <c r="AY397" i="1" s="1"/>
  <c r="E397" i="1"/>
  <c r="D397" i="1"/>
  <c r="AG396" i="1"/>
  <c r="AC396" i="1"/>
  <c r="Y396" i="1"/>
  <c r="U396" i="1"/>
  <c r="Q396" i="1"/>
  <c r="N396" i="1"/>
  <c r="G396" i="1"/>
  <c r="G346" i="1" s="1"/>
  <c r="F396" i="1"/>
  <c r="F346" i="1" s="1"/>
  <c r="AW395" i="1"/>
  <c r="AT395" i="1" s="1"/>
  <c r="AS395" i="1"/>
  <c r="AL395" i="1"/>
  <c r="AD395" i="1"/>
  <c r="V395" i="1"/>
  <c r="K395" i="1"/>
  <c r="AW394" i="1"/>
  <c r="AT394" i="1" s="1"/>
  <c r="AP394" i="1"/>
  <c r="AL394" i="1"/>
  <c r="AD394" i="1"/>
  <c r="W394" i="1"/>
  <c r="V394" i="1"/>
  <c r="O394" i="1"/>
  <c r="K394" i="1"/>
  <c r="AY394" i="1" s="1"/>
  <c r="E394" i="1"/>
  <c r="D394" i="1"/>
  <c r="D392" i="1" s="1"/>
  <c r="AW393" i="1"/>
  <c r="AT393" i="1" s="1"/>
  <c r="AS393" i="1"/>
  <c r="AP393" i="1" s="1"/>
  <c r="AO393" i="1"/>
  <c r="AE393" i="1"/>
  <c r="AD393" i="1"/>
  <c r="W393" i="1"/>
  <c r="V393" i="1"/>
  <c r="O393" i="1"/>
  <c r="K393" i="1"/>
  <c r="AY393" i="1" s="1"/>
  <c r="E393" i="1"/>
  <c r="D393" i="1"/>
  <c r="AP392" i="1"/>
  <c r="AK392" i="1"/>
  <c r="AG392" i="1"/>
  <c r="Y392" i="1"/>
  <c r="V392" i="1"/>
  <c r="Q392" i="1"/>
  <c r="J380" i="1"/>
  <c r="H380" i="1" s="1"/>
  <c r="AE377" i="1"/>
  <c r="Z377" i="1"/>
  <c r="O377" i="1"/>
  <c r="K377" i="1"/>
  <c r="AY377" i="1" s="1"/>
  <c r="R374" i="1"/>
  <c r="K376" i="1"/>
  <c r="AY376" i="1" s="1"/>
  <c r="K370" i="1"/>
  <c r="AY370" i="1" s="1"/>
  <c r="AH372" i="1"/>
  <c r="P372" i="1"/>
  <c r="AH371" i="1"/>
  <c r="AE371" i="1"/>
  <c r="Z371" i="1"/>
  <c r="W371" i="1"/>
  <c r="R371" i="1"/>
  <c r="O371" i="1"/>
  <c r="K371" i="1"/>
  <c r="AY371" i="1" s="1"/>
  <c r="AE369" i="1"/>
  <c r="Z369" i="1"/>
  <c r="O369" i="1"/>
  <c r="K369" i="1"/>
  <c r="AY369" i="1" s="1"/>
  <c r="Q365" i="1"/>
  <c r="K366" i="1"/>
  <c r="AY366" i="1" s="1"/>
  <c r="K365" i="1"/>
  <c r="AY365" i="1" s="1"/>
  <c r="AG364" i="1"/>
  <c r="AH364" i="1" s="1"/>
  <c r="Y364" i="1"/>
  <c r="Z364" i="1" s="1"/>
  <c r="Q364" i="1"/>
  <c r="O364" i="1" s="1"/>
  <c r="P364" i="1" s="1"/>
  <c r="AG363" i="1"/>
  <c r="AE363" i="1" s="1"/>
  <c r="Y363" i="1"/>
  <c r="Q363" i="1"/>
  <c r="O363" i="1" s="1"/>
  <c r="AH362" i="1"/>
  <c r="R362" i="1"/>
  <c r="L361" i="1"/>
  <c r="L347" i="1" s="1"/>
  <c r="AY359" i="1"/>
  <c r="AY358" i="1"/>
  <c r="AH354" i="1"/>
  <c r="K354" i="1"/>
  <c r="AY354" i="1" s="1"/>
  <c r="AH353" i="1"/>
  <c r="Y353" i="1"/>
  <c r="Y351" i="1" s="1"/>
  <c r="Y350" i="1" s="1"/>
  <c r="Q353" i="1"/>
  <c r="K353" i="1"/>
  <c r="AY353" i="1" s="1"/>
  <c r="W352" i="1"/>
  <c r="K352" i="1"/>
  <c r="AY352" i="1" s="1"/>
  <c r="BA351" i="1"/>
  <c r="AU348" i="1"/>
  <c r="AT348" i="1" s="1"/>
  <c r="AQ348" i="1"/>
  <c r="AP348" i="1" s="1"/>
  <c r="AP46" i="1" s="1"/>
  <c r="AP22" i="1" s="1"/>
  <c r="AM348" i="1"/>
  <c r="AM46" i="1" s="1"/>
  <c r="AM22" i="1" s="1"/>
  <c r="AU347" i="1"/>
  <c r="AT347" i="1" s="1"/>
  <c r="AQ347" i="1"/>
  <c r="AM347" i="1"/>
  <c r="AK346" i="1"/>
  <c r="AC346" i="1"/>
  <c r="U346" i="1"/>
  <c r="N346" i="1"/>
  <c r="J346" i="1"/>
  <c r="I346" i="1"/>
  <c r="H346" i="1" s="1"/>
  <c r="AU345" i="1"/>
  <c r="AT345" i="1" s="1"/>
  <c r="AH345" i="1"/>
  <c r="AE345" i="1"/>
  <c r="Z345" i="1"/>
  <c r="W345" i="1"/>
  <c r="R345" i="1"/>
  <c r="O345" i="1"/>
  <c r="K345" i="1"/>
  <c r="AY345" i="1" s="1"/>
  <c r="E345" i="1"/>
  <c r="AH344" i="1"/>
  <c r="AF344" i="1"/>
  <c r="Z344" i="1"/>
  <c r="X344" i="1"/>
  <c r="R344" i="1"/>
  <c r="O344" i="1"/>
  <c r="P344" i="1" s="1"/>
  <c r="AH343" i="1"/>
  <c r="AF343" i="1"/>
  <c r="Z343" i="1"/>
  <c r="X343" i="1"/>
  <c r="R343" i="1"/>
  <c r="O343" i="1"/>
  <c r="P343" i="1" s="1"/>
  <c r="AT342" i="1"/>
  <c r="AQ342" i="1"/>
  <c r="AP342" i="1" s="1"/>
  <c r="AH342" i="1"/>
  <c r="AE342" i="1"/>
  <c r="Z342" i="1"/>
  <c r="W342" i="1"/>
  <c r="R342" i="1"/>
  <c r="O342" i="1"/>
  <c r="K342" i="1"/>
  <c r="AY342" i="1" s="1"/>
  <c r="AU341" i="1"/>
  <c r="AT341" i="1" s="1"/>
  <c r="AG341" i="1"/>
  <c r="Y341" i="1"/>
  <c r="W341" i="1" s="1"/>
  <c r="Q341" i="1"/>
  <c r="L341" i="1"/>
  <c r="AH340" i="1"/>
  <c r="AF340" i="1"/>
  <c r="Z340" i="1"/>
  <c r="X340" i="1"/>
  <c r="R340" i="1"/>
  <c r="O340" i="1"/>
  <c r="P340" i="1" s="1"/>
  <c r="AH339" i="1"/>
  <c r="AF339" i="1"/>
  <c r="Z339" i="1"/>
  <c r="X339" i="1"/>
  <c r="R339" i="1"/>
  <c r="O339" i="1"/>
  <c r="P339" i="1" s="1"/>
  <c r="AT338" i="1"/>
  <c r="AM338" i="1"/>
  <c r="AG338" i="1"/>
  <c r="AE338" i="1" s="1"/>
  <c r="Y338" i="1"/>
  <c r="Q338" i="1"/>
  <c r="O338" i="1" s="1"/>
  <c r="K338" i="1"/>
  <c r="AU337" i="1"/>
  <c r="AT337" i="1"/>
  <c r="AQ337" i="1"/>
  <c r="AP337" i="1" s="1"/>
  <c r="AG337" i="1"/>
  <c r="AH337" i="1" s="1"/>
  <c r="Y337" i="1"/>
  <c r="Q337" i="1"/>
  <c r="R337" i="1" s="1"/>
  <c r="K337" i="1"/>
  <c r="AU336" i="1"/>
  <c r="AT336" i="1" s="1"/>
  <c r="AP336" i="1"/>
  <c r="AG336" i="1"/>
  <c r="AE336" i="1" s="1"/>
  <c r="Y336" i="1"/>
  <c r="Q336" i="1"/>
  <c r="R336" i="1" s="1"/>
  <c r="K336" i="1"/>
  <c r="E336" i="1"/>
  <c r="AU335" i="1"/>
  <c r="AM335" i="1" s="1"/>
  <c r="AM334" i="1" s="1"/>
  <c r="AG335" i="1"/>
  <c r="Y335" i="1"/>
  <c r="Q335" i="1"/>
  <c r="K335" i="1"/>
  <c r="E335" i="1"/>
  <c r="L334" i="1"/>
  <c r="G333" i="1"/>
  <c r="F333" i="1"/>
  <c r="AG332" i="1"/>
  <c r="AH332" i="1" s="1"/>
  <c r="Y332" i="1"/>
  <c r="AZ332" i="1" s="1"/>
  <c r="Q332" i="1"/>
  <c r="R332" i="1" s="1"/>
  <c r="K332" i="1"/>
  <c r="AT331" i="1"/>
  <c r="AP331" i="1"/>
  <c r="AG331" i="1"/>
  <c r="AH331" i="1" s="1"/>
  <c r="Y331" i="1"/>
  <c r="Q331" i="1"/>
  <c r="R331" i="1" s="1"/>
  <c r="K331" i="1"/>
  <c r="I331" i="1"/>
  <c r="H331" i="1" s="1"/>
  <c r="E331" i="1"/>
  <c r="AU330" i="1"/>
  <c r="AT330" i="1" s="1"/>
  <c r="AQ330" i="1"/>
  <c r="AP330" i="1" s="1"/>
  <c r="AM330" i="1"/>
  <c r="L330" i="1"/>
  <c r="F330" i="1"/>
  <c r="E330" i="1" s="1"/>
  <c r="AH329" i="1"/>
  <c r="AF329" i="1"/>
  <c r="Z329" i="1"/>
  <c r="X329" i="1"/>
  <c r="R329" i="1"/>
  <c r="O329" i="1"/>
  <c r="P329" i="1" s="1"/>
  <c r="E329" i="1"/>
  <c r="AU328" i="1"/>
  <c r="AT328" i="1" s="1"/>
  <c r="AQ328" i="1"/>
  <c r="AP328" i="1" s="1"/>
  <c r="AM328" i="1"/>
  <c r="AM327" i="1" s="1"/>
  <c r="O328" i="1"/>
  <c r="L328" i="1"/>
  <c r="O327" i="1"/>
  <c r="F327" i="1"/>
  <c r="E327" i="1" s="1"/>
  <c r="AT326" i="1"/>
  <c r="AM326" i="1"/>
  <c r="AM311" i="1" s="1"/>
  <c r="AH326" i="1"/>
  <c r="Y326" i="1"/>
  <c r="AZ326" i="1" s="1"/>
  <c r="Q326" i="1"/>
  <c r="O326" i="1" s="1"/>
  <c r="K326" i="1"/>
  <c r="AU325" i="1"/>
  <c r="AT325" i="1"/>
  <c r="AQ325" i="1"/>
  <c r="AH325" i="1"/>
  <c r="AE325" i="1"/>
  <c r="W325" i="1"/>
  <c r="X325" i="1" s="1"/>
  <c r="AU322" i="1"/>
  <c r="AT322" i="1" s="1"/>
  <c r="AP322" i="1"/>
  <c r="K322" i="1"/>
  <c r="AY322" i="1" s="1"/>
  <c r="E322" i="1"/>
  <c r="AU321" i="1"/>
  <c r="AM321" i="1" s="1"/>
  <c r="AM320" i="1" s="1"/>
  <c r="AH321" i="1"/>
  <c r="AE321" i="1"/>
  <c r="Z321" i="1"/>
  <c r="W321" i="1"/>
  <c r="R321" i="1"/>
  <c r="O321" i="1"/>
  <c r="K321" i="1"/>
  <c r="AY321" i="1" s="1"/>
  <c r="E321" i="1"/>
  <c r="Y320" i="1"/>
  <c r="Y310" i="1" s="1"/>
  <c r="Y309" i="1" s="1"/>
  <c r="L320" i="1"/>
  <c r="G319" i="1"/>
  <c r="F319" i="1"/>
  <c r="AH318" i="1"/>
  <c r="AE318" i="1"/>
  <c r="Z318" i="1"/>
  <c r="W318" i="1"/>
  <c r="X318" i="1" s="1"/>
  <c r="R318" i="1"/>
  <c r="O318" i="1"/>
  <c r="P318" i="1" s="1"/>
  <c r="E318" i="1"/>
  <c r="AT317" i="1"/>
  <c r="AP317" i="1"/>
  <c r="AH317" i="1"/>
  <c r="AE317" i="1"/>
  <c r="Z317" i="1"/>
  <c r="W317" i="1"/>
  <c r="R317" i="1"/>
  <c r="O317" i="1"/>
  <c r="E317" i="1"/>
  <c r="AU316" i="1"/>
  <c r="AT316" i="1" s="1"/>
  <c r="AQ316" i="1"/>
  <c r="AP316" i="1" s="1"/>
  <c r="AM316" i="1"/>
  <c r="AG316" i="1"/>
  <c r="AE316" i="1" s="1"/>
  <c r="Y316" i="1"/>
  <c r="Q316" i="1"/>
  <c r="O316" i="1" s="1"/>
  <c r="L316" i="1"/>
  <c r="G316" i="1"/>
  <c r="F316" i="1"/>
  <c r="AH315" i="1"/>
  <c r="AE315" i="1"/>
  <c r="Z315" i="1"/>
  <c r="W315" i="1"/>
  <c r="X315" i="1" s="1"/>
  <c r="R315" i="1"/>
  <c r="O315" i="1"/>
  <c r="P315" i="1" s="1"/>
  <c r="E315" i="1"/>
  <c r="AT314" i="1"/>
  <c r="AM314" i="1"/>
  <c r="AM313" i="1" s="1"/>
  <c r="AG314" i="1"/>
  <c r="AH314" i="1" s="1"/>
  <c r="Y314" i="1"/>
  <c r="W314" i="1" s="1"/>
  <c r="Q314" i="1"/>
  <c r="R314" i="1" s="1"/>
  <c r="K314" i="1"/>
  <c r="AY314" i="1" s="1"/>
  <c r="E314" i="1"/>
  <c r="I314" i="1" s="1"/>
  <c r="AU313" i="1"/>
  <c r="AT313" i="1" s="1"/>
  <c r="L313" i="1"/>
  <c r="BA313" i="1" s="1"/>
  <c r="G313" i="1"/>
  <c r="F313" i="1"/>
  <c r="AU311" i="1"/>
  <c r="AQ311" i="1"/>
  <c r="AP311" i="1" s="1"/>
  <c r="Y311" i="1"/>
  <c r="Q311" i="1"/>
  <c r="O311" i="1" s="1"/>
  <c r="L311" i="1"/>
  <c r="AW309" i="1"/>
  <c r="AS309" i="1"/>
  <c r="AO309" i="1"/>
  <c r="J309" i="1"/>
  <c r="AE308" i="1"/>
  <c r="W308" i="1"/>
  <c r="O308" i="1"/>
  <c r="E308" i="1"/>
  <c r="K299" i="1"/>
  <c r="AY299" i="1" s="1"/>
  <c r="K298" i="1"/>
  <c r="AY298" i="1" s="1"/>
  <c r="AE297" i="1"/>
  <c r="O297" i="1"/>
  <c r="R297" i="1"/>
  <c r="AG296" i="1"/>
  <c r="AE296" i="1" s="1"/>
  <c r="Q296" i="1"/>
  <c r="O296" i="1" s="1"/>
  <c r="AH295" i="1"/>
  <c r="AF295" i="1"/>
  <c r="Z295" i="1"/>
  <c r="X295" i="1"/>
  <c r="R295" i="1"/>
  <c r="P295" i="1"/>
  <c r="AH294" i="1"/>
  <c r="AF294" i="1"/>
  <c r="Z294" i="1"/>
  <c r="X294" i="1"/>
  <c r="R294" i="1"/>
  <c r="P294" i="1"/>
  <c r="AH293" i="1"/>
  <c r="AF293" i="1"/>
  <c r="Z293" i="1"/>
  <c r="X293" i="1"/>
  <c r="R293" i="1"/>
  <c r="P293" i="1"/>
  <c r="AH292" i="1"/>
  <c r="AF292" i="1"/>
  <c r="Z292" i="1"/>
  <c r="X292" i="1"/>
  <c r="R292" i="1"/>
  <c r="P292" i="1"/>
  <c r="AH291" i="1"/>
  <c r="AF291" i="1"/>
  <c r="Z291" i="1"/>
  <c r="X291" i="1"/>
  <c r="R291" i="1"/>
  <c r="P291" i="1"/>
  <c r="AH290" i="1"/>
  <c r="AF290" i="1"/>
  <c r="Z290" i="1"/>
  <c r="X290" i="1"/>
  <c r="R290" i="1"/>
  <c r="P290" i="1"/>
  <c r="AH289" i="1"/>
  <c r="AF289" i="1"/>
  <c r="Z289" i="1"/>
  <c r="X289" i="1"/>
  <c r="R289" i="1"/>
  <c r="P289" i="1"/>
  <c r="AG288" i="1"/>
  <c r="AE288" i="1" s="1"/>
  <c r="Y288" i="1"/>
  <c r="Z288" i="1" s="1"/>
  <c r="Q288" i="1"/>
  <c r="O288" i="1" s="1"/>
  <c r="K288" i="1"/>
  <c r="AY288" i="1" s="1"/>
  <c r="L287" i="1"/>
  <c r="AH286" i="1"/>
  <c r="Z286" i="1"/>
  <c r="R286" i="1"/>
  <c r="K286" i="1"/>
  <c r="AH285" i="1"/>
  <c r="Z285" i="1"/>
  <c r="R285" i="1"/>
  <c r="K285" i="1"/>
  <c r="AH284" i="1"/>
  <c r="AF284" i="1"/>
  <c r="Z284" i="1"/>
  <c r="X284" i="1"/>
  <c r="R284" i="1"/>
  <c r="P284" i="1"/>
  <c r="AH283" i="1"/>
  <c r="AE283" i="1"/>
  <c r="Z283" i="1"/>
  <c r="W283" i="1"/>
  <c r="R283" i="1"/>
  <c r="O283" i="1"/>
  <c r="K283" i="1"/>
  <c r="AH282" i="1"/>
  <c r="AF282" i="1"/>
  <c r="Z282" i="1"/>
  <c r="X282" i="1"/>
  <c r="R282" i="1"/>
  <c r="P282" i="1"/>
  <c r="AH281" i="1"/>
  <c r="AE281" i="1"/>
  <c r="W281" i="1"/>
  <c r="O281" i="1"/>
  <c r="AG280" i="1"/>
  <c r="AH280" i="1" s="1"/>
  <c r="Q280" i="1"/>
  <c r="O280" i="1" s="1"/>
  <c r="AT279" i="1"/>
  <c r="AG279" i="1"/>
  <c r="Y279" i="1"/>
  <c r="Z279" i="1" s="1"/>
  <c r="Q279" i="1"/>
  <c r="K279" i="1"/>
  <c r="AY279" i="1" s="1"/>
  <c r="AG278" i="1"/>
  <c r="Y278" i="1"/>
  <c r="W278" i="1" s="1"/>
  <c r="Q278" i="1"/>
  <c r="K278" i="1"/>
  <c r="AY278" i="1" s="1"/>
  <c r="AH277" i="1"/>
  <c r="Z277" i="1"/>
  <c r="R277" i="1"/>
  <c r="K277" i="1"/>
  <c r="AT276" i="1"/>
  <c r="AG276" i="1"/>
  <c r="AH276" i="1" s="1"/>
  <c r="Y276" i="1"/>
  <c r="Z276" i="1" s="1"/>
  <c r="R276" i="1"/>
  <c r="O276" i="1"/>
  <c r="K276" i="1"/>
  <c r="AY276" i="1" s="1"/>
  <c r="E276" i="1"/>
  <c r="AU275" i="1"/>
  <c r="AT275" i="1" s="1"/>
  <c r="AM275" i="1"/>
  <c r="L275" i="1"/>
  <c r="BA275" i="1" s="1"/>
  <c r="AU274" i="1"/>
  <c r="AT274" i="1" s="1"/>
  <c r="AM274" i="1"/>
  <c r="AK274" i="1"/>
  <c r="AC274" i="1"/>
  <c r="U274" i="1"/>
  <c r="L274" i="1"/>
  <c r="G274" i="1"/>
  <c r="F274" i="1"/>
  <c r="AH273" i="1"/>
  <c r="AE273" i="1"/>
  <c r="Z273" i="1"/>
  <c r="W273" i="1"/>
  <c r="X273" i="1" s="1"/>
  <c r="R273" i="1"/>
  <c r="O273" i="1"/>
  <c r="P273" i="1" s="1"/>
  <c r="E273" i="1"/>
  <c r="AT272" i="1"/>
  <c r="AQ272" i="1"/>
  <c r="AP272" i="1" s="1"/>
  <c r="AH272" i="1"/>
  <c r="AE272" i="1"/>
  <c r="Z272" i="1"/>
  <c r="W272" i="1"/>
  <c r="R272" i="1"/>
  <c r="O272" i="1"/>
  <c r="K272" i="1"/>
  <c r="AY272" i="1" s="1"/>
  <c r="E272" i="1"/>
  <c r="I272" i="1" s="1"/>
  <c r="AU271" i="1"/>
  <c r="AT271" i="1" s="1"/>
  <c r="AM271" i="1"/>
  <c r="AK271" i="1"/>
  <c r="AG271" i="1"/>
  <c r="AC271" i="1"/>
  <c r="Y271" i="1"/>
  <c r="U271" i="1"/>
  <c r="Q271" i="1"/>
  <c r="L271" i="1"/>
  <c r="BA271" i="1" s="1"/>
  <c r="G271" i="1"/>
  <c r="F271" i="1"/>
  <c r="AH270" i="1"/>
  <c r="AF270" i="1"/>
  <c r="Z270" i="1"/>
  <c r="X270" i="1"/>
  <c r="R270" i="1"/>
  <c r="P270" i="1"/>
  <c r="AH269" i="1"/>
  <c r="AF269" i="1"/>
  <c r="Z269" i="1"/>
  <c r="X269" i="1"/>
  <c r="R269" i="1"/>
  <c r="P269" i="1"/>
  <c r="AH268" i="1"/>
  <c r="AF268" i="1"/>
  <c r="Z268" i="1"/>
  <c r="X268" i="1"/>
  <c r="R268" i="1"/>
  <c r="P268" i="1"/>
  <c r="AH267" i="1"/>
  <c r="AF267" i="1"/>
  <c r="Z267" i="1"/>
  <c r="X267" i="1"/>
  <c r="R267" i="1"/>
  <c r="P267" i="1"/>
  <c r="AH266" i="1"/>
  <c r="AF266" i="1"/>
  <c r="Z266" i="1"/>
  <c r="X266" i="1"/>
  <c r="R266" i="1"/>
  <c r="P266" i="1"/>
  <c r="AH265" i="1"/>
  <c r="AF265" i="1"/>
  <c r="Z265" i="1"/>
  <c r="X265" i="1"/>
  <c r="R265" i="1"/>
  <c r="P265" i="1"/>
  <c r="AH264" i="1"/>
  <c r="AF264" i="1"/>
  <c r="Z264" i="1"/>
  <c r="X264" i="1"/>
  <c r="R264" i="1"/>
  <c r="P264" i="1"/>
  <c r="AU263" i="1"/>
  <c r="AT263" i="1" s="1"/>
  <c r="AH263" i="1"/>
  <c r="AE263" i="1"/>
  <c r="R263" i="1"/>
  <c r="O263" i="1"/>
  <c r="K263" i="1"/>
  <c r="AY263" i="1" s="1"/>
  <c r="AU262" i="1"/>
  <c r="AH262" i="1"/>
  <c r="AE262" i="1"/>
  <c r="Z262" i="1"/>
  <c r="R262" i="1"/>
  <c r="O262" i="1"/>
  <c r="K262" i="1"/>
  <c r="AY262" i="1" s="1"/>
  <c r="AM261" i="1"/>
  <c r="AG261" i="1"/>
  <c r="AE261" i="1" s="1"/>
  <c r="Q261" i="1"/>
  <c r="O261" i="1" s="1"/>
  <c r="L261" i="1"/>
  <c r="AH260" i="1"/>
  <c r="AF260" i="1"/>
  <c r="Z260" i="1"/>
  <c r="X260" i="1"/>
  <c r="R260" i="1"/>
  <c r="P260" i="1"/>
  <c r="AH259" i="1"/>
  <c r="AF259" i="1"/>
  <c r="Z259" i="1"/>
  <c r="X259" i="1"/>
  <c r="R259" i="1"/>
  <c r="P259" i="1"/>
  <c r="AH258" i="1"/>
  <c r="AF258" i="1"/>
  <c r="Z258" i="1"/>
  <c r="X258" i="1"/>
  <c r="R258" i="1"/>
  <c r="P258" i="1"/>
  <c r="AH257" i="1"/>
  <c r="AF257" i="1"/>
  <c r="Z257" i="1"/>
  <c r="X257" i="1"/>
  <c r="R257" i="1"/>
  <c r="P257" i="1"/>
  <c r="AH256" i="1"/>
  <c r="AF256" i="1"/>
  <c r="Z256" i="1"/>
  <c r="X256" i="1"/>
  <c r="R256" i="1"/>
  <c r="P256" i="1"/>
  <c r="AH255" i="1"/>
  <c r="AF255" i="1"/>
  <c r="Z255" i="1"/>
  <c r="X255" i="1"/>
  <c r="R255" i="1"/>
  <c r="P255" i="1"/>
  <c r="AH254" i="1"/>
  <c r="AF254" i="1"/>
  <c r="Z254" i="1"/>
  <c r="X254" i="1"/>
  <c r="R254" i="1"/>
  <c r="P254" i="1"/>
  <c r="AH253" i="1"/>
  <c r="AF253" i="1"/>
  <c r="Z253" i="1"/>
  <c r="X253" i="1"/>
  <c r="R253" i="1"/>
  <c r="P253" i="1"/>
  <c r="E253" i="1"/>
  <c r="AU252" i="1"/>
  <c r="AT252" i="1" s="1"/>
  <c r="AH252" i="1"/>
  <c r="AE252" i="1"/>
  <c r="Z252" i="1"/>
  <c r="W252" i="1"/>
  <c r="R252" i="1"/>
  <c r="O252" i="1"/>
  <c r="K252" i="1"/>
  <c r="AY252" i="1" s="1"/>
  <c r="E252" i="1"/>
  <c r="AU251" i="1"/>
  <c r="AM251" i="1" s="1"/>
  <c r="AM250" i="1" s="1"/>
  <c r="AH251" i="1"/>
  <c r="AE251" i="1"/>
  <c r="Z251" i="1"/>
  <c r="W251" i="1"/>
  <c r="R251" i="1"/>
  <c r="O251" i="1"/>
  <c r="K251" i="1"/>
  <c r="AY251" i="1" s="1"/>
  <c r="E251" i="1"/>
  <c r="I251" i="1" s="1"/>
  <c r="AK250" i="1"/>
  <c r="AG250" i="1"/>
  <c r="AC250" i="1"/>
  <c r="Y250" i="1"/>
  <c r="U250" i="1"/>
  <c r="Q250" i="1"/>
  <c r="L250" i="1"/>
  <c r="G250" i="1"/>
  <c r="F250" i="1"/>
  <c r="AU249" i="1"/>
  <c r="AM249" i="1" s="1"/>
  <c r="AH249" i="1"/>
  <c r="AE249" i="1"/>
  <c r="Z249" i="1"/>
  <c r="R249" i="1"/>
  <c r="O249" i="1"/>
  <c r="K249" i="1"/>
  <c r="AY249" i="1" s="1"/>
  <c r="E249" i="1"/>
  <c r="AU248" i="1"/>
  <c r="AT248" i="1" s="1"/>
  <c r="AE248" i="1"/>
  <c r="W248" i="1"/>
  <c r="R248" i="1"/>
  <c r="O248" i="1"/>
  <c r="K248" i="1"/>
  <c r="AY248" i="1" s="1"/>
  <c r="AU247" i="1"/>
  <c r="AT247" i="1" s="1"/>
  <c r="AG247" i="1"/>
  <c r="AH247" i="1" s="1"/>
  <c r="Y247" i="1"/>
  <c r="Z247" i="1" s="1"/>
  <c r="Q247" i="1"/>
  <c r="O247" i="1" s="1"/>
  <c r="K247" i="1"/>
  <c r="AY247" i="1" s="1"/>
  <c r="L246" i="1"/>
  <c r="AT245" i="1"/>
  <c r="AG245" i="1"/>
  <c r="Y245" i="1"/>
  <c r="Q245" i="1"/>
  <c r="O245" i="1" s="1"/>
  <c r="K245" i="1"/>
  <c r="AY245" i="1" s="1"/>
  <c r="AQ244" i="1"/>
  <c r="AP244" i="1" s="1"/>
  <c r="AM244" i="1"/>
  <c r="AK244" i="1"/>
  <c r="AC244" i="1"/>
  <c r="U244" i="1"/>
  <c r="I244" i="1"/>
  <c r="H244" i="1" s="1"/>
  <c r="G244" i="1"/>
  <c r="F244" i="1"/>
  <c r="O243" i="1"/>
  <c r="K243" i="1"/>
  <c r="AY243" i="1" s="1"/>
  <c r="AT242" i="1"/>
  <c r="AM242" i="1"/>
  <c r="AM236" i="1" s="1"/>
  <c r="AG242" i="1"/>
  <c r="AG236" i="1" s="1"/>
  <c r="Y242" i="1"/>
  <c r="Z242" i="1" s="1"/>
  <c r="Q242" i="1"/>
  <c r="Q236" i="1" s="1"/>
  <c r="K242" i="1"/>
  <c r="AY242" i="1" s="1"/>
  <c r="AH241" i="1"/>
  <c r="Z241" i="1"/>
  <c r="R241" i="1"/>
  <c r="O241" i="1"/>
  <c r="K241" i="1"/>
  <c r="AH240" i="1"/>
  <c r="Z240" i="1"/>
  <c r="R240" i="1"/>
  <c r="O240" i="1"/>
  <c r="K240" i="1"/>
  <c r="AT239" i="1"/>
  <c r="AP239" i="1"/>
  <c r="AH239" i="1"/>
  <c r="AE239" i="1"/>
  <c r="Z239" i="1"/>
  <c r="W239" i="1"/>
  <c r="R239" i="1"/>
  <c r="O239" i="1"/>
  <c r="K239" i="1"/>
  <c r="AY239" i="1" s="1"/>
  <c r="I239" i="1"/>
  <c r="H239" i="1" s="1"/>
  <c r="E239" i="1"/>
  <c r="AT238" i="1"/>
  <c r="AP238" i="1"/>
  <c r="AH238" i="1"/>
  <c r="AE238" i="1"/>
  <c r="Z238" i="1"/>
  <c r="W238" i="1"/>
  <c r="R238" i="1"/>
  <c r="O238" i="1"/>
  <c r="K238" i="1"/>
  <c r="AY238" i="1" s="1"/>
  <c r="I238" i="1"/>
  <c r="H238" i="1" s="1"/>
  <c r="E238" i="1"/>
  <c r="AH237" i="1"/>
  <c r="Z237" i="1"/>
  <c r="R237" i="1"/>
  <c r="O237" i="1"/>
  <c r="K237" i="1"/>
  <c r="AU236" i="1"/>
  <c r="AT236" i="1" s="1"/>
  <c r="AQ236" i="1"/>
  <c r="AP236" i="1" s="1"/>
  <c r="L236" i="1"/>
  <c r="G236" i="1"/>
  <c r="F236" i="1"/>
  <c r="AT235" i="1"/>
  <c r="AG235" i="1"/>
  <c r="Y235" i="1"/>
  <c r="Q235" i="1"/>
  <c r="O235" i="1" s="1"/>
  <c r="K235" i="1"/>
  <c r="AY235" i="1" s="1"/>
  <c r="AU234" i="1"/>
  <c r="AT234" i="1" s="1"/>
  <c r="AH234" i="1"/>
  <c r="AE234" i="1"/>
  <c r="Z234" i="1"/>
  <c r="W234" i="1"/>
  <c r="R234" i="1"/>
  <c r="O234" i="1"/>
  <c r="K234" i="1"/>
  <c r="AY234" i="1" s="1"/>
  <c r="H234" i="1"/>
  <c r="E234" i="1"/>
  <c r="AT233" i="1"/>
  <c r="K233" i="1"/>
  <c r="AY233" i="1" s="1"/>
  <c r="AT232" i="1"/>
  <c r="AM232" i="1"/>
  <c r="AM231" i="1" s="1"/>
  <c r="AM230" i="1" s="1"/>
  <c r="AG232" i="1"/>
  <c r="Y232" i="1"/>
  <c r="K232" i="1"/>
  <c r="I232" i="1"/>
  <c r="I230" i="1" s="1"/>
  <c r="H230" i="1" s="1"/>
  <c r="E232" i="1"/>
  <c r="G230" i="1"/>
  <c r="F230" i="1"/>
  <c r="AH229" i="1"/>
  <c r="Z229" i="1"/>
  <c r="R229" i="1"/>
  <c r="K229" i="1"/>
  <c r="AY229" i="1" s="1"/>
  <c r="AT228" i="1"/>
  <c r="Z228" i="1"/>
  <c r="K228" i="1"/>
  <c r="AY228" i="1" s="1"/>
  <c r="E228" i="1"/>
  <c r="AT227" i="1"/>
  <c r="AM227" i="1"/>
  <c r="AM226" i="1" s="1"/>
  <c r="AG227" i="1"/>
  <c r="Y227" i="1"/>
  <c r="Q227" i="1"/>
  <c r="K227" i="1"/>
  <c r="AY227" i="1" s="1"/>
  <c r="E227" i="1"/>
  <c r="AU226" i="1"/>
  <c r="AT226" i="1" s="1"/>
  <c r="K226" i="1"/>
  <c r="AY226" i="1" s="1"/>
  <c r="G226" i="1"/>
  <c r="F226" i="1"/>
  <c r="D226" i="1"/>
  <c r="D222" i="1" s="1"/>
  <c r="AU224" i="1"/>
  <c r="AT224" i="1" s="1"/>
  <c r="AQ224" i="1"/>
  <c r="AP224" i="1" s="1"/>
  <c r="L224" i="1"/>
  <c r="AW222" i="1"/>
  <c r="AS222" i="1"/>
  <c r="AO222" i="1"/>
  <c r="N222" i="1"/>
  <c r="J222" i="1"/>
  <c r="Z220" i="1"/>
  <c r="AE219" i="1"/>
  <c r="Z219" i="1"/>
  <c r="K219" i="1"/>
  <c r="AE217" i="1"/>
  <c r="Z217" i="1"/>
  <c r="K217" i="1"/>
  <c r="AE216" i="1"/>
  <c r="Y216" i="1"/>
  <c r="W216" i="1" s="1"/>
  <c r="X216" i="1" s="1"/>
  <c r="Q216" i="1"/>
  <c r="K216" i="1"/>
  <c r="AG213" i="1"/>
  <c r="AH214" i="1"/>
  <c r="AE214" i="1"/>
  <c r="R214" i="1"/>
  <c r="O214" i="1"/>
  <c r="K214" i="1"/>
  <c r="AT213" i="1"/>
  <c r="AM213" i="1"/>
  <c r="E213" i="1"/>
  <c r="AU212" i="1"/>
  <c r="AU39" i="1" s="1"/>
  <c r="F212" i="1"/>
  <c r="E212" i="1" s="1"/>
  <c r="D212" i="1"/>
  <c r="AH207" i="1"/>
  <c r="AF207" i="1"/>
  <c r="Z207" i="1"/>
  <c r="X207" i="1"/>
  <c r="R207" i="1"/>
  <c r="O207" i="1"/>
  <c r="P207" i="1" s="1"/>
  <c r="AH206" i="1"/>
  <c r="AF206" i="1"/>
  <c r="Z206" i="1"/>
  <c r="X206" i="1"/>
  <c r="R206" i="1"/>
  <c r="O206" i="1"/>
  <c r="P206" i="1" s="1"/>
  <c r="AH205" i="1"/>
  <c r="AF205" i="1"/>
  <c r="Z205" i="1"/>
  <c r="X205" i="1"/>
  <c r="R205" i="1"/>
  <c r="O205" i="1"/>
  <c r="P205" i="1" s="1"/>
  <c r="AH204" i="1"/>
  <c r="AF204" i="1"/>
  <c r="Z204" i="1"/>
  <c r="X204" i="1"/>
  <c r="R204" i="1"/>
  <c r="O204" i="1"/>
  <c r="P204" i="1" s="1"/>
  <c r="AH203" i="1"/>
  <c r="AF203" i="1"/>
  <c r="Z203" i="1"/>
  <c r="X203" i="1"/>
  <c r="R203" i="1"/>
  <c r="O203" i="1"/>
  <c r="P203" i="1" s="1"/>
  <c r="AH202" i="1"/>
  <c r="AF202" i="1"/>
  <c r="Z202" i="1"/>
  <c r="X202" i="1"/>
  <c r="R202" i="1"/>
  <c r="O202" i="1"/>
  <c r="P202" i="1" s="1"/>
  <c r="AH201" i="1"/>
  <c r="AF201" i="1"/>
  <c r="Z201" i="1"/>
  <c r="X201" i="1"/>
  <c r="R201" i="1"/>
  <c r="O201" i="1"/>
  <c r="P201" i="1" s="1"/>
  <c r="AH200" i="1"/>
  <c r="AF200" i="1"/>
  <c r="Z200" i="1"/>
  <c r="X200" i="1"/>
  <c r="R200" i="1"/>
  <c r="O200" i="1"/>
  <c r="P200" i="1" s="1"/>
  <c r="AH199" i="1"/>
  <c r="AF199" i="1"/>
  <c r="Z199" i="1"/>
  <c r="X199" i="1"/>
  <c r="R199" i="1"/>
  <c r="O199" i="1"/>
  <c r="P199" i="1" s="1"/>
  <c r="AH198" i="1"/>
  <c r="AF198" i="1"/>
  <c r="Z198" i="1"/>
  <c r="X198" i="1"/>
  <c r="R198" i="1"/>
  <c r="O198" i="1"/>
  <c r="P198" i="1" s="1"/>
  <c r="AH197" i="1"/>
  <c r="AF197" i="1"/>
  <c r="Z197" i="1"/>
  <c r="X197" i="1"/>
  <c r="R197" i="1"/>
  <c r="O197" i="1"/>
  <c r="P197" i="1" s="1"/>
  <c r="AH196" i="1"/>
  <c r="AF196" i="1"/>
  <c r="Z196" i="1"/>
  <c r="X196" i="1"/>
  <c r="R196" i="1"/>
  <c r="O196" i="1"/>
  <c r="P196" i="1" s="1"/>
  <c r="AH195" i="1"/>
  <c r="AF195" i="1"/>
  <c r="Z195" i="1"/>
  <c r="X195" i="1"/>
  <c r="R195" i="1"/>
  <c r="O195" i="1"/>
  <c r="P195" i="1" s="1"/>
  <c r="AH194" i="1"/>
  <c r="AF194" i="1"/>
  <c r="Z194" i="1"/>
  <c r="X194" i="1"/>
  <c r="R194" i="1"/>
  <c r="O194" i="1"/>
  <c r="P194" i="1" s="1"/>
  <c r="AH193" i="1"/>
  <c r="AF193" i="1"/>
  <c r="Z193" i="1"/>
  <c r="X193" i="1"/>
  <c r="R193" i="1"/>
  <c r="O193" i="1"/>
  <c r="P193" i="1" s="1"/>
  <c r="AH192" i="1"/>
  <c r="AF192" i="1"/>
  <c r="Z192" i="1"/>
  <c r="X192" i="1"/>
  <c r="R192" i="1"/>
  <c r="O192" i="1"/>
  <c r="P192" i="1" s="1"/>
  <c r="AH191" i="1"/>
  <c r="AF191" i="1"/>
  <c r="Z191" i="1"/>
  <c r="X191" i="1"/>
  <c r="R191" i="1"/>
  <c r="O191" i="1"/>
  <c r="P191" i="1" s="1"/>
  <c r="AH190" i="1"/>
  <c r="AF190" i="1"/>
  <c r="Z190" i="1"/>
  <c r="X190" i="1"/>
  <c r="R190" i="1"/>
  <c r="O190" i="1"/>
  <c r="P190" i="1" s="1"/>
  <c r="AH189" i="1"/>
  <c r="AF189" i="1"/>
  <c r="Z189" i="1"/>
  <c r="X189" i="1"/>
  <c r="R189" i="1"/>
  <c r="O189" i="1"/>
  <c r="P189" i="1" s="1"/>
  <c r="AH188" i="1"/>
  <c r="AF188" i="1"/>
  <c r="Z188" i="1"/>
  <c r="X188" i="1"/>
  <c r="R188" i="1"/>
  <c r="O188" i="1"/>
  <c r="P188" i="1" s="1"/>
  <c r="AH187" i="1"/>
  <c r="AF187" i="1"/>
  <c r="Z187" i="1"/>
  <c r="X187" i="1"/>
  <c r="R187" i="1"/>
  <c r="O187" i="1"/>
  <c r="P187" i="1" s="1"/>
  <c r="J186" i="1"/>
  <c r="G186" i="1"/>
  <c r="F186" i="1"/>
  <c r="AT174" i="1"/>
  <c r="AM174" i="1"/>
  <c r="AE174" i="1"/>
  <c r="BA174" i="1" s="1"/>
  <c r="W174" i="1"/>
  <c r="R174" i="1"/>
  <c r="O174" i="1"/>
  <c r="L173" i="1"/>
  <c r="K174" i="1"/>
  <c r="E174" i="1"/>
  <c r="AU173" i="1"/>
  <c r="AT173" i="1" s="1"/>
  <c r="AT33" i="1" s="1"/>
  <c r="AG173" i="1"/>
  <c r="AE173" i="1" s="1"/>
  <c r="AE33" i="1" s="1"/>
  <c r="Y173" i="1"/>
  <c r="W173" i="1" s="1"/>
  <c r="W33" i="1" s="1"/>
  <c r="Q173" i="1"/>
  <c r="F173" i="1"/>
  <c r="E173" i="1" s="1"/>
  <c r="D173" i="1"/>
  <c r="AV172" i="1"/>
  <c r="AT172" i="1" s="1"/>
  <c r="AN172" i="1"/>
  <c r="AR172" i="1" s="1"/>
  <c r="AP172" i="1" s="1"/>
  <c r="AE172" i="1"/>
  <c r="AB172" i="1"/>
  <c r="O172" i="1"/>
  <c r="K172" i="1"/>
  <c r="X172" i="1" s="1"/>
  <c r="AW171" i="1"/>
  <c r="AU171" i="1"/>
  <c r="AS171" i="1"/>
  <c r="AS32" i="1" s="1"/>
  <c r="AQ171" i="1"/>
  <c r="AQ32" i="1" s="1"/>
  <c r="AO171" i="1"/>
  <c r="AO32" i="1" s="1"/>
  <c r="AM171" i="1"/>
  <c r="AM32" i="1" s="1"/>
  <c r="AE171" i="1"/>
  <c r="O171" i="1"/>
  <c r="N171" i="1"/>
  <c r="M171" i="1"/>
  <c r="M209" i="1" s="1"/>
  <c r="BC209" i="1" s="1"/>
  <c r="L171" i="1"/>
  <c r="D171" i="1"/>
  <c r="D186" i="1" s="1"/>
  <c r="AE170" i="1"/>
  <c r="BA170" i="1" s="1"/>
  <c r="O170" i="1"/>
  <c r="AH169" i="1"/>
  <c r="AE169" i="1"/>
  <c r="BA169" i="1" s="1"/>
  <c r="R169" i="1"/>
  <c r="O169" i="1"/>
  <c r="K169" i="1"/>
  <c r="AY169" i="1" s="1"/>
  <c r="AG168" i="1"/>
  <c r="Q168" i="1"/>
  <c r="AH167" i="1"/>
  <c r="AE167" i="1"/>
  <c r="BA167" i="1" s="1"/>
  <c r="W167" i="1"/>
  <c r="R167" i="1"/>
  <c r="O167" i="1"/>
  <c r="K167" i="1"/>
  <c r="AY167" i="1" s="1"/>
  <c r="AH166" i="1"/>
  <c r="AE166" i="1"/>
  <c r="BA166" i="1" s="1"/>
  <c r="R166" i="1"/>
  <c r="O166" i="1"/>
  <c r="K166" i="1"/>
  <c r="AY166" i="1" s="1"/>
  <c r="AG165" i="1"/>
  <c r="Y165" i="1"/>
  <c r="Q165" i="1"/>
  <c r="K165" i="1"/>
  <c r="AY165" i="1" s="1"/>
  <c r="AH163" i="1"/>
  <c r="AE163" i="1"/>
  <c r="BA163" i="1" s="1"/>
  <c r="Z163" i="1"/>
  <c r="W163" i="1"/>
  <c r="R163" i="1"/>
  <c r="O163" i="1"/>
  <c r="K163" i="1"/>
  <c r="AH162" i="1"/>
  <c r="AE162" i="1"/>
  <c r="BA162" i="1" s="1"/>
  <c r="W162" i="1"/>
  <c r="R162" i="1"/>
  <c r="O162" i="1"/>
  <c r="K162" i="1"/>
  <c r="AG161" i="1"/>
  <c r="AE161" i="1" s="1"/>
  <c r="BA161" i="1" s="1"/>
  <c r="Q161" i="1"/>
  <c r="O161" i="1" s="1"/>
  <c r="L161" i="1"/>
  <c r="K161" i="1" s="1"/>
  <c r="AY161" i="1" s="1"/>
  <c r="AG160" i="1"/>
  <c r="AH160" i="1" s="1"/>
  <c r="Y160" i="1"/>
  <c r="Z160" i="1" s="1"/>
  <c r="Q160" i="1"/>
  <c r="R160" i="1" s="1"/>
  <c r="K160" i="1"/>
  <c r="AY160" i="1" s="1"/>
  <c r="AT159" i="1"/>
  <c r="AH159" i="1"/>
  <c r="AE159" i="1"/>
  <c r="BA159" i="1" s="1"/>
  <c r="Z159" i="1"/>
  <c r="R159" i="1"/>
  <c r="O159" i="1"/>
  <c r="K159" i="1"/>
  <c r="AY159" i="1" s="1"/>
  <c r="AU158" i="1"/>
  <c r="AT158" i="1" s="1"/>
  <c r="L158" i="1"/>
  <c r="I158" i="1" s="1"/>
  <c r="H158" i="1" s="1"/>
  <c r="E158" i="1"/>
  <c r="AH157" i="1"/>
  <c r="AE157" i="1"/>
  <c r="BA157" i="1" s="1"/>
  <c r="Z157" i="1"/>
  <c r="X157" i="1"/>
  <c r="R157" i="1"/>
  <c r="O157" i="1"/>
  <c r="P157" i="1" s="1"/>
  <c r="AH156" i="1"/>
  <c r="AE156" i="1"/>
  <c r="BA156" i="1" s="1"/>
  <c r="Z156" i="1"/>
  <c r="X156" i="1"/>
  <c r="R156" i="1"/>
  <c r="O156" i="1"/>
  <c r="P156" i="1" s="1"/>
  <c r="AH155" i="1"/>
  <c r="AE155" i="1"/>
  <c r="BA155" i="1" s="1"/>
  <c r="Z155" i="1"/>
  <c r="X155" i="1"/>
  <c r="R155" i="1"/>
  <c r="O155" i="1"/>
  <c r="P155" i="1" s="1"/>
  <c r="AH154" i="1"/>
  <c r="AE154" i="1"/>
  <c r="BA154" i="1" s="1"/>
  <c r="Z154" i="1"/>
  <c r="X154" i="1"/>
  <c r="R154" i="1"/>
  <c r="O154" i="1"/>
  <c r="P154" i="1" s="1"/>
  <c r="AH153" i="1"/>
  <c r="AE153" i="1"/>
  <c r="BA153" i="1" s="1"/>
  <c r="Z153" i="1"/>
  <c r="X153" i="1"/>
  <c r="R153" i="1"/>
  <c r="O153" i="1"/>
  <c r="P153" i="1" s="1"/>
  <c r="AH152" i="1"/>
  <c r="AE152" i="1"/>
  <c r="BA152" i="1" s="1"/>
  <c r="Z152" i="1"/>
  <c r="X152" i="1"/>
  <c r="R152" i="1"/>
  <c r="O152" i="1"/>
  <c r="P152" i="1" s="1"/>
  <c r="AH151" i="1"/>
  <c r="AE151" i="1"/>
  <c r="BA151" i="1" s="1"/>
  <c r="Z151" i="1"/>
  <c r="X151" i="1"/>
  <c r="R151" i="1"/>
  <c r="O151" i="1"/>
  <c r="P151" i="1" s="1"/>
  <c r="AH150" i="1"/>
  <c r="AE150" i="1"/>
  <c r="BA150" i="1" s="1"/>
  <c r="Z150" i="1"/>
  <c r="X150" i="1"/>
  <c r="R150" i="1"/>
  <c r="O150" i="1"/>
  <c r="P150" i="1" s="1"/>
  <c r="AH149" i="1"/>
  <c r="AE149" i="1"/>
  <c r="BA149" i="1" s="1"/>
  <c r="Z149" i="1"/>
  <c r="X149" i="1"/>
  <c r="R149" i="1"/>
  <c r="O149" i="1"/>
  <c r="P149" i="1" s="1"/>
  <c r="AE148" i="1"/>
  <c r="BA148" i="1" s="1"/>
  <c r="W148" i="1"/>
  <c r="O148" i="1"/>
  <c r="L148" i="1"/>
  <c r="L147" i="1" s="1"/>
  <c r="K148" i="1"/>
  <c r="AY148" i="1" s="1"/>
  <c r="H148" i="1"/>
  <c r="E148" i="1"/>
  <c r="AK147" i="1"/>
  <c r="AG147" i="1"/>
  <c r="AC147" i="1"/>
  <c r="Y147" i="1"/>
  <c r="U147" i="1"/>
  <c r="Q147" i="1"/>
  <c r="N147" i="1"/>
  <c r="I147" i="1"/>
  <c r="H147" i="1" s="1"/>
  <c r="G147" i="1"/>
  <c r="M147" i="1" s="1"/>
  <c r="F147" i="1"/>
  <c r="E147" i="1" s="1"/>
  <c r="AU146" i="1"/>
  <c r="AT146" i="1" s="1"/>
  <c r="AP146" i="1"/>
  <c r="AH146" i="1"/>
  <c r="AE146" i="1"/>
  <c r="BA146" i="1" s="1"/>
  <c r="Z146" i="1"/>
  <c r="W146" i="1"/>
  <c r="R146" i="1"/>
  <c r="O146" i="1"/>
  <c r="K146" i="1"/>
  <c r="AY146" i="1" s="1"/>
  <c r="I146" i="1"/>
  <c r="H146" i="1" s="1"/>
  <c r="E146" i="1"/>
  <c r="AU145" i="1"/>
  <c r="AT145" i="1" s="1"/>
  <c r="AH145" i="1"/>
  <c r="AE145" i="1"/>
  <c r="BA145" i="1" s="1"/>
  <c r="Z145" i="1"/>
  <c r="W145" i="1"/>
  <c r="R145" i="1"/>
  <c r="O145" i="1"/>
  <c r="K145" i="1"/>
  <c r="AY145" i="1" s="1"/>
  <c r="I145" i="1"/>
  <c r="H145" i="1" s="1"/>
  <c r="E145" i="1"/>
  <c r="AM144" i="1"/>
  <c r="AG144" i="1"/>
  <c r="AG142" i="1" s="1"/>
  <c r="AE142" i="1" s="1"/>
  <c r="BA142" i="1" s="1"/>
  <c r="Y144" i="1"/>
  <c r="W144" i="1" s="1"/>
  <c r="Q144" i="1"/>
  <c r="L144" i="1"/>
  <c r="AU143" i="1"/>
  <c r="AT143" i="1" s="1"/>
  <c r="AQ143" i="1"/>
  <c r="AP143" i="1" s="1"/>
  <c r="AM143" i="1"/>
  <c r="AH143" i="1"/>
  <c r="AE143" i="1"/>
  <c r="BA143" i="1" s="1"/>
  <c r="Z143" i="1"/>
  <c r="W143" i="1"/>
  <c r="R143" i="1"/>
  <c r="O143" i="1"/>
  <c r="K143" i="1"/>
  <c r="AY143" i="1" s="1"/>
  <c r="H143" i="1"/>
  <c r="E143" i="1"/>
  <c r="I142" i="1"/>
  <c r="H142" i="1" s="1"/>
  <c r="G142" i="1"/>
  <c r="M142" i="1" s="1"/>
  <c r="F142" i="1"/>
  <c r="E142" i="1" s="1"/>
  <c r="AU141" i="1"/>
  <c r="AM141" i="1" s="1"/>
  <c r="AH141" i="1"/>
  <c r="AE141" i="1"/>
  <c r="BA141" i="1" s="1"/>
  <c r="Z141" i="1"/>
  <c r="W141" i="1"/>
  <c r="R141" i="1"/>
  <c r="O141" i="1"/>
  <c r="K141" i="1"/>
  <c r="AY141" i="1" s="1"/>
  <c r="AT140" i="1"/>
  <c r="AM140" i="1"/>
  <c r="AH140" i="1"/>
  <c r="AE140" i="1"/>
  <c r="BA140" i="1" s="1"/>
  <c r="Z140" i="1"/>
  <c r="W140" i="1"/>
  <c r="R140" i="1"/>
  <c r="O140" i="1"/>
  <c r="K140" i="1"/>
  <c r="AY140" i="1" s="1"/>
  <c r="Y139" i="1"/>
  <c r="Y138" i="1" s="1"/>
  <c r="O139" i="1"/>
  <c r="L139" i="1"/>
  <c r="K139" i="1" s="1"/>
  <c r="AY139" i="1" s="1"/>
  <c r="AH125" i="1"/>
  <c r="AE125" i="1"/>
  <c r="Z125" i="1"/>
  <c r="X125" i="1"/>
  <c r="O125" i="1"/>
  <c r="P125" i="1" s="1"/>
  <c r="AH124" i="1"/>
  <c r="AE124" i="1"/>
  <c r="Z124" i="1"/>
  <c r="X124" i="1"/>
  <c r="O124" i="1"/>
  <c r="P124" i="1" s="1"/>
  <c r="Q122" i="1"/>
  <c r="O122" i="1" s="1"/>
  <c r="AH121" i="1"/>
  <c r="AE121" i="1"/>
  <c r="BA121" i="1" s="1"/>
  <c r="Z121" i="1"/>
  <c r="R121" i="1"/>
  <c r="O121" i="1"/>
  <c r="K121" i="1"/>
  <c r="AH120" i="1"/>
  <c r="AE120" i="1"/>
  <c r="BA120" i="1" s="1"/>
  <c r="Z120" i="1"/>
  <c r="W120" i="1"/>
  <c r="R120" i="1"/>
  <c r="O120" i="1"/>
  <c r="K120" i="1"/>
  <c r="AY120" i="1" s="1"/>
  <c r="AG119" i="1"/>
  <c r="Y119" i="1"/>
  <c r="W119" i="1" s="1"/>
  <c r="Q119" i="1"/>
  <c r="L119" i="1"/>
  <c r="K119" i="1" s="1"/>
  <c r="AY119" i="1" s="1"/>
  <c r="AH117" i="1"/>
  <c r="AE117" i="1"/>
  <c r="Z117" i="1"/>
  <c r="X117" i="1"/>
  <c r="R117" i="1"/>
  <c r="O117" i="1"/>
  <c r="P117" i="1" s="1"/>
  <c r="AH116" i="1"/>
  <c r="AE116" i="1"/>
  <c r="Z116" i="1"/>
  <c r="X116" i="1"/>
  <c r="R116" i="1"/>
  <c r="O116" i="1"/>
  <c r="P116" i="1" s="1"/>
  <c r="AH115" i="1"/>
  <c r="AE115" i="1"/>
  <c r="Z115" i="1"/>
  <c r="X115" i="1"/>
  <c r="R115" i="1"/>
  <c r="O115" i="1"/>
  <c r="P115" i="1" s="1"/>
  <c r="AH114" i="1"/>
  <c r="AE114" i="1"/>
  <c r="Z114" i="1"/>
  <c r="X114" i="1"/>
  <c r="R114" i="1"/>
  <c r="O114" i="1"/>
  <c r="P114" i="1" s="1"/>
  <c r="AE112" i="1"/>
  <c r="W112" i="1"/>
  <c r="O112" i="1"/>
  <c r="AG111" i="1"/>
  <c r="AE111" i="1" s="1"/>
  <c r="Y111" i="1"/>
  <c r="W111" i="1" s="1"/>
  <c r="Q111" i="1"/>
  <c r="O111" i="1" s="1"/>
  <c r="AH110" i="1"/>
  <c r="AE110" i="1"/>
  <c r="BA110" i="1" s="1"/>
  <c r="O110" i="1"/>
  <c r="K110" i="1"/>
  <c r="AY110" i="1" s="1"/>
  <c r="AE109" i="1"/>
  <c r="O109" i="1"/>
  <c r="AG108" i="1"/>
  <c r="Q108" i="1"/>
  <c r="AE107" i="1"/>
  <c r="Y107" i="1"/>
  <c r="W107" i="1"/>
  <c r="O107" i="1"/>
  <c r="R107" i="1"/>
  <c r="K107" i="1"/>
  <c r="AY107" i="1" s="1"/>
  <c r="AG106" i="1"/>
  <c r="AE106" i="1" s="1"/>
  <c r="BA106" i="1" s="1"/>
  <c r="Q106" i="1"/>
  <c r="AW104" i="1"/>
  <c r="AV104" i="1"/>
  <c r="AU104" i="1"/>
  <c r="AS104" i="1"/>
  <c r="AR104" i="1"/>
  <c r="AQ104" i="1"/>
  <c r="AP104" i="1"/>
  <c r="AO104" i="1"/>
  <c r="AN104" i="1"/>
  <c r="AM104" i="1"/>
  <c r="AK104" i="1"/>
  <c r="AI104" i="1"/>
  <c r="AG104" i="1"/>
  <c r="AC104" i="1"/>
  <c r="AA104" i="1"/>
  <c r="Y104" i="1"/>
  <c r="U104" i="1"/>
  <c r="S104" i="1"/>
  <c r="Q104" i="1"/>
  <c r="N104" i="1"/>
  <c r="M104" i="1"/>
  <c r="L104" i="1"/>
  <c r="D104" i="1"/>
  <c r="AH102" i="1"/>
  <c r="AE102" i="1"/>
  <c r="BA102" i="1" s="1"/>
  <c r="Z102" i="1"/>
  <c r="X102" i="1"/>
  <c r="R102" i="1"/>
  <c r="O102" i="1"/>
  <c r="P102" i="1" s="1"/>
  <c r="AH101" i="1"/>
  <c r="AE101" i="1"/>
  <c r="BA101" i="1" s="1"/>
  <c r="Z101" i="1"/>
  <c r="X101" i="1"/>
  <c r="R101" i="1"/>
  <c r="O101" i="1"/>
  <c r="P101" i="1" s="1"/>
  <c r="AH100" i="1"/>
  <c r="AE100" i="1"/>
  <c r="BA100" i="1" s="1"/>
  <c r="Z100" i="1"/>
  <c r="X100" i="1"/>
  <c r="R100" i="1"/>
  <c r="O100" i="1"/>
  <c r="P100" i="1" s="1"/>
  <c r="AH99" i="1"/>
  <c r="AE99" i="1"/>
  <c r="BA99" i="1" s="1"/>
  <c r="Z99" i="1"/>
  <c r="X99" i="1"/>
  <c r="R99" i="1"/>
  <c r="O99" i="1"/>
  <c r="P99" i="1" s="1"/>
  <c r="AH98" i="1"/>
  <c r="AE98" i="1"/>
  <c r="BA98" i="1" s="1"/>
  <c r="Z98" i="1"/>
  <c r="X98" i="1"/>
  <c r="R98" i="1"/>
  <c r="O98" i="1"/>
  <c r="P98" i="1" s="1"/>
  <c r="AH97" i="1"/>
  <c r="AE97" i="1"/>
  <c r="BA97" i="1" s="1"/>
  <c r="Z97" i="1"/>
  <c r="X97" i="1"/>
  <c r="R97" i="1"/>
  <c r="O97" i="1"/>
  <c r="P97" i="1" s="1"/>
  <c r="AH96" i="1"/>
  <c r="AE96" i="1"/>
  <c r="BA96" i="1" s="1"/>
  <c r="Z96" i="1"/>
  <c r="X96" i="1"/>
  <c r="R96" i="1"/>
  <c r="O96" i="1"/>
  <c r="P96" i="1" s="1"/>
  <c r="AH95" i="1"/>
  <c r="AE95" i="1"/>
  <c r="BA95" i="1" s="1"/>
  <c r="Z95" i="1"/>
  <c r="X95" i="1"/>
  <c r="R95" i="1"/>
  <c r="O95" i="1"/>
  <c r="P95" i="1" s="1"/>
  <c r="AH94" i="1"/>
  <c r="AE94" i="1"/>
  <c r="BA94" i="1" s="1"/>
  <c r="Z94" i="1"/>
  <c r="X94" i="1"/>
  <c r="R94" i="1"/>
  <c r="O94" i="1"/>
  <c r="P94" i="1" s="1"/>
  <c r="AH93" i="1"/>
  <c r="AE93" i="1"/>
  <c r="BA93" i="1" s="1"/>
  <c r="Z93" i="1"/>
  <c r="X93" i="1"/>
  <c r="R93" i="1"/>
  <c r="O93" i="1"/>
  <c r="P93" i="1" s="1"/>
  <c r="AH92" i="1"/>
  <c r="AE92" i="1"/>
  <c r="BA92" i="1" s="1"/>
  <c r="Z92" i="1"/>
  <c r="X92" i="1"/>
  <c r="R92" i="1"/>
  <c r="O92" i="1"/>
  <c r="P92" i="1" s="1"/>
  <c r="AT91" i="1"/>
  <c r="AM91" i="1"/>
  <c r="AG91" i="1"/>
  <c r="AH91" i="1" s="1"/>
  <c r="Z91" i="1"/>
  <c r="Q91" i="1"/>
  <c r="R91" i="1" s="1"/>
  <c r="K91" i="1"/>
  <c r="AY91" i="1" s="1"/>
  <c r="AU90" i="1"/>
  <c r="AZ90" i="1" s="1"/>
  <c r="AT90" i="1"/>
  <c r="AQ90" i="1"/>
  <c r="AP90" i="1" s="1"/>
  <c r="W90" i="1"/>
  <c r="Q90" i="1"/>
  <c r="R90" i="1" s="1"/>
  <c r="K90" i="1"/>
  <c r="AU89" i="1"/>
  <c r="AP89" i="1"/>
  <c r="AH89" i="1"/>
  <c r="W89" i="1"/>
  <c r="R89" i="1"/>
  <c r="K89" i="1"/>
  <c r="E89" i="1"/>
  <c r="AU88" i="1"/>
  <c r="Z88" i="1"/>
  <c r="R88" i="1"/>
  <c r="K88" i="1"/>
  <c r="E88" i="1"/>
  <c r="L87" i="1"/>
  <c r="L86" i="1" s="1"/>
  <c r="G86" i="1"/>
  <c r="G82" i="1" s="1"/>
  <c r="F86" i="1"/>
  <c r="AU84" i="1"/>
  <c r="AT84" i="1" s="1"/>
  <c r="AQ84" i="1"/>
  <c r="AP84" i="1" s="1"/>
  <c r="AM84" i="1"/>
  <c r="AG84" i="1"/>
  <c r="AE84" i="1" s="1"/>
  <c r="BA84" i="1" s="1"/>
  <c r="Y84" i="1"/>
  <c r="W84" i="1" s="1"/>
  <c r="Q84" i="1"/>
  <c r="O84" i="1" s="1"/>
  <c r="L84" i="1"/>
  <c r="AM83" i="1"/>
  <c r="AW82" i="1"/>
  <c r="AS82" i="1"/>
  <c r="AO82" i="1"/>
  <c r="AC82" i="1"/>
  <c r="U82" i="1"/>
  <c r="N82" i="1"/>
  <c r="N53" i="1" s="1"/>
  <c r="J82" i="1"/>
  <c r="I82" i="1"/>
  <c r="H82" i="1" s="1"/>
  <c r="F82" i="1"/>
  <c r="AT80" i="1"/>
  <c r="AG80" i="1"/>
  <c r="AH80" i="1" s="1"/>
  <c r="Y80" i="1"/>
  <c r="W80" i="1" s="1"/>
  <c r="Q80" i="1"/>
  <c r="R80" i="1" s="1"/>
  <c r="K80" i="1"/>
  <c r="AY80" i="1" s="1"/>
  <c r="AH79" i="1"/>
  <c r="AE79" i="1"/>
  <c r="BA79" i="1" s="1"/>
  <c r="Z79" i="1"/>
  <c r="W79" i="1"/>
  <c r="R79" i="1"/>
  <c r="O79" i="1"/>
  <c r="K79" i="1"/>
  <c r="AY79" i="1" s="1"/>
  <c r="AH78" i="1"/>
  <c r="AE78" i="1"/>
  <c r="BA78" i="1" s="1"/>
  <c r="Z78" i="1"/>
  <c r="R78" i="1"/>
  <c r="O78" i="1"/>
  <c r="K78" i="1"/>
  <c r="AT77" i="1"/>
  <c r="AG77" i="1"/>
  <c r="AH77" i="1" s="1"/>
  <c r="Y77" i="1"/>
  <c r="W77" i="1" s="1"/>
  <c r="Q77" i="1"/>
  <c r="R77" i="1" s="1"/>
  <c r="K77" i="1"/>
  <c r="AY77" i="1" s="1"/>
  <c r="E77" i="1"/>
  <c r="AU76" i="1"/>
  <c r="AT76" i="1" s="1"/>
  <c r="AM76" i="1"/>
  <c r="L76" i="1"/>
  <c r="K76" i="1" s="1"/>
  <c r="AY76" i="1" s="1"/>
  <c r="AU75" i="1"/>
  <c r="AT75" i="1" s="1"/>
  <c r="AM75" i="1"/>
  <c r="AK75" i="1"/>
  <c r="AC75" i="1"/>
  <c r="U75" i="1"/>
  <c r="L75" i="1"/>
  <c r="K75" i="1" s="1"/>
  <c r="AY75" i="1" s="1"/>
  <c r="G75" i="1"/>
  <c r="F75" i="1"/>
  <c r="AU74" i="1"/>
  <c r="AG74" i="1"/>
  <c r="AE74" i="1" s="1"/>
  <c r="Y74" i="1"/>
  <c r="Z74" i="1" s="1"/>
  <c r="Q74" i="1"/>
  <c r="O74" i="1" s="1"/>
  <c r="K74" i="1"/>
  <c r="E74" i="1"/>
  <c r="AU73" i="1"/>
  <c r="Y73" i="1"/>
  <c r="Z73" i="1" s="1"/>
  <c r="Q73" i="1"/>
  <c r="R73" i="1" s="1"/>
  <c r="K73" i="1"/>
  <c r="E73" i="1"/>
  <c r="I73" i="1" s="1"/>
  <c r="AK72" i="1"/>
  <c r="AC72" i="1"/>
  <c r="U72" i="1"/>
  <c r="L72" i="1"/>
  <c r="K72" i="1" s="1"/>
  <c r="G72" i="1"/>
  <c r="F72" i="1"/>
  <c r="AU71" i="1"/>
  <c r="AG71" i="1"/>
  <c r="AE71" i="1" s="1"/>
  <c r="Y71" i="1"/>
  <c r="Z71" i="1" s="1"/>
  <c r="Q71" i="1"/>
  <c r="O71" i="1" s="1"/>
  <c r="K71" i="1"/>
  <c r="E71" i="1"/>
  <c r="AU70" i="1"/>
  <c r="AG70" i="1"/>
  <c r="AE70" i="1" s="1"/>
  <c r="Y70" i="1"/>
  <c r="Z70" i="1" s="1"/>
  <c r="Q70" i="1"/>
  <c r="O70" i="1" s="1"/>
  <c r="K70" i="1"/>
  <c r="AU69" i="1"/>
  <c r="AG69" i="1"/>
  <c r="AE69" i="1" s="1"/>
  <c r="Y69" i="1"/>
  <c r="Z69" i="1" s="1"/>
  <c r="Q69" i="1"/>
  <c r="O69" i="1" s="1"/>
  <c r="K69" i="1"/>
  <c r="L68" i="1"/>
  <c r="K68" i="1" s="1"/>
  <c r="AT67" i="1"/>
  <c r="AG67" i="1"/>
  <c r="AH67" i="1" s="1"/>
  <c r="Y67" i="1"/>
  <c r="W67" i="1" s="1"/>
  <c r="Q67" i="1"/>
  <c r="K67" i="1"/>
  <c r="AY67" i="1" s="1"/>
  <c r="AQ66" i="1"/>
  <c r="AP66" i="1" s="1"/>
  <c r="AM66" i="1"/>
  <c r="AK66" i="1"/>
  <c r="AC66" i="1"/>
  <c r="U66" i="1"/>
  <c r="I66" i="1"/>
  <c r="H66" i="1" s="1"/>
  <c r="G66" i="1"/>
  <c r="F66" i="1"/>
  <c r="AT65" i="1"/>
  <c r="AG65" i="1"/>
  <c r="AE65" i="1" s="1"/>
  <c r="BA65" i="1" s="1"/>
  <c r="Y65" i="1"/>
  <c r="Z65" i="1" s="1"/>
  <c r="Q65" i="1"/>
  <c r="O65" i="1" s="1"/>
  <c r="K65" i="1"/>
  <c r="AY65" i="1" s="1"/>
  <c r="AU64" i="1"/>
  <c r="AU61" i="1" s="1"/>
  <c r="AT61" i="1" s="1"/>
  <c r="AG64" i="1"/>
  <c r="AH64" i="1" s="1"/>
  <c r="Y64" i="1"/>
  <c r="Z64" i="1" s="1"/>
  <c r="Q64" i="1"/>
  <c r="R64" i="1" s="1"/>
  <c r="K64" i="1"/>
  <c r="H64" i="1"/>
  <c r="E64" i="1"/>
  <c r="AT63" i="1"/>
  <c r="AG63" i="1"/>
  <c r="AH63" i="1" s="1"/>
  <c r="Y63" i="1"/>
  <c r="Z63" i="1" s="1"/>
  <c r="Q63" i="1"/>
  <c r="R63" i="1" s="1"/>
  <c r="K63" i="1"/>
  <c r="AT62" i="1"/>
  <c r="AM62" i="1"/>
  <c r="AM61" i="1" s="1"/>
  <c r="AM60" i="1" s="1"/>
  <c r="Y62" i="1"/>
  <c r="W62" i="1" s="1"/>
  <c r="Q62" i="1"/>
  <c r="R62" i="1" s="1"/>
  <c r="K62" i="1"/>
  <c r="AY62" i="1" s="1"/>
  <c r="I62" i="1"/>
  <c r="H62" i="1" s="1"/>
  <c r="E62" i="1"/>
  <c r="L61" i="1"/>
  <c r="L60" i="1" s="1"/>
  <c r="G60" i="1"/>
  <c r="F60" i="1"/>
  <c r="AU59" i="1"/>
  <c r="AT59" i="1" s="1"/>
  <c r="AH59" i="1"/>
  <c r="Z59" i="1"/>
  <c r="R59" i="1"/>
  <c r="O59" i="1"/>
  <c r="K59" i="1"/>
  <c r="AY59" i="1" s="1"/>
  <c r="I59" i="1"/>
  <c r="I186" i="1" s="1"/>
  <c r="E59" i="1"/>
  <c r="E186" i="1" s="1"/>
  <c r="AT58" i="1"/>
  <c r="AM58" i="1"/>
  <c r="Y58" i="1"/>
  <c r="AZ58" i="1" s="1"/>
  <c r="AX58" i="1" s="1"/>
  <c r="Q58" i="1"/>
  <c r="R58" i="1" s="1"/>
  <c r="K58" i="1"/>
  <c r="I58" i="1"/>
  <c r="H58" i="1" s="1"/>
  <c r="E58" i="1"/>
  <c r="AG57" i="1"/>
  <c r="AE57" i="1" s="1"/>
  <c r="Q57" i="1"/>
  <c r="Q56" i="1" s="1"/>
  <c r="L57" i="1"/>
  <c r="J56" i="1"/>
  <c r="J55" i="1" s="1"/>
  <c r="G56" i="1"/>
  <c r="G55" i="1" s="1"/>
  <c r="F56" i="1"/>
  <c r="E56" i="1" s="1"/>
  <c r="E55" i="1" s="1"/>
  <c r="D56" i="1"/>
  <c r="D55" i="1" s="1"/>
  <c r="N55" i="1"/>
  <c r="M55" i="1"/>
  <c r="AW54" i="1"/>
  <c r="AV54" i="1"/>
  <c r="AU54" i="1"/>
  <c r="AS54" i="1"/>
  <c r="AR54" i="1"/>
  <c r="AQ54" i="1"/>
  <c r="AP54" i="1"/>
  <c r="AO54" i="1"/>
  <c r="AN54" i="1"/>
  <c r="AM54" i="1"/>
  <c r="AK54" i="1"/>
  <c r="AK208" i="1" s="1"/>
  <c r="AI54" i="1"/>
  <c r="AI208" i="1" s="1"/>
  <c r="AC54" i="1"/>
  <c r="AA54" i="1"/>
  <c r="AA208" i="1" s="1"/>
  <c r="U54" i="1"/>
  <c r="U208" i="1" s="1"/>
  <c r="S54" i="1"/>
  <c r="S208" i="1" s="1"/>
  <c r="N54" i="1"/>
  <c r="M54" i="1"/>
  <c r="D54" i="1"/>
  <c r="AW53" i="1"/>
  <c r="AV53" i="1"/>
  <c r="AU53" i="1"/>
  <c r="AS53" i="1"/>
  <c r="AR53" i="1"/>
  <c r="AQ53" i="1"/>
  <c r="AP53" i="1"/>
  <c r="AO53" i="1"/>
  <c r="AN53" i="1"/>
  <c r="AM53" i="1"/>
  <c r="AK53" i="1"/>
  <c r="AK209" i="1" s="1"/>
  <c r="AI53" i="1"/>
  <c r="AI209" i="1" s="1"/>
  <c r="AC53" i="1"/>
  <c r="AA53" i="1"/>
  <c r="AA209" i="1" s="1"/>
  <c r="U53" i="1"/>
  <c r="U209" i="1" s="1"/>
  <c r="S53" i="1"/>
  <c r="S209" i="1" s="1"/>
  <c r="D53" i="1"/>
  <c r="AW52" i="1"/>
  <c r="AW186" i="1" s="1"/>
  <c r="AV52" i="1"/>
  <c r="AV27" i="1" s="1"/>
  <c r="AS52" i="1"/>
  <c r="AR52" i="1"/>
  <c r="AO52" i="1"/>
  <c r="AN52" i="1"/>
  <c r="AK52" i="1"/>
  <c r="AK186" i="1" s="1"/>
  <c r="AI52" i="1"/>
  <c r="AI186" i="1" s="1"/>
  <c r="AC52" i="1"/>
  <c r="AA52" i="1"/>
  <c r="AA186" i="1" s="1"/>
  <c r="U52" i="1"/>
  <c r="U186" i="1" s="1"/>
  <c r="S52" i="1"/>
  <c r="S186" i="1" s="1"/>
  <c r="AV49" i="1"/>
  <c r="AV23" i="1" s="1"/>
  <c r="AU49" i="1"/>
  <c r="AN49" i="1"/>
  <c r="AN23" i="1" s="1"/>
  <c r="AG49" i="1"/>
  <c r="AA49" i="1"/>
  <c r="AA23" i="1" s="1"/>
  <c r="Y49" i="1"/>
  <c r="Q49" i="1"/>
  <c r="Q23" i="1" s="1"/>
  <c r="M49" i="1"/>
  <c r="L49" i="1"/>
  <c r="I49" i="1"/>
  <c r="AW46" i="1"/>
  <c r="AW22" i="1" s="1"/>
  <c r="AV46" i="1"/>
  <c r="AV22" i="1" s="1"/>
  <c r="AU46" i="1"/>
  <c r="AU22" i="1" s="1"/>
  <c r="AT46" i="1"/>
  <c r="AS46" i="1"/>
  <c r="AS22" i="1" s="1"/>
  <c r="AR46" i="1"/>
  <c r="AR22" i="1" s="1"/>
  <c r="AO46" i="1"/>
  <c r="AO22" i="1" s="1"/>
  <c r="AN46" i="1"/>
  <c r="AN22" i="1" s="1"/>
  <c r="AK22" i="1"/>
  <c r="AI46" i="1"/>
  <c r="AI22" i="1" s="1"/>
  <c r="AC22" i="1"/>
  <c r="AA46" i="1"/>
  <c r="U46" i="1"/>
  <c r="S46" i="1"/>
  <c r="N46" i="1"/>
  <c r="N19" i="1" s="1"/>
  <c r="M46" i="1"/>
  <c r="M19" i="1" s="1"/>
  <c r="AW44" i="1"/>
  <c r="AV44" i="1"/>
  <c r="AV20" i="1" s="1"/>
  <c r="U40" i="1"/>
  <c r="AW39" i="1"/>
  <c r="AV39" i="1"/>
  <c r="AS39" i="1"/>
  <c r="AR39" i="1"/>
  <c r="AO39" i="1"/>
  <c r="AN39" i="1"/>
  <c r="AK39" i="1"/>
  <c r="AI39" i="1"/>
  <c r="AC39" i="1"/>
  <c r="AA39" i="1"/>
  <c r="U39" i="1"/>
  <c r="S39" i="1"/>
  <c r="N39" i="1"/>
  <c r="M39" i="1"/>
  <c r="AV38" i="1"/>
  <c r="AU38" i="1"/>
  <c r="AS38" i="1"/>
  <c r="AQ38" i="1"/>
  <c r="AP38" i="1"/>
  <c r="AN38" i="1"/>
  <c r="AM38" i="1"/>
  <c r="AI38" i="1"/>
  <c r="AA38" i="1"/>
  <c r="S38" i="1"/>
  <c r="M38" i="1"/>
  <c r="AL37" i="1"/>
  <c r="AJ37" i="1"/>
  <c r="AH37" i="1"/>
  <c r="AE37" i="1"/>
  <c r="AD37" i="1"/>
  <c r="AB37" i="1"/>
  <c r="Z37" i="1"/>
  <c r="X37" i="1"/>
  <c r="V37" i="1"/>
  <c r="T37" i="1"/>
  <c r="R37" i="1"/>
  <c r="O37" i="1"/>
  <c r="P37" i="1" s="1"/>
  <c r="AL36" i="1"/>
  <c r="AJ36" i="1"/>
  <c r="AH36" i="1"/>
  <c r="AE36" i="1"/>
  <c r="AD36" i="1"/>
  <c r="AB36" i="1"/>
  <c r="Z36" i="1"/>
  <c r="X36" i="1"/>
  <c r="V36" i="1"/>
  <c r="T36" i="1"/>
  <c r="R36" i="1"/>
  <c r="O36" i="1"/>
  <c r="P36" i="1" s="1"/>
  <c r="AK35" i="1"/>
  <c r="U35" i="1"/>
  <c r="AV34" i="1"/>
  <c r="AI34" i="1"/>
  <c r="AW33" i="1"/>
  <c r="AV33" i="1"/>
  <c r="AU33" i="1"/>
  <c r="AS33" i="1"/>
  <c r="AR33" i="1"/>
  <c r="AO33" i="1"/>
  <c r="AN33" i="1"/>
  <c r="AK33" i="1"/>
  <c r="AI33" i="1"/>
  <c r="AC33" i="1"/>
  <c r="AA33" i="1"/>
  <c r="U33" i="1"/>
  <c r="S33" i="1"/>
  <c r="N33" i="1"/>
  <c r="M33" i="1"/>
  <c r="J33" i="1"/>
  <c r="I33" i="1"/>
  <c r="H33" i="1"/>
  <c r="G33" i="1"/>
  <c r="F33" i="1"/>
  <c r="E33" i="1"/>
  <c r="D33" i="1"/>
  <c r="AW32" i="1"/>
  <c r="AU32" i="1"/>
  <c r="AK32" i="1"/>
  <c r="AI32" i="1"/>
  <c r="AG32" i="1"/>
  <c r="AC32" i="1"/>
  <c r="AA32" i="1"/>
  <c r="Y32" i="1"/>
  <c r="U32" i="1"/>
  <c r="S32" i="1"/>
  <c r="J32" i="1"/>
  <c r="I32" i="1"/>
  <c r="H32" i="1"/>
  <c r="G32" i="1"/>
  <c r="F32" i="1"/>
  <c r="E32" i="1"/>
  <c r="D32" i="1"/>
  <c r="AL31" i="1"/>
  <c r="AJ31" i="1"/>
  <c r="AH31" i="1"/>
  <c r="AE31" i="1"/>
  <c r="AD31" i="1"/>
  <c r="AB31" i="1"/>
  <c r="Z31" i="1"/>
  <c r="X31" i="1"/>
  <c r="V31" i="1"/>
  <c r="T31" i="1"/>
  <c r="R31" i="1"/>
  <c r="O31" i="1"/>
  <c r="P31" i="1" s="1"/>
  <c r="AL30" i="1"/>
  <c r="AJ30" i="1"/>
  <c r="AH30" i="1"/>
  <c r="AE30" i="1"/>
  <c r="AD30" i="1"/>
  <c r="AB30" i="1"/>
  <c r="Z30" i="1"/>
  <c r="X30" i="1"/>
  <c r="V30" i="1"/>
  <c r="T30" i="1"/>
  <c r="R30" i="1"/>
  <c r="O30" i="1"/>
  <c r="P30" i="1" s="1"/>
  <c r="AL29" i="1"/>
  <c r="AJ29" i="1"/>
  <c r="AH29" i="1"/>
  <c r="AE29" i="1"/>
  <c r="AD29" i="1"/>
  <c r="AB29" i="1"/>
  <c r="Z29" i="1"/>
  <c r="X29" i="1"/>
  <c r="V29" i="1"/>
  <c r="T29" i="1"/>
  <c r="R29" i="1"/>
  <c r="O29" i="1"/>
  <c r="P29" i="1" s="1"/>
  <c r="AL28" i="1"/>
  <c r="AJ28" i="1"/>
  <c r="AH28" i="1"/>
  <c r="AE28" i="1"/>
  <c r="AD28" i="1"/>
  <c r="AB28" i="1"/>
  <c r="Z28" i="1"/>
  <c r="X28" i="1"/>
  <c r="V28" i="1"/>
  <c r="T28" i="1"/>
  <c r="R28" i="1"/>
  <c r="O28" i="1"/>
  <c r="P28" i="1" s="1"/>
  <c r="AR27" i="1"/>
  <c r="S27" i="1"/>
  <c r="I27" i="1"/>
  <c r="H27" i="1" s="1"/>
  <c r="F27" i="1"/>
  <c r="E27" i="1" s="1"/>
  <c r="D27" i="1"/>
  <c r="AI25" i="1"/>
  <c r="AJ25" i="1" s="1"/>
  <c r="AG25" i="1"/>
  <c r="AD25" i="1"/>
  <c r="AB25" i="1"/>
  <c r="Y25" i="1"/>
  <c r="Z25" i="1" s="1"/>
  <c r="W25" i="1"/>
  <c r="X25" i="1" s="1"/>
  <c r="V25" i="1"/>
  <c r="T25" i="1"/>
  <c r="R25" i="1"/>
  <c r="O25" i="1"/>
  <c r="P25" i="1" s="1"/>
  <c r="J25" i="1"/>
  <c r="G25" i="1"/>
  <c r="F25" i="1"/>
  <c r="E25" i="1"/>
  <c r="D25" i="1"/>
  <c r="AU24" i="1"/>
  <c r="AT24" i="1" s="1"/>
  <c r="AQ24" i="1"/>
  <c r="AP24" i="1" s="1"/>
  <c r="AM24" i="1"/>
  <c r="AC24" i="1"/>
  <c r="W24" i="1" s="1"/>
  <c r="U24" i="1"/>
  <c r="K24" i="1"/>
  <c r="AY24" i="1" s="1"/>
  <c r="AT22" i="1"/>
  <c r="AA22" i="1"/>
  <c r="J20" i="1"/>
  <c r="I20" i="1"/>
  <c r="H20" i="1"/>
  <c r="G20" i="1"/>
  <c r="F20" i="1"/>
  <c r="E20" i="1"/>
  <c r="J18" i="1"/>
  <c r="I18" i="1"/>
  <c r="G18" i="1"/>
  <c r="F18" i="1"/>
  <c r="AW15" i="1"/>
  <c r="AV15" i="1"/>
  <c r="AS15" i="1"/>
  <c r="AR15" i="1"/>
  <c r="AQ15" i="1"/>
  <c r="AO15" i="1"/>
  <c r="AN15" i="1"/>
  <c r="AI15" i="1"/>
  <c r="AE15" i="1" s="1"/>
  <c r="M15" i="1"/>
  <c r="AW14" i="1"/>
  <c r="AV14" i="1"/>
  <c r="AO14" i="1"/>
  <c r="AN14" i="1"/>
  <c r="AK14" i="1"/>
  <c r="AJ12" i="1"/>
  <c r="AB12" i="1"/>
  <c r="X12" i="1"/>
  <c r="T12" i="1"/>
  <c r="AE5" i="1"/>
  <c r="W5" i="1"/>
  <c r="O5" i="1"/>
  <c r="L4" i="1"/>
  <c r="L2" i="1"/>
  <c r="S22" i="1" l="1"/>
  <c r="S19" i="1"/>
  <c r="U22" i="1"/>
  <c r="U19" i="1"/>
  <c r="BA216" i="1"/>
  <c r="AF216" i="1"/>
  <c r="AJ607" i="1"/>
  <c r="R353" i="1"/>
  <c r="Q352" i="1"/>
  <c r="O216" i="1"/>
  <c r="P216" i="1" s="1"/>
  <c r="R216" i="1"/>
  <c r="P217" i="1"/>
  <c r="X217" i="1"/>
  <c r="BA217" i="1"/>
  <c r="AF217" i="1"/>
  <c r="P219" i="1"/>
  <c r="X219" i="1"/>
  <c r="BA219" i="1"/>
  <c r="AF219" i="1"/>
  <c r="AK435" i="1"/>
  <c r="AQ346" i="1"/>
  <c r="AP346" i="1" s="1"/>
  <c r="AC391" i="1"/>
  <c r="F496" i="1"/>
  <c r="AU496" i="1"/>
  <c r="AT496" i="1" s="1"/>
  <c r="AM333" i="1"/>
  <c r="AQ46" i="1"/>
  <c r="AQ22" i="1" s="1"/>
  <c r="N391" i="1"/>
  <c r="N380" i="1" s="1"/>
  <c r="N534" i="1" s="1"/>
  <c r="K534" i="1" s="1"/>
  <c r="W311" i="1"/>
  <c r="BE531" i="1"/>
  <c r="AL531" i="1"/>
  <c r="AY677" i="1"/>
  <c r="AK674" i="1"/>
  <c r="AK705" i="1" s="1"/>
  <c r="AE705" i="1" s="1"/>
  <c r="AY676" i="1"/>
  <c r="AY723" i="1"/>
  <c r="AK723" i="1"/>
  <c r="AE723" i="1" s="1"/>
  <c r="BA556" i="1"/>
  <c r="AF556" i="1"/>
  <c r="BA560" i="1"/>
  <c r="AF560" i="1"/>
  <c r="BA559" i="1"/>
  <c r="BA555" i="1"/>
  <c r="AF555" i="1"/>
  <c r="AU320" i="1"/>
  <c r="AT320" i="1" s="1"/>
  <c r="AW619" i="1"/>
  <c r="D407" i="1"/>
  <c r="D722" i="1"/>
  <c r="Z104" i="1"/>
  <c r="H707" i="1"/>
  <c r="M22" i="1"/>
  <c r="G623" i="1"/>
  <c r="AW627" i="1"/>
  <c r="AT627" i="1" s="1"/>
  <c r="BA562" i="1"/>
  <c r="E636" i="1"/>
  <c r="E738" i="1"/>
  <c r="O470" i="1"/>
  <c r="I644" i="1"/>
  <c r="H644" i="1" s="1"/>
  <c r="K644" i="1"/>
  <c r="AQ49" i="1"/>
  <c r="AO186" i="1"/>
  <c r="F615" i="1"/>
  <c r="AS404" i="1"/>
  <c r="AP404" i="1" s="1"/>
  <c r="G622" i="1"/>
  <c r="E622" i="1" s="1"/>
  <c r="Q230" i="1"/>
  <c r="O230" i="1" s="1"/>
  <c r="K504" i="1"/>
  <c r="AM680" i="1"/>
  <c r="D726" i="1"/>
  <c r="AP636" i="1"/>
  <c r="Q330" i="1"/>
  <c r="AH232" i="1"/>
  <c r="AG231" i="1"/>
  <c r="AE231" i="1" s="1"/>
  <c r="E396" i="1"/>
  <c r="AY600" i="1"/>
  <c r="K607" i="1"/>
  <c r="K612" i="1"/>
  <c r="AF612" i="1" s="1"/>
  <c r="Z612" i="1"/>
  <c r="R612" i="1"/>
  <c r="W232" i="1"/>
  <c r="Y231" i="1"/>
  <c r="AR720" i="1"/>
  <c r="AR727" i="1"/>
  <c r="W607" i="1"/>
  <c r="W14" i="1" s="1"/>
  <c r="BA600" i="1"/>
  <c r="AG714" i="1"/>
  <c r="BC32" i="1"/>
  <c r="AT434" i="1"/>
  <c r="AH352" i="1"/>
  <c r="AG351" i="1"/>
  <c r="R352" i="1"/>
  <c r="Q351" i="1"/>
  <c r="R351" i="1" s="1"/>
  <c r="AM49" i="1"/>
  <c r="AF625" i="1"/>
  <c r="AY625" i="1"/>
  <c r="X626" i="1"/>
  <c r="AY626" i="1"/>
  <c r="X642" i="1"/>
  <c r="AY642" i="1"/>
  <c r="K316" i="1"/>
  <c r="AY316" i="1" s="1"/>
  <c r="BA316" i="1"/>
  <c r="AD628" i="1"/>
  <c r="BE628" i="1"/>
  <c r="AF634" i="1"/>
  <c r="AY634" i="1"/>
  <c r="P635" i="1"/>
  <c r="AY635" i="1"/>
  <c r="BA320" i="1"/>
  <c r="L310" i="1"/>
  <c r="L309" i="1" s="1"/>
  <c r="X620" i="1"/>
  <c r="AY620" i="1"/>
  <c r="X621" i="1"/>
  <c r="AY621" i="1"/>
  <c r="AF641" i="1"/>
  <c r="AY641" i="1"/>
  <c r="K675" i="1"/>
  <c r="AY675" i="1" s="1"/>
  <c r="BE675" i="1"/>
  <c r="K404" i="1"/>
  <c r="AY404" i="1" s="1"/>
  <c r="BE404" i="1"/>
  <c r="I465" i="1"/>
  <c r="BA465" i="1"/>
  <c r="AF631" i="1"/>
  <c r="AY631" i="1"/>
  <c r="X632" i="1"/>
  <c r="AY632" i="1"/>
  <c r="AL633" i="1"/>
  <c r="BE633" i="1"/>
  <c r="AL636" i="1"/>
  <c r="BE636" i="1"/>
  <c r="AL622" i="1"/>
  <c r="BE622" i="1"/>
  <c r="U619" i="1"/>
  <c r="V619" i="1" s="1"/>
  <c r="AC644" i="1"/>
  <c r="K459" i="1"/>
  <c r="AY459" i="1" s="1"/>
  <c r="BA459" i="1"/>
  <c r="AD630" i="1"/>
  <c r="BE630" i="1"/>
  <c r="AF637" i="1"/>
  <c r="AY637" i="1"/>
  <c r="P638" i="1"/>
  <c r="AY638" i="1"/>
  <c r="AD623" i="1"/>
  <c r="BE623" i="1"/>
  <c r="K467" i="1"/>
  <c r="AY467" i="1" s="1"/>
  <c r="BA467" i="1"/>
  <c r="AL624" i="1"/>
  <c r="BE624" i="1"/>
  <c r="AD629" i="1"/>
  <c r="BE629" i="1"/>
  <c r="AD643" i="1"/>
  <c r="BD643" i="1"/>
  <c r="U391" i="1"/>
  <c r="K396" i="1"/>
  <c r="AY396" i="1" s="1"/>
  <c r="BE396" i="1"/>
  <c r="K416" i="1"/>
  <c r="AY416" i="1" s="1"/>
  <c r="BE416" i="1"/>
  <c r="AF283" i="1"/>
  <c r="AY283" i="1"/>
  <c r="AF286" i="1"/>
  <c r="AY286" i="1"/>
  <c r="AF285" i="1"/>
  <c r="AY285" i="1"/>
  <c r="K287" i="1"/>
  <c r="AY287" i="1" s="1"/>
  <c r="BA287" i="1"/>
  <c r="AQ271" i="1"/>
  <c r="AP271" i="1" s="1"/>
  <c r="R119" i="1"/>
  <c r="AU561" i="1"/>
  <c r="AT561" i="1" s="1"/>
  <c r="AS561" i="1"/>
  <c r="W603" i="1"/>
  <c r="AZ603" i="1"/>
  <c r="AX603" i="1" s="1"/>
  <c r="AY603" i="1" s="1"/>
  <c r="Z601" i="1"/>
  <c r="AZ601" i="1"/>
  <c r="AX601" i="1" s="1"/>
  <c r="AY601" i="1" s="1"/>
  <c r="M14" i="1"/>
  <c r="BC607" i="1"/>
  <c r="N14" i="1"/>
  <c r="BE14" i="1" s="1"/>
  <c r="BE607" i="1"/>
  <c r="AY567" i="1"/>
  <c r="AF567" i="1"/>
  <c r="O407" i="1"/>
  <c r="K274" i="1"/>
  <c r="AY274" i="1" s="1"/>
  <c r="BA274" i="1"/>
  <c r="Z497" i="1"/>
  <c r="BA497" i="1"/>
  <c r="X395" i="1"/>
  <c r="AY395" i="1"/>
  <c r="X406" i="1"/>
  <c r="AY406" i="1"/>
  <c r="P369" i="1"/>
  <c r="AF423" i="1"/>
  <c r="AY423" i="1"/>
  <c r="AF403" i="1"/>
  <c r="AY403" i="1"/>
  <c r="X121" i="1"/>
  <c r="AY121" i="1"/>
  <c r="P430" i="1"/>
  <c r="AY430" i="1"/>
  <c r="AF277" i="1"/>
  <c r="AY277" i="1"/>
  <c r="AI49" i="1"/>
  <c r="AI23" i="1" s="1"/>
  <c r="X63" i="1"/>
  <c r="AY63" i="1"/>
  <c r="X78" i="1"/>
  <c r="AY78" i="1"/>
  <c r="AB209" i="1"/>
  <c r="BA332" i="1"/>
  <c r="AX332" i="1"/>
  <c r="AY332" i="1" s="1"/>
  <c r="W335" i="1"/>
  <c r="X335" i="1" s="1"/>
  <c r="AZ335" i="1"/>
  <c r="K330" i="1"/>
  <c r="Z331" i="1"/>
  <c r="AZ331" i="1"/>
  <c r="Z338" i="1"/>
  <c r="AZ338" i="1"/>
  <c r="AZ341" i="1"/>
  <c r="Z328" i="1"/>
  <c r="AZ328" i="1"/>
  <c r="BA328" i="1" s="1"/>
  <c r="K334" i="1"/>
  <c r="Z337" i="1"/>
  <c r="AZ337" i="1"/>
  <c r="AZ311" i="1"/>
  <c r="BA311" i="1" s="1"/>
  <c r="BA326" i="1"/>
  <c r="AX326" i="1"/>
  <c r="AY326" i="1" s="1"/>
  <c r="Z336" i="1"/>
  <c r="AZ336" i="1"/>
  <c r="X240" i="1"/>
  <c r="AY240" i="1"/>
  <c r="K224" i="1"/>
  <c r="AY224" i="1" s="1"/>
  <c r="BA224" i="1"/>
  <c r="K236" i="1"/>
  <c r="AY236" i="1" s="1"/>
  <c r="BA236" i="1"/>
  <c r="AF237" i="1"/>
  <c r="AY237" i="1"/>
  <c r="X241" i="1"/>
  <c r="AY241" i="1"/>
  <c r="K557" i="1"/>
  <c r="AY557" i="1" s="1"/>
  <c r="BA557" i="1"/>
  <c r="X499" i="1"/>
  <c r="AY499" i="1"/>
  <c r="K173" i="1"/>
  <c r="K33" i="1" s="1"/>
  <c r="AY33" i="1" s="1"/>
  <c r="AY173" i="1"/>
  <c r="K231" i="1"/>
  <c r="AY231" i="1" s="1"/>
  <c r="BA231" i="1"/>
  <c r="BC171" i="1"/>
  <c r="AY171" i="1"/>
  <c r="K250" i="1"/>
  <c r="AY250" i="1" s="1"/>
  <c r="BA250" i="1"/>
  <c r="K246" i="1"/>
  <c r="AY246" i="1" s="1"/>
  <c r="BA246" i="1"/>
  <c r="K261" i="1"/>
  <c r="AY261" i="1" s="1"/>
  <c r="BA261" i="1"/>
  <c r="K215" i="1"/>
  <c r="AY215" i="1"/>
  <c r="X321" i="1"/>
  <c r="X322" i="1"/>
  <c r="K361" i="1"/>
  <c r="AY361" i="1" s="1"/>
  <c r="BA361" i="1"/>
  <c r="X493" i="1"/>
  <c r="P394" i="1"/>
  <c r="Z552" i="1"/>
  <c r="AZ552" i="1"/>
  <c r="L532" i="1"/>
  <c r="BA348" i="1"/>
  <c r="W326" i="1"/>
  <c r="X326" i="1" s="1"/>
  <c r="Z326" i="1"/>
  <c r="K311" i="1"/>
  <c r="Z107" i="1"/>
  <c r="L319" i="1"/>
  <c r="N22" i="1"/>
  <c r="L56" i="1"/>
  <c r="K56" i="1" s="1"/>
  <c r="AY56" i="1" s="1"/>
  <c r="AC222" i="1"/>
  <c r="O22" i="1"/>
  <c r="I25" i="1"/>
  <c r="AQ540" i="1"/>
  <c r="AP540" i="1" s="1"/>
  <c r="W561" i="1"/>
  <c r="AM561" i="1"/>
  <c r="BA568" i="1"/>
  <c r="AG334" i="1"/>
  <c r="AE334" i="1" s="1"/>
  <c r="AY706" i="1"/>
  <c r="Q714" i="1"/>
  <c r="Q753" i="1"/>
  <c r="O753" i="1" s="1"/>
  <c r="AM346" i="1"/>
  <c r="W753" i="1"/>
  <c r="G309" i="1"/>
  <c r="P631" i="1"/>
  <c r="P272" i="1"/>
  <c r="AG330" i="1"/>
  <c r="AE330" i="1" s="1"/>
  <c r="AT623" i="1"/>
  <c r="AE271" i="1"/>
  <c r="X583" i="1"/>
  <c r="K622" i="1"/>
  <c r="AY622" i="1" s="1"/>
  <c r="O404" i="1"/>
  <c r="P404" i="1" s="1"/>
  <c r="V404" i="1"/>
  <c r="AM173" i="1"/>
  <c r="AM33" i="1" s="1"/>
  <c r="E443" i="1"/>
  <c r="P625" i="1"/>
  <c r="AE639" i="1"/>
  <c r="AF402" i="1"/>
  <c r="E500" i="1"/>
  <c r="L669" i="1"/>
  <c r="X706" i="1"/>
  <c r="N52" i="1"/>
  <c r="V622" i="1"/>
  <c r="AT628" i="1"/>
  <c r="AT104" i="1" s="1"/>
  <c r="AF635" i="1"/>
  <c r="M208" i="1"/>
  <c r="M52" i="1"/>
  <c r="M186" i="1" s="1"/>
  <c r="BC186" i="1" s="1"/>
  <c r="Z341" i="1"/>
  <c r="K144" i="1"/>
  <c r="K420" i="1"/>
  <c r="AY420" i="1" s="1"/>
  <c r="O436" i="1"/>
  <c r="V420" i="1"/>
  <c r="O271" i="1"/>
  <c r="AG274" i="1"/>
  <c r="AE274" i="1" s="1"/>
  <c r="AK222" i="1"/>
  <c r="L244" i="1"/>
  <c r="T32" i="1"/>
  <c r="AA27" i="1"/>
  <c r="Y236" i="1"/>
  <c r="AG713" i="1"/>
  <c r="AF28" i="1"/>
  <c r="AF30" i="1"/>
  <c r="AT88" i="1"/>
  <c r="AF92" i="1"/>
  <c r="AF96" i="1"/>
  <c r="AF100" i="1"/>
  <c r="AF116" i="1"/>
  <c r="BA116" i="1"/>
  <c r="AF151" i="1"/>
  <c r="AF155" i="1"/>
  <c r="AQ251" i="1"/>
  <c r="AQ250" i="1" s="1"/>
  <c r="AP250" i="1" s="1"/>
  <c r="E271" i="1"/>
  <c r="AF315" i="1"/>
  <c r="Z316" i="1"/>
  <c r="AQ321" i="1"/>
  <c r="AP321" i="1" s="1"/>
  <c r="W416" i="1"/>
  <c r="W420" i="1"/>
  <c r="AQ565" i="1"/>
  <c r="AP565" i="1" s="1"/>
  <c r="AX568" i="1"/>
  <c r="AY568" i="1" s="1"/>
  <c r="AS619" i="1"/>
  <c r="E624" i="1"/>
  <c r="AT624" i="1"/>
  <c r="O721" i="1"/>
  <c r="AQ308" i="1"/>
  <c r="AP308" i="1" s="1"/>
  <c r="AF37" i="1"/>
  <c r="AR38" i="1"/>
  <c r="AT74" i="1"/>
  <c r="AZ74" i="1"/>
  <c r="AM82" i="1"/>
  <c r="AF115" i="1"/>
  <c r="BA115" i="1"/>
  <c r="AF150" i="1"/>
  <c r="AF154" i="1"/>
  <c r="P288" i="1"/>
  <c r="AF363" i="1"/>
  <c r="AX487" i="1"/>
  <c r="AQ498" i="1"/>
  <c r="AP498" i="1" s="1"/>
  <c r="AF503" i="1"/>
  <c r="AQ508" i="1"/>
  <c r="AP508" i="1" s="1"/>
  <c r="AD706" i="1"/>
  <c r="Y714" i="1"/>
  <c r="Y713" i="1" s="1"/>
  <c r="Y40" i="1" s="1"/>
  <c r="AF29" i="1"/>
  <c r="AF31" i="1"/>
  <c r="AS186" i="1"/>
  <c r="AT70" i="1"/>
  <c r="AZ70" i="1"/>
  <c r="AF94" i="1"/>
  <c r="AF98" i="1"/>
  <c r="AF102" i="1"/>
  <c r="AF318" i="1"/>
  <c r="AU484" i="1"/>
  <c r="AT484" i="1" s="1"/>
  <c r="AM493" i="1"/>
  <c r="AO538" i="1"/>
  <c r="AO537" i="1" s="1"/>
  <c r="E707" i="1"/>
  <c r="AQ602" i="1"/>
  <c r="AP602" i="1" s="1"/>
  <c r="BA602" i="1"/>
  <c r="X639" i="1"/>
  <c r="AG669" i="1"/>
  <c r="AT71" i="1"/>
  <c r="AZ71" i="1"/>
  <c r="AQ145" i="1"/>
  <c r="AP145" i="1" s="1"/>
  <c r="AQ59" i="1"/>
  <c r="AP59" i="1" s="1"/>
  <c r="BA59" i="1"/>
  <c r="AT73" i="1"/>
  <c r="AZ73" i="1"/>
  <c r="AX90" i="1"/>
  <c r="AY90" i="1" s="1"/>
  <c r="AF114" i="1"/>
  <c r="BA114" i="1"/>
  <c r="AU139" i="1"/>
  <c r="AT139" i="1" s="1"/>
  <c r="AM139" i="1"/>
  <c r="AF149" i="1"/>
  <c r="AF153" i="1"/>
  <c r="AF157" i="1"/>
  <c r="AF273" i="1"/>
  <c r="AF288" i="1"/>
  <c r="F538" i="1"/>
  <c r="G561" i="1"/>
  <c r="AS623" i="1"/>
  <c r="AP623" i="1" s="1"/>
  <c r="K633" i="1"/>
  <c r="AY633" i="1" s="1"/>
  <c r="O718" i="1"/>
  <c r="O716" i="1"/>
  <c r="O738" i="1" s="1"/>
  <c r="AO27" i="1"/>
  <c r="AT64" i="1"/>
  <c r="AZ64" i="1"/>
  <c r="AF93" i="1"/>
  <c r="AF97" i="1"/>
  <c r="AF101" i="1"/>
  <c r="AF214" i="1"/>
  <c r="BA214" i="1"/>
  <c r="Y224" i="1"/>
  <c r="Y531" i="1" s="1"/>
  <c r="U222" i="1"/>
  <c r="E319" i="1"/>
  <c r="U484" i="1"/>
  <c r="U483" i="1" s="1"/>
  <c r="U473" i="1" s="1"/>
  <c r="AS20" i="1"/>
  <c r="X635" i="1"/>
  <c r="AF95" i="1"/>
  <c r="AF99" i="1"/>
  <c r="AF124" i="1"/>
  <c r="BA124" i="1"/>
  <c r="H18" i="1"/>
  <c r="AH25" i="1"/>
  <c r="AF36" i="1"/>
  <c r="L66" i="1"/>
  <c r="K66" i="1" s="1"/>
  <c r="AT69" i="1"/>
  <c r="AZ69" i="1"/>
  <c r="AT89" i="1"/>
  <c r="AF117" i="1"/>
  <c r="BA117" i="1"/>
  <c r="AF125" i="1"/>
  <c r="BA125" i="1"/>
  <c r="W147" i="1"/>
  <c r="AF152" i="1"/>
  <c r="AF156" i="1"/>
  <c r="AQ173" i="1"/>
  <c r="AP173" i="1" s="1"/>
  <c r="AP33" i="1" s="1"/>
  <c r="BA173" i="1"/>
  <c r="AQ345" i="1"/>
  <c r="AP345" i="1" s="1"/>
  <c r="L435" i="1"/>
  <c r="AG443" i="1"/>
  <c r="AE443" i="1" s="1"/>
  <c r="AQ443" i="1" s="1"/>
  <c r="AP443" i="1" s="1"/>
  <c r="AP435" i="1" s="1"/>
  <c r="AQ485" i="1"/>
  <c r="AP485" i="1" s="1"/>
  <c r="AQ500" i="1"/>
  <c r="AP500" i="1" s="1"/>
  <c r="AQ680" i="1"/>
  <c r="AP680" i="1" s="1"/>
  <c r="AG311" i="1"/>
  <c r="P342" i="1"/>
  <c r="AE326" i="1"/>
  <c r="BA57" i="1"/>
  <c r="F55" i="1"/>
  <c r="O715" i="1"/>
  <c r="O737" i="1" s="1"/>
  <c r="P723" i="1"/>
  <c r="AG33" i="1"/>
  <c r="AK27" i="1"/>
  <c r="O57" i="1"/>
  <c r="Y319" i="1"/>
  <c r="W319" i="1" s="1"/>
  <c r="E333" i="1"/>
  <c r="Y334" i="1"/>
  <c r="Y333" i="1" s="1"/>
  <c r="AM319" i="1"/>
  <c r="X676" i="1"/>
  <c r="AV171" i="1"/>
  <c r="AV32" i="1" s="1"/>
  <c r="Q551" i="1"/>
  <c r="E541" i="1"/>
  <c r="P567" i="1"/>
  <c r="Z567" i="1"/>
  <c r="AO395" i="1"/>
  <c r="L33" i="1"/>
  <c r="BA33" i="1" s="1"/>
  <c r="AM15" i="1"/>
  <c r="X723" i="1"/>
  <c r="AH565" i="1"/>
  <c r="E539" i="1"/>
  <c r="Q61" i="1"/>
  <c r="O61" i="1" s="1"/>
  <c r="AD420" i="1"/>
  <c r="W432" i="1"/>
  <c r="AE14" i="1"/>
  <c r="O173" i="1"/>
  <c r="O33" i="1" s="1"/>
  <c r="Q33" i="1"/>
  <c r="AG459" i="1"/>
  <c r="AE459" i="1" s="1"/>
  <c r="Y504" i="1"/>
  <c r="O552" i="1"/>
  <c r="P585" i="1"/>
  <c r="AF621" i="1"/>
  <c r="AH119" i="1"/>
  <c r="AF272" i="1"/>
  <c r="AE337" i="1"/>
  <c r="AF337" i="1" s="1"/>
  <c r="X342" i="1"/>
  <c r="I680" i="1"/>
  <c r="H680" i="1" s="1"/>
  <c r="G222" i="1"/>
  <c r="I236" i="1"/>
  <c r="H236" i="1" s="1"/>
  <c r="R326" i="1"/>
  <c r="R341" i="1"/>
  <c r="K432" i="1"/>
  <c r="AY432" i="1" s="1"/>
  <c r="P494" i="1"/>
  <c r="X579" i="1"/>
  <c r="K636" i="1"/>
  <c r="AT636" i="1"/>
  <c r="AQ327" i="1"/>
  <c r="AP327" i="1" s="1"/>
  <c r="K433" i="1"/>
  <c r="AH341" i="1"/>
  <c r="W404" i="1"/>
  <c r="I458" i="1"/>
  <c r="H458" i="1" s="1"/>
  <c r="AT485" i="1"/>
  <c r="P601" i="1"/>
  <c r="AB32" i="1"/>
  <c r="AB171" i="1"/>
  <c r="T171" i="1"/>
  <c r="W366" i="1"/>
  <c r="X366" i="1" s="1"/>
  <c r="Y365" i="1"/>
  <c r="AF377" i="1"/>
  <c r="V432" i="1"/>
  <c r="M611" i="1"/>
  <c r="M45" i="1"/>
  <c r="AP619" i="1"/>
  <c r="AP707" i="1" s="1"/>
  <c r="AC675" i="1"/>
  <c r="O741" i="1"/>
  <c r="O15" i="1"/>
  <c r="E86" i="1"/>
  <c r="E82" i="1" s="1"/>
  <c r="AE404" i="1"/>
  <c r="AF404" i="1" s="1"/>
  <c r="L458" i="1"/>
  <c r="N611" i="1"/>
  <c r="AL611" i="1" s="1"/>
  <c r="N45" i="1"/>
  <c r="AF586" i="1"/>
  <c r="AS627" i="1"/>
  <c r="AP627" i="1" s="1"/>
  <c r="E504" i="1"/>
  <c r="S49" i="1"/>
  <c r="S23" i="1" s="1"/>
  <c r="AR49" i="1"/>
  <c r="O504" i="1"/>
  <c r="E230" i="1"/>
  <c r="AS27" i="1"/>
  <c r="U27" i="1"/>
  <c r="P143" i="1"/>
  <c r="AW27" i="1"/>
  <c r="AC27" i="1"/>
  <c r="AQ142" i="1"/>
  <c r="AP142" i="1" s="1"/>
  <c r="AF143" i="1"/>
  <c r="AI27" i="1"/>
  <c r="AL425" i="1"/>
  <c r="AS425" i="1" s="1"/>
  <c r="AP425" i="1" s="1"/>
  <c r="AK424" i="1"/>
  <c r="AE424" i="1" s="1"/>
  <c r="AE139" i="1"/>
  <c r="BA139" i="1" s="1"/>
  <c r="S536" i="1"/>
  <c r="R14" i="1"/>
  <c r="AF369" i="1"/>
  <c r="O396" i="1"/>
  <c r="P396" i="1" s="1"/>
  <c r="P493" i="1"/>
  <c r="AE509" i="1"/>
  <c r="P583" i="1"/>
  <c r="P508" i="1"/>
  <c r="X143" i="1"/>
  <c r="Q158" i="1"/>
  <c r="O158" i="1" s="1"/>
  <c r="AF371" i="1"/>
  <c r="I60" i="1"/>
  <c r="H60" i="1" s="1"/>
  <c r="X79" i="1"/>
  <c r="E66" i="1"/>
  <c r="Q320" i="1"/>
  <c r="Q310" i="1" s="1"/>
  <c r="Q309" i="1" s="1"/>
  <c r="AF249" i="1"/>
  <c r="AF248" i="1"/>
  <c r="AE215" i="1"/>
  <c r="BA215" i="1" s="1"/>
  <c r="BA540" i="1"/>
  <c r="X720" i="1"/>
  <c r="AC714" i="1"/>
  <c r="AC713" i="1" s="1"/>
  <c r="AC40" i="1" s="1"/>
  <c r="K14" i="1"/>
  <c r="AY14" i="1" s="1"/>
  <c r="N538" i="1"/>
  <c r="P354" i="1"/>
  <c r="W320" i="1"/>
  <c r="L212" i="1"/>
  <c r="AY212" i="1" s="1"/>
  <c r="Y33" i="1"/>
  <c r="W74" i="1"/>
  <c r="X74" i="1" s="1"/>
  <c r="Y72" i="1"/>
  <c r="W72" i="1" s="1"/>
  <c r="X72" i="1" s="1"/>
  <c r="Y57" i="1"/>
  <c r="Y56" i="1" s="1"/>
  <c r="AU68" i="1"/>
  <c r="AT68" i="1" s="1"/>
  <c r="AU72" i="1"/>
  <c r="AT72" i="1" s="1"/>
  <c r="Q75" i="1"/>
  <c r="R75" i="1" s="1"/>
  <c r="Y75" i="1"/>
  <c r="W75" i="1" s="1"/>
  <c r="X75" i="1" s="1"/>
  <c r="Q76" i="1"/>
  <c r="R76" i="1" s="1"/>
  <c r="AH84" i="1"/>
  <c r="Y87" i="1"/>
  <c r="W87" i="1" s="1"/>
  <c r="AU60" i="1"/>
  <c r="AT60" i="1" s="1"/>
  <c r="Z80" i="1"/>
  <c r="AG75" i="1"/>
  <c r="AE75" i="1" s="1"/>
  <c r="BA75" i="1" s="1"/>
  <c r="AF723" i="1"/>
  <c r="K516" i="1"/>
  <c r="AY516" i="1" s="1"/>
  <c r="AT600" i="1"/>
  <c r="P162" i="1"/>
  <c r="X162" i="1"/>
  <c r="P252" i="1"/>
  <c r="AL677" i="1"/>
  <c r="P371" i="1"/>
  <c r="Q313" i="1"/>
  <c r="R313" i="1" s="1"/>
  <c r="K86" i="1"/>
  <c r="L83" i="1"/>
  <c r="T24" i="1"/>
  <c r="AH71" i="1"/>
  <c r="P214" i="1"/>
  <c r="Y226" i="1"/>
  <c r="Z226" i="1" s="1"/>
  <c r="W242" i="1"/>
  <c r="X242" i="1" s="1"/>
  <c r="W247" i="1"/>
  <c r="X247" i="1" s="1"/>
  <c r="R316" i="1"/>
  <c r="P317" i="1"/>
  <c r="AH336" i="1"/>
  <c r="AE394" i="1"/>
  <c r="AF394" i="1" s="1"/>
  <c r="K470" i="1"/>
  <c r="AY470" i="1" s="1"/>
  <c r="P513" i="1"/>
  <c r="H604" i="1"/>
  <c r="AT622" i="1"/>
  <c r="V628" i="1"/>
  <c r="AL630" i="1"/>
  <c r="AD639" i="1"/>
  <c r="E18" i="1"/>
  <c r="AM69" i="1"/>
  <c r="AM71" i="1"/>
  <c r="AU87" i="1"/>
  <c r="AT87" i="1" s="1"/>
  <c r="AH215" i="1"/>
  <c r="Q226" i="1"/>
  <c r="R226" i="1" s="1"/>
  <c r="O232" i="1"/>
  <c r="AE280" i="1"/>
  <c r="O331" i="1"/>
  <c r="P331" i="1" s="1"/>
  <c r="AP433" i="1"/>
  <c r="AE470" i="1"/>
  <c r="E540" i="1"/>
  <c r="O123" i="1"/>
  <c r="AU144" i="1"/>
  <c r="AT144" i="1" s="1"/>
  <c r="AE247" i="1"/>
  <c r="AF247" i="1" s="1"/>
  <c r="AH248" i="1"/>
  <c r="W262" i="1"/>
  <c r="X262" i="1" s="1"/>
  <c r="X314" i="1"/>
  <c r="AT321" i="1"/>
  <c r="O336" i="1"/>
  <c r="P336" i="1" s="1"/>
  <c r="W392" i="1"/>
  <c r="X392" i="1" s="1"/>
  <c r="AO392" i="1"/>
  <c r="E404" i="1"/>
  <c r="AD404" i="1"/>
  <c r="AE505" i="1"/>
  <c r="Z554" i="1"/>
  <c r="E623" i="1"/>
  <c r="N627" i="1"/>
  <c r="P632" i="1"/>
  <c r="E60" i="1"/>
  <c r="Y68" i="1"/>
  <c r="Z68" i="1" s="1"/>
  <c r="E72" i="1"/>
  <c r="Y76" i="1"/>
  <c r="Z76" i="1" s="1"/>
  <c r="O104" i="1"/>
  <c r="L106" i="1"/>
  <c r="O119" i="1"/>
  <c r="P119" i="1" s="1"/>
  <c r="L213" i="1"/>
  <c r="L230" i="1"/>
  <c r="R230" i="1" s="1"/>
  <c r="AT249" i="1"/>
  <c r="F435" i="1"/>
  <c r="F468" i="1" s="1"/>
  <c r="F608" i="1" s="1"/>
  <c r="F749" i="1" s="1"/>
  <c r="G473" i="1"/>
  <c r="X625" i="1"/>
  <c r="AO627" i="1"/>
  <c r="AD716" i="1"/>
  <c r="L138" i="1"/>
  <c r="K138" i="1" s="1"/>
  <c r="AY138" i="1" s="1"/>
  <c r="E316" i="1"/>
  <c r="AF317" i="1"/>
  <c r="I330" i="1"/>
  <c r="H330" i="1" s="1"/>
  <c r="Z335" i="1"/>
  <c r="O337" i="1"/>
  <c r="P337" i="1" s="1"/>
  <c r="AQ341" i="1"/>
  <c r="AP341" i="1" s="1"/>
  <c r="AE392" i="1"/>
  <c r="AF392" i="1" s="1"/>
  <c r="I501" i="1"/>
  <c r="H501" i="1" s="1"/>
  <c r="AT509" i="1"/>
  <c r="AS538" i="1"/>
  <c r="E551" i="1"/>
  <c r="AQ554" i="1"/>
  <c r="AP554" i="1" s="1"/>
  <c r="X585" i="1"/>
  <c r="AE603" i="1"/>
  <c r="V644" i="1"/>
  <c r="Y61" i="1"/>
  <c r="Z61" i="1" s="1"/>
  <c r="Z62" i="1"/>
  <c r="W70" i="1"/>
  <c r="X70" i="1" s="1"/>
  <c r="W71" i="1"/>
  <c r="X71" i="1" s="1"/>
  <c r="Y106" i="1"/>
  <c r="W106" i="1" s="1"/>
  <c r="AE229" i="1"/>
  <c r="AF229" i="1" s="1"/>
  <c r="AE232" i="1"/>
  <c r="AU458" i="1"/>
  <c r="AT458" i="1" s="1"/>
  <c r="W556" i="1"/>
  <c r="X540" i="1" s="1"/>
  <c r="V633" i="1"/>
  <c r="V643" i="1"/>
  <c r="AF172" i="1"/>
  <c r="AT335" i="1"/>
  <c r="W364" i="1"/>
  <c r="X364" i="1" s="1"/>
  <c r="AW396" i="1"/>
  <c r="AW346" i="1" s="1"/>
  <c r="W470" i="1"/>
  <c r="AF600" i="1"/>
  <c r="P621" i="1"/>
  <c r="K630" i="1"/>
  <c r="P630" i="1" s="1"/>
  <c r="Q87" i="1"/>
  <c r="R87" i="1" s="1"/>
  <c r="W104" i="1"/>
  <c r="AH106" i="1"/>
  <c r="W376" i="1"/>
  <c r="X376" i="1" s="1"/>
  <c r="W374" i="1"/>
  <c r="V429" i="1"/>
  <c r="Q440" i="1"/>
  <c r="O440" i="1" s="1"/>
  <c r="O464" i="1" s="1"/>
  <c r="AQ464" i="1"/>
  <c r="AP464" i="1" s="1"/>
  <c r="AT470" i="1"/>
  <c r="W721" i="1"/>
  <c r="P321" i="1"/>
  <c r="X580" i="1"/>
  <c r="AF110" i="1"/>
  <c r="P338" i="1"/>
  <c r="P581" i="1"/>
  <c r="W568" i="1"/>
  <c r="X568" i="1" s="1"/>
  <c r="AF338" i="1"/>
  <c r="X411" i="1"/>
  <c r="AF408" i="1"/>
  <c r="X582" i="1"/>
  <c r="P582" i="1"/>
  <c r="P547" i="1"/>
  <c r="AH568" i="1"/>
  <c r="AF581" i="1"/>
  <c r="X394" i="1"/>
  <c r="X405" i="1"/>
  <c r="Z559" i="1"/>
  <c r="P578" i="1"/>
  <c r="X578" i="1"/>
  <c r="AB576" i="1"/>
  <c r="R558" i="1"/>
  <c r="AG557" i="1"/>
  <c r="AE557" i="1" s="1"/>
  <c r="Q557" i="1"/>
  <c r="O557" i="1" s="1"/>
  <c r="AH559" i="1"/>
  <c r="X560" i="1"/>
  <c r="P556" i="1"/>
  <c r="AM554" i="1"/>
  <c r="P555" i="1"/>
  <c r="AF547" i="1"/>
  <c r="AH567" i="1"/>
  <c r="AF568" i="1"/>
  <c r="O568" i="1"/>
  <c r="P568" i="1" s="1"/>
  <c r="O564" i="1"/>
  <c r="P564" i="1" s="1"/>
  <c r="K559" i="1"/>
  <c r="AF559" i="1" s="1"/>
  <c r="Z557" i="1"/>
  <c r="AE558" i="1"/>
  <c r="AF558" i="1" s="1"/>
  <c r="U538" i="1"/>
  <c r="P558" i="1"/>
  <c r="AT555" i="1"/>
  <c r="P553" i="1"/>
  <c r="AF553" i="1"/>
  <c r="X547" i="1"/>
  <c r="P546" i="1"/>
  <c r="I545" i="1"/>
  <c r="H545" i="1" s="1"/>
  <c r="X546" i="1"/>
  <c r="I539" i="1"/>
  <c r="H539" i="1" s="1"/>
  <c r="R545" i="1"/>
  <c r="AU545" i="1"/>
  <c r="AT545" i="1" s="1"/>
  <c r="AU541" i="1"/>
  <c r="AT541" i="1" s="1"/>
  <c r="I541" i="1"/>
  <c r="H541" i="1" s="1"/>
  <c r="AH540" i="1"/>
  <c r="AH541" i="1"/>
  <c r="Z541" i="1"/>
  <c r="AE412" i="1"/>
  <c r="P377" i="1"/>
  <c r="L46" i="1"/>
  <c r="AH369" i="1"/>
  <c r="Z352" i="1"/>
  <c r="X354" i="1"/>
  <c r="R364" i="1"/>
  <c r="O365" i="1"/>
  <c r="P365" i="1" s="1"/>
  <c r="W353" i="1"/>
  <c r="X353" i="1" s="1"/>
  <c r="Z366" i="1"/>
  <c r="AH366" i="1"/>
  <c r="R377" i="1"/>
  <c r="AD396" i="1"/>
  <c r="W396" i="1"/>
  <c r="X399" i="1"/>
  <c r="AL429" i="1"/>
  <c r="AS429" i="1" s="1"/>
  <c r="AP429" i="1" s="1"/>
  <c r="P428" i="1"/>
  <c r="AP428" i="1"/>
  <c r="AT426" i="1"/>
  <c r="AW429" i="1"/>
  <c r="AT429" i="1" s="1"/>
  <c r="X428" i="1"/>
  <c r="AD424" i="1"/>
  <c r="AF120" i="1"/>
  <c r="X239" i="1"/>
  <c r="P166" i="1"/>
  <c r="X402" i="1"/>
  <c r="AF163" i="1"/>
  <c r="P239" i="1"/>
  <c r="P322" i="1"/>
  <c r="X167" i="1"/>
  <c r="AF321" i="1"/>
  <c r="AF431" i="1"/>
  <c r="AF397" i="1"/>
  <c r="X163" i="1"/>
  <c r="X509" i="1"/>
  <c r="P401" i="1"/>
  <c r="P502" i="1"/>
  <c r="P411" i="1"/>
  <c r="X401" i="1"/>
  <c r="AF411" i="1"/>
  <c r="AF428" i="1"/>
  <c r="P163" i="1"/>
  <c r="P326" i="1"/>
  <c r="X398" i="1"/>
  <c r="AF422" i="1"/>
  <c r="P400" i="1"/>
  <c r="AF325" i="1"/>
  <c r="P409" i="1"/>
  <c r="X371" i="1"/>
  <c r="X400" i="1"/>
  <c r="P425" i="1"/>
  <c r="P495" i="1"/>
  <c r="AF326" i="1"/>
  <c r="X393" i="1"/>
  <c r="X410" i="1"/>
  <c r="P422" i="1"/>
  <c r="AF162" i="1"/>
  <c r="X352" i="1"/>
  <c r="AF398" i="1"/>
  <c r="P402" i="1"/>
  <c r="X495" i="1"/>
  <c r="P248" i="1"/>
  <c r="AF393" i="1"/>
  <c r="E346" i="1"/>
  <c r="X397" i="1"/>
  <c r="AF409" i="1"/>
  <c r="AF410" i="1"/>
  <c r="P417" i="1"/>
  <c r="X421" i="1"/>
  <c r="X422" i="1"/>
  <c r="P512" i="1"/>
  <c r="W505" i="1"/>
  <c r="X505" i="1" s="1"/>
  <c r="X507" i="1"/>
  <c r="AF507" i="1"/>
  <c r="AH507" i="1"/>
  <c r="AQ501" i="1"/>
  <c r="AP501" i="1" s="1"/>
  <c r="X502" i="1"/>
  <c r="X500" i="1"/>
  <c r="W496" i="1"/>
  <c r="AE496" i="1"/>
  <c r="AM499" i="1"/>
  <c r="P499" i="1"/>
  <c r="AF502" i="1"/>
  <c r="AM498" i="1"/>
  <c r="AF498" i="1"/>
  <c r="AT498" i="1"/>
  <c r="P500" i="1"/>
  <c r="AF499" i="1"/>
  <c r="Z320" i="1"/>
  <c r="P345" i="1"/>
  <c r="X345" i="1"/>
  <c r="X285" i="1"/>
  <c r="Y275" i="1"/>
  <c r="W275" i="1" s="1"/>
  <c r="AE276" i="1"/>
  <c r="AF276" i="1" s="1"/>
  <c r="R288" i="1"/>
  <c r="P283" i="1"/>
  <c r="K275" i="1"/>
  <c r="AY275" i="1" s="1"/>
  <c r="Q287" i="1"/>
  <c r="P286" i="1"/>
  <c r="AG287" i="1"/>
  <c r="AH287" i="1" s="1"/>
  <c r="P285" i="1"/>
  <c r="X286" i="1"/>
  <c r="O229" i="1"/>
  <c r="P229" i="1" s="1"/>
  <c r="Z14" i="1"/>
  <c r="O24" i="1"/>
  <c r="P24" i="1" s="1"/>
  <c r="K171" i="1"/>
  <c r="P171" i="1" s="1"/>
  <c r="O227" i="1"/>
  <c r="W229" i="1"/>
  <c r="X229" i="1" s="1"/>
  <c r="AM247" i="1"/>
  <c r="Z67" i="1"/>
  <c r="W68" i="1"/>
  <c r="X68" i="1" s="1"/>
  <c r="W69" i="1"/>
  <c r="X69" i="1" s="1"/>
  <c r="E75" i="1"/>
  <c r="AU86" i="1"/>
  <c r="Y215" i="1"/>
  <c r="Y212" i="1" s="1"/>
  <c r="P234" i="1"/>
  <c r="P235" i="1"/>
  <c r="P238" i="1"/>
  <c r="Z250" i="1"/>
  <c r="AB14" i="1"/>
  <c r="AG56" i="1"/>
  <c r="W59" i="1"/>
  <c r="X59" i="1" s="1"/>
  <c r="AU246" i="1"/>
  <c r="W351" i="1"/>
  <c r="AD14" i="1"/>
  <c r="X24" i="1"/>
  <c r="Q72" i="1"/>
  <c r="AE227" i="1"/>
  <c r="AQ227" i="1" s="1"/>
  <c r="AP227" i="1" s="1"/>
  <c r="AG226" i="1"/>
  <c r="P245" i="1"/>
  <c r="R247" i="1"/>
  <c r="AH250" i="1"/>
  <c r="P261" i="1"/>
  <c r="H314" i="1"/>
  <c r="I313" i="1"/>
  <c r="H313" i="1" s="1"/>
  <c r="AB24" i="1"/>
  <c r="AG68" i="1"/>
  <c r="AG66" i="1" s="1"/>
  <c r="Z119" i="1"/>
  <c r="AH57" i="1"/>
  <c r="H59" i="1"/>
  <c r="H186" i="1" s="1"/>
  <c r="Y66" i="1"/>
  <c r="Z66" i="1" s="1"/>
  <c r="AF79" i="1"/>
  <c r="W91" i="1"/>
  <c r="X91" i="1" s="1"/>
  <c r="AE104" i="1"/>
  <c r="BA104" i="1" s="1"/>
  <c r="AE119" i="1"/>
  <c r="BA119" i="1" s="1"/>
  <c r="AM142" i="1"/>
  <c r="R161" i="1"/>
  <c r="AF167" i="1"/>
  <c r="H232" i="1"/>
  <c r="E236" i="1"/>
  <c r="AF238" i="1"/>
  <c r="P554" i="1"/>
  <c r="T14" i="1"/>
  <c r="AL14" i="1"/>
  <c r="AM59" i="1"/>
  <c r="Z84" i="1"/>
  <c r="Y161" i="1"/>
  <c r="W161" i="1" s="1"/>
  <c r="X161" i="1" s="1"/>
  <c r="AJ24" i="1"/>
  <c r="Q68" i="1"/>
  <c r="AG76" i="1"/>
  <c r="AE77" i="1"/>
  <c r="BA77" i="1" s="1"/>
  <c r="AN171" i="1"/>
  <c r="AN32" i="1" s="1"/>
  <c r="P172" i="1"/>
  <c r="E244" i="1"/>
  <c r="R250" i="1"/>
  <c r="X283" i="1"/>
  <c r="Y297" i="1"/>
  <c r="AZ297" i="1" s="1"/>
  <c r="Y313" i="1"/>
  <c r="L333" i="1"/>
  <c r="W337" i="1"/>
  <c r="X337" i="1" s="1"/>
  <c r="O341" i="1"/>
  <c r="AF342" i="1"/>
  <c r="AE352" i="1"/>
  <c r="AE364" i="1"/>
  <c r="Z376" i="1"/>
  <c r="AH377" i="1"/>
  <c r="AD392" i="1"/>
  <c r="P393" i="1"/>
  <c r="P395" i="1"/>
  <c r="P399" i="1"/>
  <c r="D396" i="1"/>
  <c r="AF406" i="1"/>
  <c r="X409" i="1"/>
  <c r="U435" i="1"/>
  <c r="AQ512" i="1"/>
  <c r="AP512" i="1" s="1"/>
  <c r="AM540" i="1"/>
  <c r="AH554" i="1"/>
  <c r="AV576" i="1"/>
  <c r="AV590" i="1" s="1"/>
  <c r="AE604" i="1"/>
  <c r="AE607" i="1" s="1"/>
  <c r="P634" i="1"/>
  <c r="E756" i="1"/>
  <c r="W271" i="1"/>
  <c r="Z278" i="1"/>
  <c r="O314" i="1"/>
  <c r="P314" i="1" s="1"/>
  <c r="AM310" i="1"/>
  <c r="AM309" i="1" s="1"/>
  <c r="X317" i="1"/>
  <c r="K320" i="1"/>
  <c r="W331" i="1"/>
  <c r="X331" i="1" s="1"/>
  <c r="AU334" i="1"/>
  <c r="AF345" i="1"/>
  <c r="Z353" i="1"/>
  <c r="W350" i="1"/>
  <c r="AG361" i="1"/>
  <c r="AH363" i="1"/>
  <c r="X396" i="1"/>
  <c r="P397" i="1"/>
  <c r="AO400" i="1"/>
  <c r="AO396" i="1" s="1"/>
  <c r="AO346" i="1" s="1"/>
  <c r="AU435" i="1"/>
  <c r="AU469" i="1" s="1"/>
  <c r="P498" i="1"/>
  <c r="Z507" i="1"/>
  <c r="AE552" i="1"/>
  <c r="AF552" i="1" s="1"/>
  <c r="AT556" i="1"/>
  <c r="W558" i="1"/>
  <c r="X558" i="1" s="1"/>
  <c r="P560" i="1"/>
  <c r="P579" i="1"/>
  <c r="P580" i="1"/>
  <c r="AF584" i="1"/>
  <c r="AF585" i="1"/>
  <c r="V627" i="1"/>
  <c r="K628" i="1"/>
  <c r="P628" i="1" s="1"/>
  <c r="AF639" i="1"/>
  <c r="AF642" i="1"/>
  <c r="K280" i="1"/>
  <c r="R281" i="1"/>
  <c r="O352" i="1"/>
  <c r="P352" i="1" s="1"/>
  <c r="AE353" i="1"/>
  <c r="K374" i="1"/>
  <c r="AY374" i="1" s="1"/>
  <c r="AH376" i="1"/>
  <c r="O392" i="1"/>
  <c r="P392" i="1" s="1"/>
  <c r="AL404" i="1"/>
  <c r="P405" i="1"/>
  <c r="P423" i="1"/>
  <c r="AD432" i="1"/>
  <c r="X517" i="1"/>
  <c r="P577" i="1"/>
  <c r="AF583" i="1"/>
  <c r="AL604" i="1"/>
  <c r="AL627" i="1"/>
  <c r="P720" i="1"/>
  <c r="AL392" i="1"/>
  <c r="AE395" i="1"/>
  <c r="AF395" i="1" s="1"/>
  <c r="AO407" i="1"/>
  <c r="O432" i="1"/>
  <c r="P432" i="1" s="1"/>
  <c r="Y440" i="1"/>
  <c r="W440" i="1" s="1"/>
  <c r="Q459" i="1"/>
  <c r="L464" i="1"/>
  <c r="F484" i="1"/>
  <c r="F483" i="1" s="1"/>
  <c r="AF500" i="1"/>
  <c r="Z512" i="1"/>
  <c r="AE516" i="1"/>
  <c r="Z517" i="1"/>
  <c r="AA536" i="1"/>
  <c r="AA592" i="1" s="1"/>
  <c r="AA609" i="1" s="1"/>
  <c r="G538" i="1"/>
  <c r="Z545" i="1"/>
  <c r="AF546" i="1"/>
  <c r="AU554" i="1"/>
  <c r="AT554" i="1" s="1"/>
  <c r="W555" i="1"/>
  <c r="X555" i="1" s="1"/>
  <c r="Z558" i="1"/>
  <c r="R559" i="1"/>
  <c r="AE564" i="1"/>
  <c r="R567" i="1"/>
  <c r="W576" i="1"/>
  <c r="X576" i="1" s="1"/>
  <c r="X581" i="1"/>
  <c r="AF604" i="1"/>
  <c r="AS604" i="1"/>
  <c r="AP604" i="1" s="1"/>
  <c r="AT619" i="1"/>
  <c r="Z281" i="1"/>
  <c r="Y287" i="1"/>
  <c r="Z287" i="1" s="1"/>
  <c r="W288" i="1"/>
  <c r="X288" i="1" s="1"/>
  <c r="K297" i="1"/>
  <c r="Z314" i="1"/>
  <c r="W316" i="1"/>
  <c r="X316" i="1" s="1"/>
  <c r="Y330" i="1"/>
  <c r="Z330" i="1" s="1"/>
  <c r="Q334" i="1"/>
  <c r="W336" i="1"/>
  <c r="X336" i="1" s="1"/>
  <c r="R338" i="1"/>
  <c r="AE341" i="1"/>
  <c r="O353" i="1"/>
  <c r="P353" i="1" s="1"/>
  <c r="AE354" i="1"/>
  <c r="X404" i="1"/>
  <c r="Y459" i="1"/>
  <c r="Q464" i="1"/>
  <c r="X498" i="1"/>
  <c r="X508" i="1"/>
  <c r="X577" i="1"/>
  <c r="P586" i="1"/>
  <c r="P602" i="1"/>
  <c r="O604" i="1"/>
  <c r="P604" i="1" s="1"/>
  <c r="AT604" i="1"/>
  <c r="AL628" i="1"/>
  <c r="K629" i="1"/>
  <c r="X637" i="1"/>
  <c r="O639" i="1"/>
  <c r="P639" i="1" s="1"/>
  <c r="P642" i="1"/>
  <c r="W279" i="1"/>
  <c r="X279" i="1" s="1"/>
  <c r="AE331" i="1"/>
  <c r="D380" i="1"/>
  <c r="D469" i="1" s="1"/>
  <c r="AS392" i="1"/>
  <c r="P406" i="1"/>
  <c r="P507" i="1"/>
  <c r="AE517" i="1"/>
  <c r="E545" i="1"/>
  <c r="AT546" i="1"/>
  <c r="H553" i="1"/>
  <c r="H591" i="1" s="1"/>
  <c r="AF580" i="1"/>
  <c r="P584" i="1"/>
  <c r="X638" i="1"/>
  <c r="AR705" i="1"/>
  <c r="R363" i="1"/>
  <c r="P398" i="1"/>
  <c r="AS398" i="1"/>
  <c r="AP398" i="1" s="1"/>
  <c r="AF401" i="1"/>
  <c r="P403" i="1"/>
  <c r="AF405" i="1"/>
  <c r="P408" i="1"/>
  <c r="X417" i="1"/>
  <c r="AD429" i="1"/>
  <c r="E436" i="1"/>
  <c r="W436" i="1"/>
  <c r="R504" i="1"/>
  <c r="I505" i="1"/>
  <c r="H505" i="1" s="1"/>
  <c r="P506" i="1"/>
  <c r="O514" i="1"/>
  <c r="P514" i="1" s="1"/>
  <c r="R554" i="1"/>
  <c r="AF577" i="1"/>
  <c r="AF578" i="1"/>
  <c r="AF579" i="1"/>
  <c r="X604" i="1"/>
  <c r="AP624" i="1"/>
  <c r="G627" i="1"/>
  <c r="E627" i="1" s="1"/>
  <c r="V629" i="1"/>
  <c r="AF632" i="1"/>
  <c r="AH288" i="1"/>
  <c r="AH316" i="1"/>
  <c r="AH338" i="1"/>
  <c r="V416" i="1"/>
  <c r="AK416" i="1"/>
  <c r="AK420" i="1"/>
  <c r="P421" i="1"/>
  <c r="V424" i="1"/>
  <c r="AE425" i="1"/>
  <c r="K429" i="1"/>
  <c r="Y443" i="1"/>
  <c r="W443" i="1" s="1"/>
  <c r="K465" i="1"/>
  <c r="AY465" i="1" s="1"/>
  <c r="AE501" i="1"/>
  <c r="AU516" i="1"/>
  <c r="AW536" i="1"/>
  <c r="X541" i="1"/>
  <c r="I551" i="1"/>
  <c r="H551" i="1" s="1"/>
  <c r="AQ553" i="1"/>
  <c r="AP553" i="1" s="1"/>
  <c r="AE554" i="1"/>
  <c r="AU559" i="1"/>
  <c r="AT559" i="1" s="1"/>
  <c r="X584" i="1"/>
  <c r="X586" i="1"/>
  <c r="AF605" i="1"/>
  <c r="AP622" i="1"/>
  <c r="K623" i="1"/>
  <c r="K627" i="1"/>
  <c r="X627" i="1" s="1"/>
  <c r="AL629" i="1"/>
  <c r="W299" i="1"/>
  <c r="X299" i="1" s="1"/>
  <c r="Z298" i="1"/>
  <c r="Z299" i="1"/>
  <c r="P167" i="1"/>
  <c r="P169" i="1"/>
  <c r="X252" i="1"/>
  <c r="AF239" i="1"/>
  <c r="X237" i="1"/>
  <c r="P249" i="1"/>
  <c r="AF234" i="1"/>
  <c r="AF251" i="1"/>
  <c r="P277" i="1"/>
  <c r="X238" i="1"/>
  <c r="P247" i="1"/>
  <c r="P276" i="1"/>
  <c r="X277" i="1"/>
  <c r="P237" i="1"/>
  <c r="X248" i="1"/>
  <c r="G407" i="1"/>
  <c r="G380" i="1" s="1"/>
  <c r="AF493" i="1"/>
  <c r="I271" i="1"/>
  <c r="H271" i="1" s="1"/>
  <c r="H272" i="1"/>
  <c r="P262" i="1"/>
  <c r="AU261" i="1"/>
  <c r="AT261" i="1" s="1"/>
  <c r="AF262" i="1"/>
  <c r="X272" i="1"/>
  <c r="X234" i="1"/>
  <c r="I250" i="1"/>
  <c r="H250" i="1" s="1"/>
  <c r="H251" i="1"/>
  <c r="E250" i="1"/>
  <c r="W250" i="1"/>
  <c r="AE250" i="1"/>
  <c r="O250" i="1"/>
  <c r="P251" i="1"/>
  <c r="AF252" i="1"/>
  <c r="W227" i="1"/>
  <c r="W228" i="1"/>
  <c r="X228" i="1" s="1"/>
  <c r="E226" i="1"/>
  <c r="O215" i="1"/>
  <c r="P215" i="1" s="1"/>
  <c r="Z173" i="1"/>
  <c r="P141" i="1"/>
  <c r="X141" i="1"/>
  <c r="AK666" i="1"/>
  <c r="AE666" i="1" s="1"/>
  <c r="P174" i="1"/>
  <c r="X174" i="1"/>
  <c r="AF174" i="1"/>
  <c r="X140" i="1"/>
  <c r="AF166" i="1"/>
  <c r="AF169" i="1"/>
  <c r="P121" i="1"/>
  <c r="P79" i="1"/>
  <c r="X67" i="1"/>
  <c r="AF78" i="1"/>
  <c r="AF148" i="1"/>
  <c r="AF70" i="1"/>
  <c r="P78" i="1"/>
  <c r="AF121" i="1"/>
  <c r="P74" i="1"/>
  <c r="AL676" i="1"/>
  <c r="P107" i="1"/>
  <c r="P120" i="1"/>
  <c r="P70" i="1"/>
  <c r="P71" i="1"/>
  <c r="X62" i="1"/>
  <c r="H73" i="1"/>
  <c r="I72" i="1"/>
  <c r="H72" i="1" s="1"/>
  <c r="P59" i="1"/>
  <c r="P140" i="1"/>
  <c r="E485" i="1"/>
  <c r="E484" i="1" s="1"/>
  <c r="P69" i="1"/>
  <c r="AF74" i="1"/>
  <c r="X77" i="1"/>
  <c r="AQ174" i="1"/>
  <c r="AP174" i="1" s="1"/>
  <c r="P65" i="1"/>
  <c r="AF71" i="1"/>
  <c r="X107" i="1"/>
  <c r="AF59" i="1"/>
  <c r="AF69" i="1"/>
  <c r="X90" i="1"/>
  <c r="AF65" i="1"/>
  <c r="X89" i="1"/>
  <c r="X80" i="1"/>
  <c r="X119" i="1"/>
  <c r="Y158" i="1"/>
  <c r="W158" i="1" s="1"/>
  <c r="P145" i="1"/>
  <c r="O147" i="1"/>
  <c r="X146" i="1"/>
  <c r="L142" i="1"/>
  <c r="AH142" i="1" s="1"/>
  <c r="AG158" i="1"/>
  <c r="AH158" i="1" s="1"/>
  <c r="AF146" i="1"/>
  <c r="R144" i="1"/>
  <c r="K158" i="1"/>
  <c r="AY158" i="1" s="1"/>
  <c r="AH144" i="1"/>
  <c r="P146" i="1"/>
  <c r="K147" i="1"/>
  <c r="AY147" i="1" s="1"/>
  <c r="AE147" i="1"/>
  <c r="BA147" i="1" s="1"/>
  <c r="W160" i="1"/>
  <c r="X160" i="1" s="1"/>
  <c r="X145" i="1"/>
  <c r="Q142" i="1"/>
  <c r="O142" i="1" s="1"/>
  <c r="AE160" i="1"/>
  <c r="BA160" i="1" s="1"/>
  <c r="AF159" i="1"/>
  <c r="O160" i="1"/>
  <c r="P160" i="1" s="1"/>
  <c r="P139" i="1"/>
  <c r="Z139" i="1"/>
  <c r="AF140" i="1"/>
  <c r="AN27" i="1"/>
  <c r="Q138" i="1"/>
  <c r="AF141" i="1"/>
  <c r="AG138" i="1"/>
  <c r="AT141" i="1"/>
  <c r="AE753" i="1"/>
  <c r="E753" i="1"/>
  <c r="AE24" i="1"/>
  <c r="AU15" i="1"/>
  <c r="Z607" i="1"/>
  <c r="AH607" i="1"/>
  <c r="AM600" i="1"/>
  <c r="AM607" i="1" s="1"/>
  <c r="AM14" i="1" s="1"/>
  <c r="R607" i="1"/>
  <c r="R565" i="1"/>
  <c r="Z565" i="1"/>
  <c r="I565" i="1"/>
  <c r="H565" i="1" s="1"/>
  <c r="K565" i="1"/>
  <c r="AH14" i="1"/>
  <c r="AG55" i="1"/>
  <c r="O56" i="1"/>
  <c r="R24" i="1"/>
  <c r="Z24" i="1"/>
  <c r="AH24" i="1"/>
  <c r="K57" i="1"/>
  <c r="L55" i="1"/>
  <c r="I56" i="1"/>
  <c r="AJ32" i="1"/>
  <c r="R57" i="1"/>
  <c r="O58" i="1"/>
  <c r="P58" i="1" s="1"/>
  <c r="K60" i="1"/>
  <c r="O62" i="1"/>
  <c r="P62" i="1" s="1"/>
  <c r="AE63" i="1"/>
  <c r="O64" i="1"/>
  <c r="P64" i="1" s="1"/>
  <c r="AE64" i="1"/>
  <c r="AF64" i="1" s="1"/>
  <c r="O67" i="1"/>
  <c r="P67" i="1" s="1"/>
  <c r="AE67" i="1"/>
  <c r="W73" i="1"/>
  <c r="X73" i="1" s="1"/>
  <c r="AM73" i="1"/>
  <c r="AM72" i="1" s="1"/>
  <c r="Z77" i="1"/>
  <c r="O88" i="1"/>
  <c r="P88" i="1" s="1"/>
  <c r="R104" i="1"/>
  <c r="R139" i="1"/>
  <c r="AH139" i="1"/>
  <c r="Z144" i="1"/>
  <c r="Z148" i="1"/>
  <c r="AH148" i="1"/>
  <c r="P159" i="1"/>
  <c r="AF161" i="1"/>
  <c r="AG164" i="1"/>
  <c r="AH165" i="1"/>
  <c r="AE165" i="1"/>
  <c r="AE168" i="1"/>
  <c r="AT212" i="1"/>
  <c r="AT39" i="1" s="1"/>
  <c r="AM212" i="1"/>
  <c r="AM39" i="1" s="1"/>
  <c r="AE245" i="1"/>
  <c r="AH245" i="1"/>
  <c r="O63" i="1"/>
  <c r="P63" i="1" s="1"/>
  <c r="R69" i="1"/>
  <c r="AH69" i="1"/>
  <c r="R70" i="1"/>
  <c r="AH70" i="1"/>
  <c r="R71" i="1"/>
  <c r="O77" i="1"/>
  <c r="P77" i="1" s="1"/>
  <c r="K104" i="1"/>
  <c r="AY104" i="1" s="1"/>
  <c r="W139" i="1"/>
  <c r="O144" i="1"/>
  <c r="AE144" i="1"/>
  <c r="BA144" i="1" s="1"/>
  <c r="P148" i="1"/>
  <c r="AH161" i="1"/>
  <c r="AM224" i="1"/>
  <c r="AM531" i="1" s="1"/>
  <c r="AM593" i="1" s="1"/>
  <c r="AM610" i="1" s="1"/>
  <c r="AM44" i="1" s="1"/>
  <c r="AM20" i="1" s="1"/>
  <c r="R65" i="1"/>
  <c r="AH65" i="1"/>
  <c r="R74" i="1"/>
  <c r="AH74" i="1"/>
  <c r="O80" i="1"/>
  <c r="P80" i="1" s="1"/>
  <c r="AE80" i="1"/>
  <c r="K84" i="1"/>
  <c r="Z89" i="1"/>
  <c r="Z90" i="1"/>
  <c r="O106" i="1"/>
  <c r="R148" i="1"/>
  <c r="X159" i="1"/>
  <c r="AH173" i="1"/>
  <c r="AG230" i="1"/>
  <c r="W233" i="1"/>
  <c r="X233" i="1" s="1"/>
  <c r="Z233" i="1"/>
  <c r="AG224" i="1"/>
  <c r="AE235" i="1"/>
  <c r="AH235" i="1"/>
  <c r="Z236" i="1"/>
  <c r="K61" i="1"/>
  <c r="W65" i="1"/>
  <c r="X65" i="1" s="1"/>
  <c r="R67" i="1"/>
  <c r="K87" i="1"/>
  <c r="O89" i="1"/>
  <c r="P89" i="1" s="1"/>
  <c r="AE89" i="1"/>
  <c r="AF89" i="1" s="1"/>
  <c r="O90" i="1"/>
  <c r="P90" i="1" s="1"/>
  <c r="X120" i="1"/>
  <c r="Y142" i="1"/>
  <c r="AF145" i="1"/>
  <c r="R147" i="1"/>
  <c r="AH147" i="1"/>
  <c r="X148" i="1"/>
  <c r="R299" i="1"/>
  <c r="O299" i="1"/>
  <c r="P299" i="1" s="1"/>
  <c r="Q298" i="1"/>
  <c r="W58" i="1"/>
  <c r="W64" i="1"/>
  <c r="X64" i="1" s="1"/>
  <c r="O73" i="1"/>
  <c r="P73" i="1" s="1"/>
  <c r="W88" i="1"/>
  <c r="X88" i="1" s="1"/>
  <c r="AM88" i="1"/>
  <c r="AM87" i="1" s="1"/>
  <c r="AM86" i="1" s="1"/>
  <c r="O91" i="1"/>
  <c r="P91" i="1" s="1"/>
  <c r="AE91" i="1"/>
  <c r="BA91" i="1" s="1"/>
  <c r="AH104" i="1"/>
  <c r="O108" i="1"/>
  <c r="AE108" i="1"/>
  <c r="AM158" i="1"/>
  <c r="P161" i="1"/>
  <c r="Q164" i="1"/>
  <c r="R165" i="1"/>
  <c r="O165" i="1"/>
  <c r="P165" i="1" s="1"/>
  <c r="AR171" i="1"/>
  <c r="AU142" i="1"/>
  <c r="AT142" i="1" s="1"/>
  <c r="O168" i="1"/>
  <c r="W169" i="1"/>
  <c r="X169" i="1" s="1"/>
  <c r="Y168" i="1"/>
  <c r="Y164" i="1" s="1"/>
  <c r="Z169" i="1"/>
  <c r="W170" i="1"/>
  <c r="R173" i="1"/>
  <c r="AH236" i="1"/>
  <c r="AE236" i="1"/>
  <c r="W165" i="1"/>
  <c r="X165" i="1" s="1"/>
  <c r="Z165" i="1"/>
  <c r="Z166" i="1"/>
  <c r="W166" i="1"/>
  <c r="X166" i="1" s="1"/>
  <c r="K271" i="1"/>
  <c r="AY271" i="1" s="1"/>
  <c r="Z271" i="1"/>
  <c r="AH271" i="1"/>
  <c r="R84" i="1"/>
  <c r="Z147" i="1"/>
  <c r="Z162" i="1"/>
  <c r="Z167" i="1"/>
  <c r="AE213" i="1"/>
  <c r="BA213" i="1" s="1"/>
  <c r="R279" i="1"/>
  <c r="O279" i="1"/>
  <c r="P279" i="1" s="1"/>
  <c r="O231" i="1"/>
  <c r="P231" i="1" s="1"/>
  <c r="R236" i="1"/>
  <c r="O236" i="1"/>
  <c r="P236" i="1" s="1"/>
  <c r="AF240" i="1"/>
  <c r="AF261" i="1"/>
  <c r="P263" i="1"/>
  <c r="R278" i="1"/>
  <c r="O278" i="1"/>
  <c r="P278" i="1" s="1"/>
  <c r="Q275" i="1"/>
  <c r="AH374" i="1"/>
  <c r="AE374" i="1"/>
  <c r="AG370" i="1"/>
  <c r="W494" i="1"/>
  <c r="X494" i="1" s="1"/>
  <c r="I171" i="1"/>
  <c r="I174" i="1"/>
  <c r="Z174" i="1"/>
  <c r="Q212" i="1"/>
  <c r="AG212" i="1"/>
  <c r="W214" i="1"/>
  <c r="X214" i="1" s="1"/>
  <c r="AU231" i="1"/>
  <c r="AH233" i="1"/>
  <c r="AE233" i="1"/>
  <c r="W236" i="1"/>
  <c r="X236" i="1" s="1"/>
  <c r="R242" i="1"/>
  <c r="O242" i="1"/>
  <c r="P242" i="1" s="1"/>
  <c r="AG246" i="1"/>
  <c r="W249" i="1"/>
  <c r="X249" i="1" s="1"/>
  <c r="E274" i="1"/>
  <c r="Y274" i="1"/>
  <c r="W276" i="1"/>
  <c r="X276" i="1" s="1"/>
  <c r="X278" i="1"/>
  <c r="R280" i="1"/>
  <c r="AP531" i="1"/>
  <c r="AP593" i="1" s="1"/>
  <c r="AP610" i="1" s="1"/>
  <c r="AP44" i="1" s="1"/>
  <c r="AP20" i="1" s="1"/>
  <c r="AE314" i="1"/>
  <c r="AH365" i="1"/>
  <c r="AE365" i="1"/>
  <c r="AM223" i="1"/>
  <c r="AH228" i="1"/>
  <c r="AE228" i="1"/>
  <c r="Q224" i="1"/>
  <c r="AH261" i="1"/>
  <c r="R271" i="1"/>
  <c r="Z280" i="1"/>
  <c r="W280" i="1"/>
  <c r="F309" i="1"/>
  <c r="E313" i="1"/>
  <c r="W362" i="1"/>
  <c r="X362" i="1" s="1"/>
  <c r="Y361" i="1"/>
  <c r="Y347" i="1" s="1"/>
  <c r="Z362" i="1"/>
  <c r="R231" i="1"/>
  <c r="R235" i="1"/>
  <c r="P241" i="1"/>
  <c r="R245" i="1"/>
  <c r="W263" i="1"/>
  <c r="X263" i="1" s="1"/>
  <c r="Y261" i="1"/>
  <c r="W298" i="1"/>
  <c r="X298" i="1" s="1"/>
  <c r="AU531" i="1"/>
  <c r="AU593" i="1" s="1"/>
  <c r="AU610" i="1" s="1"/>
  <c r="AU44" i="1" s="1"/>
  <c r="AU20" i="1" s="1"/>
  <c r="AT311" i="1"/>
  <c r="AT531" i="1" s="1"/>
  <c r="AT593" i="1" s="1"/>
  <c r="AT610" i="1" s="1"/>
  <c r="AT44" i="1" s="1"/>
  <c r="AG313" i="1"/>
  <c r="AH174" i="1"/>
  <c r="Z214" i="1"/>
  <c r="R233" i="1"/>
  <c r="O233" i="1"/>
  <c r="P233" i="1" s="1"/>
  <c r="Z235" i="1"/>
  <c r="W235" i="1"/>
  <c r="X235" i="1" s="1"/>
  <c r="Z245" i="1"/>
  <c r="W245" i="1"/>
  <c r="X245" i="1" s="1"/>
  <c r="Q246" i="1"/>
  <c r="AT251" i="1"/>
  <c r="AU250" i="1"/>
  <c r="AT250" i="1" s="1"/>
  <c r="Z263" i="1"/>
  <c r="AH279" i="1"/>
  <c r="AE279" i="1"/>
  <c r="AH299" i="1"/>
  <c r="AE299" i="1"/>
  <c r="F222" i="1"/>
  <c r="R228" i="1"/>
  <c r="O228" i="1"/>
  <c r="P228" i="1" s="1"/>
  <c r="P240" i="1"/>
  <c r="X251" i="1"/>
  <c r="R261" i="1"/>
  <c r="AT262" i="1"/>
  <c r="AF263" i="1"/>
  <c r="Q274" i="1"/>
  <c r="AH278" i="1"/>
  <c r="AE278" i="1"/>
  <c r="AG275" i="1"/>
  <c r="K313" i="1"/>
  <c r="AY313" i="1" s="1"/>
  <c r="AF241" i="1"/>
  <c r="AH242" i="1"/>
  <c r="AE242" i="1"/>
  <c r="Y246" i="1"/>
  <c r="Z248" i="1"/>
  <c r="O313" i="1"/>
  <c r="L296" i="1"/>
  <c r="L223" i="1" s="1"/>
  <c r="L530" i="1" s="1"/>
  <c r="AH297" i="1"/>
  <c r="AQ531" i="1"/>
  <c r="AQ593" i="1" s="1"/>
  <c r="AQ610" i="1" s="1"/>
  <c r="AQ44" i="1" s="1"/>
  <c r="AQ20" i="1" s="1"/>
  <c r="AP325" i="1"/>
  <c r="R335" i="1"/>
  <c r="O335" i="1"/>
  <c r="P335" i="1" s="1"/>
  <c r="G464" i="1"/>
  <c r="G435" i="1"/>
  <c r="AE441" i="1"/>
  <c r="AM465" i="1"/>
  <c r="AM464" i="1" s="1"/>
  <c r="AG440" i="1"/>
  <c r="L531" i="1"/>
  <c r="O330" i="1"/>
  <c r="P330" i="1" s="1"/>
  <c r="R330" i="1"/>
  <c r="O334" i="1"/>
  <c r="P334" i="1" s="1"/>
  <c r="Q333" i="1"/>
  <c r="R334" i="1"/>
  <c r="R365" i="1"/>
  <c r="O420" i="1"/>
  <c r="Q416" i="1"/>
  <c r="O416" i="1" s="1"/>
  <c r="K281" i="1"/>
  <c r="AE322" i="1"/>
  <c r="AG320" i="1"/>
  <c r="AG310" i="1" s="1"/>
  <c r="AH335" i="1"/>
  <c r="AE335" i="1"/>
  <c r="V396" i="1"/>
  <c r="AH330" i="1"/>
  <c r="W332" i="1"/>
  <c r="X332" i="1" s="1"/>
  <c r="Z332" i="1"/>
  <c r="O374" i="1"/>
  <c r="Q370" i="1"/>
  <c r="R328" i="1"/>
  <c r="AZ327" i="1"/>
  <c r="BA327" i="1" s="1"/>
  <c r="AH328" i="1"/>
  <c r="K328" i="1"/>
  <c r="AF336" i="1"/>
  <c r="E496" i="1"/>
  <c r="AU327" i="1"/>
  <c r="AT327" i="1" s="1"/>
  <c r="W338" i="1"/>
  <c r="X338" i="1" s="1"/>
  <c r="K341" i="1"/>
  <c r="X341" i="1" s="1"/>
  <c r="L360" i="1"/>
  <c r="Q361" i="1"/>
  <c r="Q347" i="1" s="1"/>
  <c r="W363" i="1"/>
  <c r="O366" i="1"/>
  <c r="P366" i="1" s="1"/>
  <c r="AE366" i="1"/>
  <c r="W369" i="1"/>
  <c r="X369" i="1" s="1"/>
  <c r="O376" i="1"/>
  <c r="P376" i="1" s="1"/>
  <c r="AE376" i="1"/>
  <c r="W377" i="1"/>
  <c r="X377" i="1" s="1"/>
  <c r="AW392" i="1"/>
  <c r="AE399" i="1"/>
  <c r="AF399" i="1" s="1"/>
  <c r="AE400" i="1"/>
  <c r="AF400" i="1" s="1"/>
  <c r="AD433" i="1"/>
  <c r="V433" i="1"/>
  <c r="K539" i="1"/>
  <c r="I607" i="1"/>
  <c r="H564" i="1"/>
  <c r="H607" i="1" s="1"/>
  <c r="W330" i="1"/>
  <c r="X330" i="1" s="1"/>
  <c r="O332" i="1"/>
  <c r="P332" i="1" s="1"/>
  <c r="AE332" i="1"/>
  <c r="W334" i="1"/>
  <c r="X334" i="1" s="1"/>
  <c r="AU346" i="1"/>
  <c r="AT346" i="1" s="1"/>
  <c r="AP347" i="1"/>
  <c r="K351" i="1"/>
  <c r="AY351" i="1" s="1"/>
  <c r="O362" i="1"/>
  <c r="P362" i="1" s="1"/>
  <c r="AE362" i="1"/>
  <c r="AK396" i="1"/>
  <c r="X403" i="1"/>
  <c r="H437" i="1"/>
  <c r="I436" i="1"/>
  <c r="O487" i="1"/>
  <c r="AG487" i="1" s="1"/>
  <c r="O496" i="1"/>
  <c r="E498" i="1"/>
  <c r="I498" i="1"/>
  <c r="E501" i="1"/>
  <c r="L501" i="1"/>
  <c r="Z351" i="1"/>
  <c r="H471" i="1"/>
  <c r="AL431" i="1"/>
  <c r="AC431" i="1" s="1"/>
  <c r="R366" i="1"/>
  <c r="R376" i="1"/>
  <c r="J468" i="1"/>
  <c r="J608" i="1" s="1"/>
  <c r="J471" i="1"/>
  <c r="J615" i="1" s="1"/>
  <c r="H615" i="1" s="1"/>
  <c r="AE436" i="1"/>
  <c r="AK458" i="1"/>
  <c r="AP460" i="1"/>
  <c r="AQ458" i="1"/>
  <c r="AP458" i="1" s="1"/>
  <c r="H465" i="1"/>
  <c r="AT467" i="1"/>
  <c r="AU464" i="1"/>
  <c r="AT464" i="1" s="1"/>
  <c r="AQ495" i="1"/>
  <c r="AP495" i="1" s="1"/>
  <c r="AF495" i="1"/>
  <c r="X408" i="1"/>
  <c r="AP421" i="1"/>
  <c r="AS416" i="1"/>
  <c r="AP416" i="1" s="1"/>
  <c r="K348" i="1"/>
  <c r="BA350" i="1"/>
  <c r="AH351" i="1"/>
  <c r="P410" i="1"/>
  <c r="AL412" i="1"/>
  <c r="W424" i="1"/>
  <c r="X425" i="1"/>
  <c r="AC435" i="1"/>
  <c r="AC464" i="1"/>
  <c r="AT494" i="1"/>
  <c r="AU483" i="1"/>
  <c r="AM494" i="1"/>
  <c r="Z504" i="1"/>
  <c r="AT505" i="1"/>
  <c r="AU504" i="1"/>
  <c r="AT504" i="1" s="1"/>
  <c r="W554" i="1"/>
  <c r="X554" i="1" s="1"/>
  <c r="K532" i="1"/>
  <c r="AY532" i="1" s="1"/>
  <c r="AL426" i="1"/>
  <c r="AE426" i="1"/>
  <c r="AF426" i="1" s="1"/>
  <c r="E440" i="1"/>
  <c r="Q443" i="1"/>
  <c r="AH506" i="1"/>
  <c r="AE506" i="1"/>
  <c r="V412" i="1"/>
  <c r="X430" i="1"/>
  <c r="I467" i="1"/>
  <c r="H467" i="1" s="1"/>
  <c r="H493" i="1"/>
  <c r="H529" i="1" s="1"/>
  <c r="AH497" i="1"/>
  <c r="AQ499" i="1"/>
  <c r="AP499" i="1" s="1"/>
  <c r="AM506" i="1"/>
  <c r="S750" i="1"/>
  <c r="AM545" i="1"/>
  <c r="F561" i="1"/>
  <c r="AT411" i="1"/>
  <c r="AE421" i="1"/>
  <c r="AF421" i="1" s="1"/>
  <c r="X423" i="1"/>
  <c r="K497" i="1"/>
  <c r="AY497" i="1" s="1"/>
  <c r="AM500" i="1"/>
  <c r="AG504" i="1"/>
  <c r="AF508" i="1"/>
  <c r="AF576" i="1"/>
  <c r="AI536" i="1"/>
  <c r="AI592" i="1" s="1"/>
  <c r="AJ576" i="1"/>
  <c r="AD416" i="1"/>
  <c r="AF430" i="1"/>
  <c r="AE444" i="1"/>
  <c r="W487" i="1"/>
  <c r="AM487" i="1"/>
  <c r="AM484" i="1" s="1"/>
  <c r="E494" i="1"/>
  <c r="R539" i="1"/>
  <c r="AS408" i="1"/>
  <c r="AD412" i="1"/>
  <c r="AW412" i="1"/>
  <c r="AE417" i="1"/>
  <c r="AF417" i="1" s="1"/>
  <c r="K424" i="1"/>
  <c r="AY424" i="1" s="1"/>
  <c r="I750" i="1"/>
  <c r="I23" i="1" s="1"/>
  <c r="F504" i="1"/>
  <c r="W506" i="1"/>
  <c r="X506" i="1" s="1"/>
  <c r="AM508" i="1"/>
  <c r="AL509" i="1"/>
  <c r="AK593" i="1"/>
  <c r="AK610" i="1" s="1"/>
  <c r="AK44" i="1" s="1"/>
  <c r="M590" i="1"/>
  <c r="BC590" i="1" s="1"/>
  <c r="M536" i="1"/>
  <c r="M592" i="1" s="1"/>
  <c r="W564" i="1"/>
  <c r="Z564" i="1"/>
  <c r="AS409" i="1"/>
  <c r="AP409" i="1" s="1"/>
  <c r="K412" i="1"/>
  <c r="AY412" i="1" s="1"/>
  <c r="R497" i="1"/>
  <c r="P505" i="1"/>
  <c r="O509" i="1"/>
  <c r="O517" i="1"/>
  <c r="P517" i="1" s="1"/>
  <c r="R517" i="1"/>
  <c r="AH516" i="1"/>
  <c r="AH539" i="1"/>
  <c r="O576" i="1"/>
  <c r="P576" i="1" s="1"/>
  <c r="P541" i="1"/>
  <c r="R541" i="1"/>
  <c r="AE545" i="1"/>
  <c r="AH545" i="1"/>
  <c r="AT552" i="1"/>
  <c r="AU539" i="1"/>
  <c r="AM552" i="1"/>
  <c r="AM551" i="1" s="1"/>
  <c r="AU551" i="1"/>
  <c r="AT551" i="1" s="1"/>
  <c r="X553" i="1"/>
  <c r="AA593" i="1"/>
  <c r="AA610" i="1" s="1"/>
  <c r="W545" i="1"/>
  <c r="X545" i="1" s="1"/>
  <c r="AQ546" i="1"/>
  <c r="AT553" i="1"/>
  <c r="W559" i="1"/>
  <c r="W567" i="1"/>
  <c r="AC593" i="1"/>
  <c r="AC610" i="1" s="1"/>
  <c r="AC44" i="1" s="1"/>
  <c r="AA591" i="1"/>
  <c r="AA608" i="1"/>
  <c r="P622" i="1"/>
  <c r="S593" i="1"/>
  <c r="S610" i="1" s="1"/>
  <c r="AG750" i="1"/>
  <c r="AH552" i="1"/>
  <c r="Z555" i="1"/>
  <c r="AW705" i="1"/>
  <c r="U593" i="1"/>
  <c r="U610" i="1" s="1"/>
  <c r="I540" i="1"/>
  <c r="E591" i="1"/>
  <c r="O545" i="1"/>
  <c r="P545" i="1" s="1"/>
  <c r="W552" i="1"/>
  <c r="E607" i="1"/>
  <c r="W557" i="1"/>
  <c r="M593" i="1"/>
  <c r="M610" i="1" s="1"/>
  <c r="M44" i="1" s="1"/>
  <c r="Y750" i="1"/>
  <c r="S590" i="1"/>
  <c r="AU540" i="1"/>
  <c r="AT540" i="1" s="1"/>
  <c r="H547" i="1"/>
  <c r="H704" i="1" s="1"/>
  <c r="N593" i="1"/>
  <c r="N610" i="1" s="1"/>
  <c r="AA750" i="1"/>
  <c r="I591" i="1"/>
  <c r="P623" i="1"/>
  <c r="AI593" i="1"/>
  <c r="Q750" i="1"/>
  <c r="AI590" i="1"/>
  <c r="AI608" i="1" s="1"/>
  <c r="D561" i="1"/>
  <c r="D537" i="1" s="1"/>
  <c r="D536" i="1" s="1"/>
  <c r="AF582" i="1"/>
  <c r="AE601" i="1"/>
  <c r="O603" i="1"/>
  <c r="P603" i="1" s="1"/>
  <c r="Z603" i="1"/>
  <c r="T607" i="1"/>
  <c r="AB607" i="1"/>
  <c r="AF620" i="1"/>
  <c r="AL623" i="1"/>
  <c r="AF626" i="1"/>
  <c r="X600" i="1"/>
  <c r="AQ600" i="1"/>
  <c r="R601" i="1"/>
  <c r="AF602" i="1"/>
  <c r="U607" i="1"/>
  <c r="U14" i="1" s="1"/>
  <c r="AU607" i="1"/>
  <c r="AD622" i="1"/>
  <c r="V624" i="1"/>
  <c r="X631" i="1"/>
  <c r="AA723" i="1"/>
  <c r="AA720" i="1"/>
  <c r="AD607" i="1"/>
  <c r="K619" i="1"/>
  <c r="V630" i="1"/>
  <c r="AT675" i="1"/>
  <c r="AT669" i="1" s="1"/>
  <c r="AT38" i="1" s="1"/>
  <c r="AW669" i="1"/>
  <c r="AW38" i="1" s="1"/>
  <c r="AW706" i="1"/>
  <c r="AW20" i="1" s="1"/>
  <c r="AT676" i="1"/>
  <c r="AT706" i="1" s="1"/>
  <c r="AO676" i="1"/>
  <c r="AW666" i="1"/>
  <c r="M719" i="1"/>
  <c r="M715" i="1" s="1"/>
  <c r="AE741" i="1"/>
  <c r="AD624" i="1"/>
  <c r="W601" i="1"/>
  <c r="P620" i="1"/>
  <c r="V623" i="1"/>
  <c r="P626" i="1"/>
  <c r="AO677" i="1"/>
  <c r="AO705" i="1" s="1"/>
  <c r="W677" i="1"/>
  <c r="X677" i="1" s="1"/>
  <c r="AD677" i="1"/>
  <c r="W666" i="1"/>
  <c r="P600" i="1"/>
  <c r="AP705" i="1"/>
  <c r="AP704" i="1"/>
  <c r="AP737" i="1" s="1"/>
  <c r="K624" i="1"/>
  <c r="AY624" i="1" s="1"/>
  <c r="Y23" i="1"/>
  <c r="E741" i="1"/>
  <c r="AS704" i="1"/>
  <c r="AS707" i="1"/>
  <c r="AS705" i="1"/>
  <c r="AF640" i="1"/>
  <c r="X640" i="1"/>
  <c r="P640" i="1"/>
  <c r="O670" i="1"/>
  <c r="Q669" i="1"/>
  <c r="Q38" i="1" s="1"/>
  <c r="AI722" i="1"/>
  <c r="AI719" i="1"/>
  <c r="AE676" i="1"/>
  <c r="AF676" i="1" s="1"/>
  <c r="AP685" i="1"/>
  <c r="M23" i="1"/>
  <c r="X634" i="1"/>
  <c r="AF638" i="1"/>
  <c r="O676" i="1"/>
  <c r="P676" i="1" s="1"/>
  <c r="AE677" i="1"/>
  <c r="AN704" i="1"/>
  <c r="AV704" i="1"/>
  <c r="AR707" i="1"/>
  <c r="AR23" i="1" s="1"/>
  <c r="AL723" i="1"/>
  <c r="U756" i="1"/>
  <c r="O756" i="1" s="1"/>
  <c r="V636" i="1"/>
  <c r="P637" i="1"/>
  <c r="P641" i="1"/>
  <c r="AE720" i="1"/>
  <c r="Z741" i="1"/>
  <c r="AN705" i="1"/>
  <c r="AV705" i="1"/>
  <c r="AD633" i="1"/>
  <c r="AD636" i="1"/>
  <c r="X641" i="1"/>
  <c r="V676" i="1"/>
  <c r="P504" i="1" l="1"/>
  <c r="Q713" i="1"/>
  <c r="Q736" i="1"/>
  <c r="AF644" i="1"/>
  <c r="P644" i="1"/>
  <c r="AG483" i="1"/>
  <c r="AH487" i="1"/>
  <c r="AE487" i="1"/>
  <c r="O551" i="1"/>
  <c r="P551" i="1" s="1"/>
  <c r="Q540" i="1"/>
  <c r="R56" i="1"/>
  <c r="AH56" i="1"/>
  <c r="Z56" i="1"/>
  <c r="AU310" i="1"/>
  <c r="AU319" i="1"/>
  <c r="AT319" i="1" s="1"/>
  <c r="AE311" i="1"/>
  <c r="AG531" i="1"/>
  <c r="AC619" i="1"/>
  <c r="AC664" i="1" s="1"/>
  <c r="AD644" i="1"/>
  <c r="N529" i="1"/>
  <c r="N530" i="1"/>
  <c r="AT396" i="1"/>
  <c r="AF509" i="1"/>
  <c r="AK675" i="1"/>
  <c r="AE675" i="1" s="1"/>
  <c r="AK673" i="1"/>
  <c r="AK706" i="1" s="1"/>
  <c r="AL674" i="1"/>
  <c r="AE674" i="1"/>
  <c r="AF674" i="1" s="1"/>
  <c r="AK716" i="1"/>
  <c r="AL716" i="1" s="1"/>
  <c r="Z540" i="1"/>
  <c r="P557" i="1"/>
  <c r="AF557" i="1"/>
  <c r="X557" i="1"/>
  <c r="X567" i="1"/>
  <c r="X563" i="1"/>
  <c r="AS396" i="1"/>
  <c r="AF274" i="1"/>
  <c r="AD737" i="1"/>
  <c r="AS727" i="1"/>
  <c r="AS737" i="1"/>
  <c r="AR722" i="1"/>
  <c r="AP719" i="1"/>
  <c r="AV727" i="1"/>
  <c r="AV737" i="1"/>
  <c r="AN727" i="1"/>
  <c r="AN737" i="1"/>
  <c r="AR719" i="1"/>
  <c r="AH231" i="1"/>
  <c r="Z57" i="1"/>
  <c r="W56" i="1"/>
  <c r="X56" i="1" s="1"/>
  <c r="AH274" i="1"/>
  <c r="Z297" i="1"/>
  <c r="W644" i="1"/>
  <c r="X644" i="1" s="1"/>
  <c r="AF75" i="1"/>
  <c r="X630" i="1"/>
  <c r="P633" i="1"/>
  <c r="X628" i="1"/>
  <c r="AH311" i="1"/>
  <c r="X633" i="1"/>
  <c r="X622" i="1"/>
  <c r="AQ75" i="1"/>
  <c r="AP75" i="1" s="1"/>
  <c r="F750" i="1"/>
  <c r="F23" i="1" s="1"/>
  <c r="F49" i="1"/>
  <c r="AF633" i="1"/>
  <c r="AF622" i="1"/>
  <c r="AG309" i="1"/>
  <c r="W504" i="1"/>
  <c r="X504" i="1" s="1"/>
  <c r="AE226" i="1"/>
  <c r="AF226" i="1" s="1"/>
  <c r="AG223" i="1"/>
  <c r="W226" i="1"/>
  <c r="X226" i="1" s="1"/>
  <c r="P250" i="1"/>
  <c r="X250" i="1"/>
  <c r="Z106" i="1"/>
  <c r="R106" i="1"/>
  <c r="AH334" i="1"/>
  <c r="AG458" i="1"/>
  <c r="AE458" i="1" s="1"/>
  <c r="AG333" i="1"/>
  <c r="K106" i="1"/>
  <c r="AY106" i="1" s="1"/>
  <c r="AS537" i="1"/>
  <c r="AS536" i="1" s="1"/>
  <c r="N705" i="1"/>
  <c r="N704" i="1"/>
  <c r="O607" i="1"/>
  <c r="BA607" i="1"/>
  <c r="Q350" i="1"/>
  <c r="Q348" i="1"/>
  <c r="AP720" i="1"/>
  <c r="AP727" i="1"/>
  <c r="AG350" i="1"/>
  <c r="AG348" i="1"/>
  <c r="AG532" i="1" s="1"/>
  <c r="AE532" i="1" s="1"/>
  <c r="X612" i="1"/>
  <c r="P612" i="1"/>
  <c r="P416" i="1"/>
  <c r="X416" i="1"/>
  <c r="P316" i="1"/>
  <c r="AP251" i="1"/>
  <c r="X33" i="1"/>
  <c r="AF316" i="1"/>
  <c r="P33" i="1"/>
  <c r="W365" i="1"/>
  <c r="X365" i="1" s="1"/>
  <c r="Y348" i="1"/>
  <c r="Y532" i="1" s="1"/>
  <c r="AE361" i="1"/>
  <c r="AG347" i="1"/>
  <c r="K38" i="1"/>
  <c r="AY38" i="1" s="1"/>
  <c r="AY669" i="1"/>
  <c r="N38" i="1"/>
  <c r="BE38" i="1" s="1"/>
  <c r="BE669" i="1"/>
  <c r="AF627" i="1"/>
  <c r="AY627" i="1"/>
  <c r="AD627" i="1"/>
  <c r="BE627" i="1"/>
  <c r="BE643" i="1"/>
  <c r="AX643" i="1"/>
  <c r="AY643" i="1" s="1"/>
  <c r="X623" i="1"/>
  <c r="AY623" i="1"/>
  <c r="AF629" i="1"/>
  <c r="AY629" i="1"/>
  <c r="K458" i="1"/>
  <c r="AY458" i="1" s="1"/>
  <c r="BA458" i="1"/>
  <c r="AF628" i="1"/>
  <c r="AY628" i="1"/>
  <c r="W619" i="1"/>
  <c r="AF630" i="1"/>
  <c r="AY630" i="1"/>
  <c r="AF636" i="1"/>
  <c r="AY636" i="1"/>
  <c r="L469" i="1"/>
  <c r="BA469" i="1" s="1"/>
  <c r="BA435" i="1"/>
  <c r="BD644" i="1"/>
  <c r="K464" i="1"/>
  <c r="AY464" i="1" s="1"/>
  <c r="BA464" i="1"/>
  <c r="O619" i="1"/>
  <c r="BA347" i="1"/>
  <c r="AQ320" i="1"/>
  <c r="AP320" i="1" s="1"/>
  <c r="O714" i="1"/>
  <c r="X433" i="1"/>
  <c r="AY433" i="1"/>
  <c r="BE391" i="1"/>
  <c r="BE407" i="1"/>
  <c r="BA310" i="1"/>
  <c r="P56" i="1"/>
  <c r="K531" i="1"/>
  <c r="X173" i="1"/>
  <c r="P173" i="1"/>
  <c r="AF173" i="1"/>
  <c r="O76" i="1"/>
  <c r="P76" i="1" s="1"/>
  <c r="R61" i="1"/>
  <c r="Q60" i="1"/>
  <c r="O60" i="1" s="1"/>
  <c r="P60" i="1" s="1"/>
  <c r="P61" i="1"/>
  <c r="W66" i="1"/>
  <c r="X66" i="1" s="1"/>
  <c r="AE56" i="1"/>
  <c r="AF56" i="1" s="1"/>
  <c r="P84" i="1"/>
  <c r="AY84" i="1"/>
  <c r="E538" i="1"/>
  <c r="AF540" i="1"/>
  <c r="S608" i="1"/>
  <c r="S747" i="1" s="1"/>
  <c r="T590" i="1"/>
  <c r="S592" i="1"/>
  <c r="T536" i="1"/>
  <c r="X607" i="1"/>
  <c r="AY607" i="1"/>
  <c r="AJ14" i="1"/>
  <c r="BC14" i="1"/>
  <c r="AE138" i="1"/>
  <c r="AF138" i="1" s="1"/>
  <c r="R501" i="1"/>
  <c r="BA501" i="1"/>
  <c r="X429" i="1"/>
  <c r="AY429" i="1"/>
  <c r="O75" i="1"/>
  <c r="P75" i="1" s="1"/>
  <c r="AZ334" i="1"/>
  <c r="BA334" i="1" s="1"/>
  <c r="AF215" i="1"/>
  <c r="BA331" i="1"/>
  <c r="AX331" i="1"/>
  <c r="AY331" i="1" s="1"/>
  <c r="AF311" i="1"/>
  <c r="BA336" i="1"/>
  <c r="AX336" i="1"/>
  <c r="AY336" i="1" s="1"/>
  <c r="AZ330" i="1"/>
  <c r="K333" i="1"/>
  <c r="AZ333" i="1"/>
  <c r="BA335" i="1"/>
  <c r="AX335" i="1"/>
  <c r="AY335" i="1" s="1"/>
  <c r="P328" i="1"/>
  <c r="AY328" i="1"/>
  <c r="AX311" i="1"/>
  <c r="AX531" i="1" s="1"/>
  <c r="AZ531" i="1"/>
  <c r="BA531" i="1" s="1"/>
  <c r="AZ309" i="1"/>
  <c r="AX309" i="1" s="1"/>
  <c r="BA341" i="1"/>
  <c r="AX341" i="1"/>
  <c r="AY341" i="1" s="1"/>
  <c r="BA337" i="1"/>
  <c r="AX337" i="1"/>
  <c r="AY337" i="1" s="1"/>
  <c r="BA338" i="1"/>
  <c r="AX338" i="1"/>
  <c r="AY338" i="1" s="1"/>
  <c r="E309" i="1"/>
  <c r="X565" i="1"/>
  <c r="AY565" i="1"/>
  <c r="BC592" i="1"/>
  <c r="BC536" i="1"/>
  <c r="AY559" i="1"/>
  <c r="AZ504" i="1"/>
  <c r="BA297" i="1"/>
  <c r="AX297" i="1"/>
  <c r="AY297" i="1" s="1"/>
  <c r="AZ296" i="1"/>
  <c r="X144" i="1"/>
  <c r="AY144" i="1"/>
  <c r="AF281" i="1"/>
  <c r="AY281" i="1"/>
  <c r="AH213" i="1"/>
  <c r="AY213" i="1"/>
  <c r="AB186" i="1"/>
  <c r="AF297" i="1"/>
  <c r="P280" i="1"/>
  <c r="AY280" i="1"/>
  <c r="X320" i="1"/>
  <c r="AY320" i="1"/>
  <c r="K360" i="1"/>
  <c r="AY360" i="1" s="1"/>
  <c r="BA360" i="1"/>
  <c r="AF57" i="1"/>
  <c r="AY57" i="1"/>
  <c r="K244" i="1"/>
  <c r="AY244" i="1" s="1"/>
  <c r="BA244" i="1"/>
  <c r="K230" i="1"/>
  <c r="BA230" i="1"/>
  <c r="AZ551" i="1"/>
  <c r="AX551" i="1" s="1"/>
  <c r="AY551" i="1" s="1"/>
  <c r="AZ539" i="1"/>
  <c r="AZ538" i="1" s="1"/>
  <c r="AX538" i="1" s="1"/>
  <c r="AX552" i="1"/>
  <c r="AQ552" i="1" s="1"/>
  <c r="AP552" i="1" s="1"/>
  <c r="W675" i="1"/>
  <c r="AD675" i="1"/>
  <c r="L19" i="1"/>
  <c r="BA19" i="1" s="1"/>
  <c r="BA46" i="1"/>
  <c r="K46" i="1"/>
  <c r="AY46" i="1" s="1"/>
  <c r="AY348" i="1"/>
  <c r="L595" i="1"/>
  <c r="BA595" i="1" s="1"/>
  <c r="BA532" i="1"/>
  <c r="K319" i="1"/>
  <c r="AY319" i="1" s="1"/>
  <c r="BA319" i="1"/>
  <c r="X432" i="1"/>
  <c r="X420" i="1"/>
  <c r="AE287" i="1"/>
  <c r="AF287" i="1" s="1"/>
  <c r="AL675" i="1"/>
  <c r="AF516" i="1"/>
  <c r="W76" i="1"/>
  <c r="X76" i="1" s="1"/>
  <c r="AU66" i="1"/>
  <c r="AT66" i="1" s="1"/>
  <c r="X636" i="1"/>
  <c r="AQ561" i="1"/>
  <c r="AP561" i="1" s="1"/>
  <c r="P420" i="1"/>
  <c r="X271" i="1"/>
  <c r="L468" i="1"/>
  <c r="BA468" i="1" s="1"/>
  <c r="W287" i="1"/>
  <c r="X287" i="1" s="1"/>
  <c r="P144" i="1"/>
  <c r="AH557" i="1"/>
  <c r="AT171" i="1"/>
  <c r="AT32" i="1" s="1"/>
  <c r="P636" i="1"/>
  <c r="AQ496" i="1"/>
  <c r="AP496" i="1" s="1"/>
  <c r="R551" i="1"/>
  <c r="P716" i="1"/>
  <c r="AH33" i="1"/>
  <c r="L707" i="1"/>
  <c r="L23" i="1" s="1"/>
  <c r="L38" i="1"/>
  <c r="M608" i="1"/>
  <c r="AJ608" i="1" s="1"/>
  <c r="AQ226" i="1"/>
  <c r="AP226" i="1" s="1"/>
  <c r="AF119" i="1"/>
  <c r="AU138" i="1"/>
  <c r="AT138" i="1" s="1"/>
  <c r="Z138" i="1"/>
  <c r="AF171" i="1"/>
  <c r="AQ33" i="1"/>
  <c r="Z87" i="1"/>
  <c r="P433" i="1"/>
  <c r="X275" i="1"/>
  <c r="Z33" i="1"/>
  <c r="R138" i="1"/>
  <c r="AF361" i="1"/>
  <c r="AF236" i="1"/>
  <c r="AF353" i="1"/>
  <c r="AX73" i="1"/>
  <c r="AY73" i="1" s="1"/>
  <c r="AZ72" i="1"/>
  <c r="AX72" i="1" s="1"/>
  <c r="AY72" i="1" s="1"/>
  <c r="AF334" i="1"/>
  <c r="AF91" i="1"/>
  <c r="AF165" i="1"/>
  <c r="BA165" i="1"/>
  <c r="AF33" i="1"/>
  <c r="AF623" i="1"/>
  <c r="AF424" i="1"/>
  <c r="AF332" i="1"/>
  <c r="AF233" i="1"/>
  <c r="AF231" i="1"/>
  <c r="D471" i="1"/>
  <c r="D49" i="1" s="1"/>
  <c r="D23" i="1" s="1"/>
  <c r="AF63" i="1"/>
  <c r="BA63" i="1"/>
  <c r="AF77" i="1"/>
  <c r="AF554" i="1"/>
  <c r="BA554" i="1"/>
  <c r="AF331" i="1"/>
  <c r="AF364" i="1"/>
  <c r="AQ487" i="1"/>
  <c r="AX69" i="1"/>
  <c r="AY69" i="1" s="1"/>
  <c r="AZ68" i="1"/>
  <c r="BA69" i="1"/>
  <c r="AG38" i="1"/>
  <c r="AF365" i="1"/>
  <c r="AF245" i="1"/>
  <c r="Y464" i="1"/>
  <c r="AF362" i="1"/>
  <c r="AF366" i="1"/>
  <c r="AF322" i="1"/>
  <c r="AF299" i="1"/>
  <c r="AF80" i="1"/>
  <c r="BA80" i="1"/>
  <c r="AF144" i="1"/>
  <c r="Z224" i="1"/>
  <c r="AF24" i="1"/>
  <c r="AF160" i="1"/>
  <c r="AF517" i="1"/>
  <c r="BA552" i="1"/>
  <c r="AF352" i="1"/>
  <c r="BA64" i="1"/>
  <c r="AX64" i="1"/>
  <c r="AY64" i="1" s="1"/>
  <c r="AZ61" i="1"/>
  <c r="AG40" i="1"/>
  <c r="AQ505" i="1"/>
  <c r="AP505" i="1" s="1"/>
  <c r="X629" i="1"/>
  <c r="F747" i="1"/>
  <c r="AM435" i="1"/>
  <c r="AM469" i="1" s="1"/>
  <c r="AH361" i="1"/>
  <c r="AF330" i="1"/>
  <c r="Z319" i="1"/>
  <c r="O226" i="1"/>
  <c r="P226" i="1" s="1"/>
  <c r="AF235" i="1"/>
  <c r="AF67" i="1"/>
  <c r="BA67" i="1"/>
  <c r="AL424" i="1"/>
  <c r="AS424" i="1" s="1"/>
  <c r="AP424" i="1" s="1"/>
  <c r="AF564" i="1"/>
  <c r="AX88" i="1"/>
  <c r="AY88" i="1" s="1"/>
  <c r="AF601" i="1"/>
  <c r="BA601" i="1"/>
  <c r="AF250" i="1"/>
  <c r="AF545" i="1"/>
  <c r="BA545" i="1"/>
  <c r="AU468" i="1"/>
  <c r="F745" i="1"/>
  <c r="F11" i="1" s="1"/>
  <c r="AG360" i="1"/>
  <c r="AE360" i="1" s="1"/>
  <c r="AF242" i="1"/>
  <c r="AF279" i="1"/>
  <c r="W224" i="1"/>
  <c r="X224" i="1" s="1"/>
  <c r="AH226" i="1"/>
  <c r="K142" i="1"/>
  <c r="AF541" i="1"/>
  <c r="BA541" i="1"/>
  <c r="Z334" i="1"/>
  <c r="AX89" i="1"/>
  <c r="AY89" i="1" s="1"/>
  <c r="AM496" i="1"/>
  <c r="AE347" i="1"/>
  <c r="AF228" i="1"/>
  <c r="AF374" i="1"/>
  <c r="Z275" i="1"/>
  <c r="AF139" i="1"/>
  <c r="H222" i="1"/>
  <c r="AF354" i="1"/>
  <c r="G536" i="1"/>
  <c r="AF603" i="1"/>
  <c r="BA603" i="1"/>
  <c r="AX71" i="1"/>
  <c r="AY71" i="1" s="1"/>
  <c r="BA71" i="1"/>
  <c r="BA70" i="1"/>
  <c r="AX70" i="1"/>
  <c r="AY70" i="1" s="1"/>
  <c r="AZ561" i="1"/>
  <c r="AX561" i="1" s="1"/>
  <c r="P629" i="1"/>
  <c r="AF376" i="1"/>
  <c r="AF278" i="1"/>
  <c r="AQ274" i="1"/>
  <c r="AP274" i="1" s="1"/>
  <c r="BA168" i="1"/>
  <c r="AX486" i="1"/>
  <c r="AY486" i="1" s="1"/>
  <c r="BA74" i="1"/>
  <c r="AX74" i="1"/>
  <c r="AY74" i="1" s="1"/>
  <c r="R33" i="1"/>
  <c r="R557" i="1"/>
  <c r="O320" i="1"/>
  <c r="P320" i="1" s="1"/>
  <c r="Q319" i="1"/>
  <c r="R320" i="1"/>
  <c r="U380" i="1"/>
  <c r="O380" i="1" s="1"/>
  <c r="AS607" i="1"/>
  <c r="AV186" i="1"/>
  <c r="AV608" i="1" s="1"/>
  <c r="AV42" i="1" s="1"/>
  <c r="AV11" i="1" s="1"/>
  <c r="P539" i="1"/>
  <c r="AO380" i="1"/>
  <c r="AO529" i="1" s="1"/>
  <c r="AO34" i="1" s="1"/>
  <c r="AF607" i="1"/>
  <c r="K347" i="1"/>
  <c r="AY347" i="1" s="1"/>
  <c r="W215" i="1"/>
  <c r="X215" i="1" s="1"/>
  <c r="Z161" i="1"/>
  <c r="O391" i="1"/>
  <c r="Q223" i="1"/>
  <c r="P627" i="1"/>
  <c r="D468" i="1"/>
  <c r="D608" i="1" s="1"/>
  <c r="D745" i="1" s="1"/>
  <c r="AI715" i="1"/>
  <c r="AE223" i="1"/>
  <c r="O14" i="1"/>
  <c r="E435" i="1"/>
  <c r="AF505" i="1"/>
  <c r="AE224" i="1"/>
  <c r="O224" i="1"/>
  <c r="O531" i="1" s="1"/>
  <c r="Q531" i="1"/>
  <c r="R158" i="1"/>
  <c r="W57" i="1"/>
  <c r="X57" i="1" s="1"/>
  <c r="O138" i="1"/>
  <c r="P138" i="1" s="1"/>
  <c r="Q39" i="1"/>
  <c r="AQ232" i="1"/>
  <c r="AQ230" i="1" s="1"/>
  <c r="AP230" i="1" s="1"/>
  <c r="I222" i="1"/>
  <c r="AT607" i="1"/>
  <c r="AT14" i="1" s="1"/>
  <c r="W714" i="1"/>
  <c r="W713" i="1" s="1"/>
  <c r="W40" i="1" s="1"/>
  <c r="N44" i="1"/>
  <c r="AE158" i="1"/>
  <c r="BA158" i="1" s="1"/>
  <c r="Z72" i="1"/>
  <c r="R540" i="1"/>
  <c r="AH538" i="1"/>
  <c r="X716" i="1"/>
  <c r="X14" i="1"/>
  <c r="X556" i="1"/>
  <c r="P104" i="1"/>
  <c r="Y39" i="1"/>
  <c r="Z212" i="1"/>
  <c r="W212" i="1"/>
  <c r="K212" i="1"/>
  <c r="K39" i="1" s="1"/>
  <c r="AY39" i="1" s="1"/>
  <c r="L39" i="1"/>
  <c r="BA39" i="1" s="1"/>
  <c r="Z75" i="1"/>
  <c r="AH75" i="1"/>
  <c r="AE66" i="1"/>
  <c r="AF66" i="1" s="1"/>
  <c r="AH66" i="1"/>
  <c r="X87" i="1"/>
  <c r="Y86" i="1"/>
  <c r="Z86" i="1" s="1"/>
  <c r="AF14" i="1"/>
  <c r="AF677" i="1"/>
  <c r="K213" i="1"/>
  <c r="AF213" i="1" s="1"/>
  <c r="I213" i="1"/>
  <c r="R60" i="1"/>
  <c r="W391" i="1"/>
  <c r="AC380" i="1"/>
  <c r="AH138" i="1"/>
  <c r="Z158" i="1"/>
  <c r="W61" i="1"/>
  <c r="X61" i="1" s="1"/>
  <c r="Y60" i="1"/>
  <c r="O87" i="1"/>
  <c r="P87" i="1" s="1"/>
  <c r="Q86" i="1"/>
  <c r="F17" i="1"/>
  <c r="F42" i="1"/>
  <c r="I464" i="1"/>
  <c r="H464" i="1" s="1"/>
  <c r="K83" i="1"/>
  <c r="L82" i="1"/>
  <c r="X158" i="1"/>
  <c r="AD407" i="1"/>
  <c r="V407" i="1"/>
  <c r="AC473" i="1"/>
  <c r="F473" i="1"/>
  <c r="E483" i="1"/>
  <c r="E473" i="1" s="1"/>
  <c r="P297" i="1"/>
  <c r="E407" i="1"/>
  <c r="AI723" i="1"/>
  <c r="AI716" i="1" s="1"/>
  <c r="AI726" i="1" s="1"/>
  <c r="AV35" i="1"/>
  <c r="AV536" i="1"/>
  <c r="AR576" i="1"/>
  <c r="AR590" i="1" s="1"/>
  <c r="AR35" i="1" s="1"/>
  <c r="P559" i="1"/>
  <c r="X559" i="1"/>
  <c r="Z365" i="1"/>
  <c r="P374" i="1"/>
  <c r="X374" i="1"/>
  <c r="AF429" i="1"/>
  <c r="P429" i="1"/>
  <c r="I504" i="1"/>
  <c r="H504" i="1" s="1"/>
  <c r="AF280" i="1"/>
  <c r="O287" i="1"/>
  <c r="P287" i="1" s="1"/>
  <c r="R287" i="1"/>
  <c r="X280" i="1"/>
  <c r="G468" i="1"/>
  <c r="G608" i="1" s="1"/>
  <c r="G17" i="1" s="1"/>
  <c r="G471" i="1"/>
  <c r="G615" i="1" s="1"/>
  <c r="G750" i="1" s="1"/>
  <c r="G23" i="1" s="1"/>
  <c r="E380" i="1"/>
  <c r="P706" i="1"/>
  <c r="X104" i="1"/>
  <c r="AH551" i="1"/>
  <c r="AE551" i="1"/>
  <c r="AE420" i="1"/>
  <c r="AF420" i="1" s="1"/>
  <c r="AL420" i="1"/>
  <c r="Q458" i="1"/>
  <c r="O458" i="1" s="1"/>
  <c r="O459" i="1"/>
  <c r="AT334" i="1"/>
  <c r="AU333" i="1"/>
  <c r="AT333" i="1" s="1"/>
  <c r="AE351" i="1"/>
  <c r="AE350" i="1"/>
  <c r="AN186" i="1"/>
  <c r="AE416" i="1"/>
  <c r="AF416" i="1" s="1"/>
  <c r="AL416" i="1"/>
  <c r="Y435" i="1"/>
  <c r="R215" i="1"/>
  <c r="Q213" i="1"/>
  <c r="X424" i="1"/>
  <c r="Z374" i="1"/>
  <c r="Y370" i="1"/>
  <c r="AE76" i="1"/>
  <c r="AH76" i="1"/>
  <c r="AH68" i="1"/>
  <c r="AE68" i="1"/>
  <c r="AF68" i="1" s="1"/>
  <c r="K32" i="1"/>
  <c r="P424" i="1"/>
  <c r="O68" i="1"/>
  <c r="P68" i="1" s="1"/>
  <c r="R68" i="1"/>
  <c r="Z215" i="1"/>
  <c r="Y213" i="1"/>
  <c r="AP722" i="1"/>
  <c r="AP715" i="1" s="1"/>
  <c r="P607" i="1"/>
  <c r="AU244" i="1"/>
  <c r="AT244" i="1" s="1"/>
  <c r="AT246" i="1"/>
  <c r="AM504" i="1"/>
  <c r="Q244" i="1"/>
  <c r="R244" i="1" s="1"/>
  <c r="AF104" i="1"/>
  <c r="O350" i="1"/>
  <c r="O351" i="1"/>
  <c r="P351" i="1" s="1"/>
  <c r="AT576" i="1"/>
  <c r="AN576" i="1"/>
  <c r="W459" i="1"/>
  <c r="Y458" i="1"/>
  <c r="W458" i="1" s="1"/>
  <c r="AF425" i="1"/>
  <c r="W313" i="1"/>
  <c r="X313" i="1" s="1"/>
  <c r="Z313" i="1"/>
  <c r="R72" i="1"/>
  <c r="O72" i="1"/>
  <c r="P72" i="1" s="1"/>
  <c r="AT86" i="1"/>
  <c r="AU83" i="1"/>
  <c r="X84" i="1"/>
  <c r="AF147" i="1"/>
  <c r="AT516" i="1"/>
  <c r="AM516" i="1"/>
  <c r="Y296" i="1"/>
  <c r="W296" i="1" s="1"/>
  <c r="W297" i="1"/>
  <c r="X297" i="1" s="1"/>
  <c r="Q66" i="1"/>
  <c r="E222" i="1"/>
  <c r="K407" i="1"/>
  <c r="AY407" i="1" s="1"/>
  <c r="AF271" i="1"/>
  <c r="P147" i="1"/>
  <c r="AW704" i="1"/>
  <c r="AW737" i="1" s="1"/>
  <c r="AE484" i="1"/>
  <c r="AG473" i="1"/>
  <c r="X147" i="1"/>
  <c r="P158" i="1"/>
  <c r="R142" i="1"/>
  <c r="P565" i="1"/>
  <c r="AF565" i="1"/>
  <c r="AI609" i="1"/>
  <c r="AI43" i="1" s="1"/>
  <c r="AI18" i="1" s="1"/>
  <c r="AO719" i="1"/>
  <c r="AO722" i="1"/>
  <c r="M723" i="1"/>
  <c r="M720" i="1"/>
  <c r="U44" i="1"/>
  <c r="U20" i="1" s="1"/>
  <c r="AF720" i="1"/>
  <c r="AQ705" i="1"/>
  <c r="AQ704" i="1"/>
  <c r="AQ707" i="1"/>
  <c r="AQ23" i="1" s="1"/>
  <c r="AS720" i="1"/>
  <c r="AS723" i="1"/>
  <c r="AR723" i="1"/>
  <c r="AR716" i="1" s="1"/>
  <c r="AR726" i="1" s="1"/>
  <c r="X619" i="1"/>
  <c r="P619" i="1"/>
  <c r="AT666" i="1"/>
  <c r="AQ607" i="1"/>
  <c r="AP600" i="1"/>
  <c r="AP607" i="1" s="1"/>
  <c r="O516" i="1"/>
  <c r="P516" i="1" s="1"/>
  <c r="R516" i="1"/>
  <c r="AP408" i="1"/>
  <c r="AM539" i="1"/>
  <c r="AM538" i="1" s="1"/>
  <c r="AM537" i="1" s="1"/>
  <c r="AE407" i="1"/>
  <c r="AL407" i="1"/>
  <c r="R348" i="1"/>
  <c r="O348" i="1"/>
  <c r="P348" i="1" s="1"/>
  <c r="AH333" i="1"/>
  <c r="AE333" i="1"/>
  <c r="R333" i="1"/>
  <c r="O333" i="1"/>
  <c r="Z274" i="1"/>
  <c r="W274" i="1"/>
  <c r="X274" i="1" s="1"/>
  <c r="AH370" i="1"/>
  <c r="AE370" i="1"/>
  <c r="R275" i="1"/>
  <c r="O275" i="1"/>
  <c r="P275" i="1" s="1"/>
  <c r="P271" i="1"/>
  <c r="W168" i="1"/>
  <c r="AP171" i="1"/>
  <c r="AP32" i="1" s="1"/>
  <c r="AR32" i="1"/>
  <c r="Z142" i="1"/>
  <c r="W142" i="1"/>
  <c r="D615" i="1"/>
  <c r="D750" i="1" s="1"/>
  <c r="AI747" i="1"/>
  <c r="AI749" i="1"/>
  <c r="AI745" i="1"/>
  <c r="AI42" i="1"/>
  <c r="Z551" i="1"/>
  <c r="W551" i="1"/>
  <c r="X551" i="1" s="1"/>
  <c r="AW719" i="1"/>
  <c r="AW722" i="1"/>
  <c r="AC20" i="1"/>
  <c r="M591" i="1"/>
  <c r="BC591" i="1" s="1"/>
  <c r="M35" i="1"/>
  <c r="AD426" i="1"/>
  <c r="W426" i="1"/>
  <c r="X426" i="1" s="1"/>
  <c r="AQ335" i="1"/>
  <c r="AF335" i="1"/>
  <c r="AG435" i="1"/>
  <c r="AG464" i="1"/>
  <c r="AE440" i="1"/>
  <c r="AE464" i="1" s="1"/>
  <c r="AH296" i="1"/>
  <c r="R296" i="1"/>
  <c r="K296" i="1"/>
  <c r="AF314" i="1"/>
  <c r="AQ314" i="1"/>
  <c r="AH212" i="1"/>
  <c r="AE212" i="1"/>
  <c r="BA212" i="1" s="1"/>
  <c r="AG39" i="1"/>
  <c r="W164" i="1"/>
  <c r="R298" i="1"/>
  <c r="O298" i="1"/>
  <c r="P298" i="1" s="1"/>
  <c r="AV719" i="1"/>
  <c r="AV722" i="1"/>
  <c r="R741" i="1"/>
  <c r="K741" i="1"/>
  <c r="AY741" i="1" s="1"/>
  <c r="L15" i="1"/>
  <c r="AN719" i="1"/>
  <c r="AN722" i="1"/>
  <c r="AI610" i="1"/>
  <c r="AI44" i="1" s="1"/>
  <c r="AI20" i="1" s="1"/>
  <c r="X539" i="1"/>
  <c r="X552" i="1"/>
  <c r="AW707" i="1"/>
  <c r="AA749" i="1"/>
  <c r="AA745" i="1"/>
  <c r="AA747" i="1"/>
  <c r="AA42" i="1"/>
  <c r="AA44" i="1"/>
  <c r="H750" i="1"/>
  <c r="H23" i="1" s="1"/>
  <c r="H49" i="1"/>
  <c r="J750" i="1"/>
  <c r="J23" i="1" s="1"/>
  <c r="J49" i="1"/>
  <c r="AM468" i="1"/>
  <c r="AK483" i="1"/>
  <c r="AE494" i="1"/>
  <c r="AE396" i="1"/>
  <c r="AF396" i="1" s="1"/>
  <c r="AL396" i="1"/>
  <c r="AT392" i="1"/>
  <c r="R370" i="1"/>
  <c r="O370" i="1"/>
  <c r="P370" i="1" s="1"/>
  <c r="K310" i="1"/>
  <c r="AY310" i="1" s="1"/>
  <c r="R274" i="1"/>
  <c r="O274" i="1"/>
  <c r="P274" i="1" s="1"/>
  <c r="AT231" i="1"/>
  <c r="AU230" i="1"/>
  <c r="AT230" i="1" s="1"/>
  <c r="R212" i="1"/>
  <c r="O212" i="1"/>
  <c r="AA43" i="1"/>
  <c r="AF84" i="1"/>
  <c r="AA719" i="1"/>
  <c r="AA722" i="1"/>
  <c r="AV723" i="1"/>
  <c r="AV720" i="1"/>
  <c r="AN723" i="1"/>
  <c r="AN720" i="1"/>
  <c r="AL643" i="1"/>
  <c r="AE643" i="1"/>
  <c r="AH741" i="1"/>
  <c r="AQ545" i="1"/>
  <c r="AP545" i="1" s="1"/>
  <c r="AQ539" i="1"/>
  <c r="AP539" i="1" s="1"/>
  <c r="AP546" i="1"/>
  <c r="AQ537" i="1"/>
  <c r="O443" i="1"/>
  <c r="O435" i="1" s="1"/>
  <c r="Q435" i="1"/>
  <c r="AP396" i="1"/>
  <c r="AS346" i="1"/>
  <c r="K350" i="1"/>
  <c r="L346" i="1"/>
  <c r="J747" i="1"/>
  <c r="J749" i="1"/>
  <c r="J745" i="1"/>
  <c r="J11" i="1" s="1"/>
  <c r="J17" i="1"/>
  <c r="J42" i="1"/>
  <c r="Z350" i="1"/>
  <c r="U413" i="1"/>
  <c r="P341" i="1"/>
  <c r="W246" i="1"/>
  <c r="X246" i="1" s="1"/>
  <c r="Z246" i="1"/>
  <c r="W261" i="1"/>
  <c r="X261" i="1" s="1"/>
  <c r="Z261" i="1"/>
  <c r="Z310" i="1"/>
  <c r="W310" i="1"/>
  <c r="AE246" i="1"/>
  <c r="AH246" i="1"/>
  <c r="O164" i="1"/>
  <c r="AG23" i="1"/>
  <c r="AF624" i="1"/>
  <c r="X624" i="1"/>
  <c r="P624" i="1"/>
  <c r="S722" i="1"/>
  <c r="S719" i="1"/>
  <c r="AI714" i="1"/>
  <c r="AI713" i="1" s="1"/>
  <c r="AI40" i="1" s="1"/>
  <c r="AD669" i="1"/>
  <c r="AC38" i="1"/>
  <c r="S720" i="1"/>
  <c r="S723" i="1"/>
  <c r="X643" i="1"/>
  <c r="P643" i="1"/>
  <c r="AP723" i="1"/>
  <c r="AP716" i="1" s="1"/>
  <c r="AP726" i="1" s="1"/>
  <c r="U666" i="1"/>
  <c r="O666" i="1" s="1"/>
  <c r="V677" i="1"/>
  <c r="U675" i="1"/>
  <c r="O677" i="1"/>
  <c r="P677" i="1" s="1"/>
  <c r="AA716" i="1"/>
  <c r="AA726" i="1" s="1"/>
  <c r="AU14" i="1"/>
  <c r="AS14" i="1"/>
  <c r="X675" i="1"/>
  <c r="P509" i="1"/>
  <c r="AE504" i="1"/>
  <c r="AH504" i="1"/>
  <c r="W435" i="1"/>
  <c r="W464" i="1"/>
  <c r="Z501" i="1"/>
  <c r="K501" i="1"/>
  <c r="AY501" i="1" s="1"/>
  <c r="AH501" i="1"/>
  <c r="W333" i="1"/>
  <c r="Z333" i="1"/>
  <c r="X351" i="1"/>
  <c r="AH320" i="1"/>
  <c r="AE320" i="1"/>
  <c r="AG319" i="1"/>
  <c r="P313" i="1"/>
  <c r="X281" i="1"/>
  <c r="I173" i="1"/>
  <c r="H173" i="1" s="1"/>
  <c r="H174" i="1"/>
  <c r="AM57" i="1"/>
  <c r="AM56" i="1" s="1"/>
  <c r="AM55" i="1" s="1"/>
  <c r="AM52" i="1" s="1"/>
  <c r="H56" i="1"/>
  <c r="H55" i="1" s="1"/>
  <c r="I55" i="1"/>
  <c r="K55" i="1"/>
  <c r="AY55" i="1" s="1"/>
  <c r="AR186" i="1"/>
  <c r="V607" i="1"/>
  <c r="AR715" i="1"/>
  <c r="AR714" i="1" s="1"/>
  <c r="AR713" i="1" s="1"/>
  <c r="AI591" i="1"/>
  <c r="AJ590" i="1"/>
  <c r="AI35" i="1"/>
  <c r="S591" i="1"/>
  <c r="S35" i="1"/>
  <c r="H540" i="1"/>
  <c r="I538" i="1"/>
  <c r="S44" i="1"/>
  <c r="Z539" i="1"/>
  <c r="AD431" i="1"/>
  <c r="W431" i="1"/>
  <c r="X431" i="1" s="1"/>
  <c r="U431" i="1"/>
  <c r="H436" i="1"/>
  <c r="H435" i="1" s="1"/>
  <c r="H468" i="1" s="1"/>
  <c r="H608" i="1" s="1"/>
  <c r="I435" i="1"/>
  <c r="I468" i="1" s="1"/>
  <c r="I608" i="1" s="1"/>
  <c r="AL433" i="1"/>
  <c r="AK432" i="1"/>
  <c r="AK391" i="1" s="1"/>
  <c r="AK529" i="1" s="1"/>
  <c r="AE433" i="1"/>
  <c r="AF433" i="1" s="1"/>
  <c r="O361" i="1"/>
  <c r="P361" i="1" s="1"/>
  <c r="Q360" i="1"/>
  <c r="Q346" i="1" s="1"/>
  <c r="R361" i="1"/>
  <c r="X328" i="1"/>
  <c r="AF328" i="1"/>
  <c r="AM222" i="1"/>
  <c r="I172" i="1"/>
  <c r="H171" i="1"/>
  <c r="H172" i="1" s="1"/>
  <c r="AH90" i="1"/>
  <c r="AE90" i="1"/>
  <c r="BA90" i="1" s="1"/>
  <c r="X139" i="1"/>
  <c r="W138" i="1"/>
  <c r="X138" i="1" s="1"/>
  <c r="AE55" i="1"/>
  <c r="AH55" i="1"/>
  <c r="P57" i="1"/>
  <c r="Z516" i="1"/>
  <c r="W516" i="1"/>
  <c r="AT539" i="1"/>
  <c r="AU538" i="1"/>
  <c r="AU537" i="1" s="1"/>
  <c r="X564" i="1"/>
  <c r="AW407" i="1"/>
  <c r="AT407" i="1" s="1"/>
  <c r="AT412" i="1"/>
  <c r="AS412" i="1"/>
  <c r="AP412" i="1" s="1"/>
  <c r="F537" i="1"/>
  <c r="E561" i="1"/>
  <c r="AL427" i="1"/>
  <c r="AE427" i="1"/>
  <c r="AF427" i="1" s="1"/>
  <c r="I496" i="1"/>
  <c r="H498" i="1"/>
  <c r="AF341" i="1"/>
  <c r="AH298" i="1"/>
  <c r="AE298" i="1"/>
  <c r="I309" i="1"/>
  <c r="H309" i="1" s="1"/>
  <c r="Z231" i="1"/>
  <c r="W231" i="1"/>
  <c r="X231" i="1" s="1"/>
  <c r="Y230" i="1"/>
  <c r="AH313" i="1"/>
  <c r="AE313" i="1"/>
  <c r="AH348" i="1"/>
  <c r="AE348" i="1"/>
  <c r="AQ213" i="1"/>
  <c r="AP213" i="1" s="1"/>
  <c r="P281" i="1"/>
  <c r="AE230" i="1"/>
  <c r="AH230" i="1"/>
  <c r="AG244" i="1"/>
  <c r="AE164" i="1"/>
  <c r="AS722" i="1"/>
  <c r="AS719" i="1"/>
  <c r="AF675" i="1"/>
  <c r="AO706" i="1"/>
  <c r="AO20" i="1" s="1"/>
  <c r="AO675" i="1"/>
  <c r="AO669" i="1" s="1"/>
  <c r="AO666" i="1"/>
  <c r="AB590" i="1"/>
  <c r="AO590" i="1"/>
  <c r="AO536" i="1"/>
  <c r="X412" i="1"/>
  <c r="P412" i="1"/>
  <c r="AM483" i="1"/>
  <c r="X497" i="1"/>
  <c r="P497" i="1"/>
  <c r="AF497" i="1"/>
  <c r="AF506" i="1"/>
  <c r="AQ506" i="1"/>
  <c r="AT483" i="1"/>
  <c r="AU473" i="1"/>
  <c r="AT473" i="1" s="1"/>
  <c r="AF412" i="1"/>
  <c r="K538" i="1"/>
  <c r="AF538" i="1" s="1"/>
  <c r="AH327" i="1"/>
  <c r="K327" i="1"/>
  <c r="AY327" i="1" s="1"/>
  <c r="Z327" i="1"/>
  <c r="R327" i="1"/>
  <c r="AH275" i="1"/>
  <c r="AE275" i="1"/>
  <c r="Y244" i="1"/>
  <c r="O246" i="1"/>
  <c r="P246" i="1" s="1"/>
  <c r="R246" i="1"/>
  <c r="AT20" i="1"/>
  <c r="W361" i="1"/>
  <c r="Y360" i="1"/>
  <c r="Y346" i="1" s="1"/>
  <c r="D609" i="1"/>
  <c r="D43" i="1" s="1"/>
  <c r="D18" i="1" s="1"/>
  <c r="D17" i="1" s="1"/>
  <c r="AG530" i="1" l="1"/>
  <c r="W664" i="1"/>
  <c r="O713" i="1"/>
  <c r="O736" i="1"/>
  <c r="Q40" i="1"/>
  <c r="Q735" i="1"/>
  <c r="AC705" i="1"/>
  <c r="AC704" i="1"/>
  <c r="O540" i="1"/>
  <c r="P540" i="1" s="1"/>
  <c r="Q538" i="1"/>
  <c r="AE531" i="1"/>
  <c r="AC530" i="1"/>
  <c r="AC534" i="1"/>
  <c r="AC49" i="1" s="1"/>
  <c r="AC23" i="1" s="1"/>
  <c r="AD619" i="1"/>
  <c r="AC529" i="1"/>
  <c r="AC34" i="1" s="1"/>
  <c r="AU309" i="1"/>
  <c r="AT309" i="1" s="1"/>
  <c r="AT310" i="1"/>
  <c r="W531" i="1"/>
  <c r="AF643" i="1"/>
  <c r="AE619" i="1"/>
  <c r="X516" i="1"/>
  <c r="AK737" i="1"/>
  <c r="AE737" i="1" s="1"/>
  <c r="AF737" i="1" s="1"/>
  <c r="AE716" i="1"/>
  <c r="AF716" i="1" s="1"/>
  <c r="W735" i="1"/>
  <c r="AK669" i="1"/>
  <c r="AE673" i="1"/>
  <c r="AF673" i="1" s="1"/>
  <c r="AL673" i="1"/>
  <c r="AS590" i="1"/>
  <c r="AS35" i="1" s="1"/>
  <c r="AR736" i="1"/>
  <c r="AR40" i="1"/>
  <c r="AR735" i="1"/>
  <c r="AQ727" i="1"/>
  <c r="AQ737" i="1"/>
  <c r="AE435" i="1"/>
  <c r="AQ435" i="1" s="1"/>
  <c r="AQ468" i="1" s="1"/>
  <c r="T591" i="1"/>
  <c r="AM473" i="1"/>
  <c r="AD664" i="1"/>
  <c r="Y223" i="1"/>
  <c r="Y530" i="1" s="1"/>
  <c r="X106" i="1"/>
  <c r="AD38" i="1"/>
  <c r="P106" i="1"/>
  <c r="AF106" i="1"/>
  <c r="BA56" i="1"/>
  <c r="U704" i="1"/>
  <c r="U705" i="1"/>
  <c r="BA539" i="1"/>
  <c r="BA138" i="1"/>
  <c r="N707" i="1"/>
  <c r="Z296" i="1"/>
  <c r="Q46" i="1"/>
  <c r="Q19" i="1" s="1"/>
  <c r="Q532" i="1"/>
  <c r="R532" i="1" s="1"/>
  <c r="AQ319" i="1"/>
  <c r="AP319" i="1" s="1"/>
  <c r="AW720" i="1"/>
  <c r="AW727" i="1"/>
  <c r="S42" i="1"/>
  <c r="S745" i="1"/>
  <c r="S749" i="1"/>
  <c r="X737" i="1"/>
  <c r="AD391" i="1"/>
  <c r="V391" i="1"/>
  <c r="AG346" i="1"/>
  <c r="AH346" i="1" s="1"/>
  <c r="AH360" i="1"/>
  <c r="O413" i="1"/>
  <c r="P413" i="1" s="1"/>
  <c r="V413" i="1"/>
  <c r="BE644" i="1"/>
  <c r="AX644" i="1"/>
  <c r="AY644" i="1" s="1"/>
  <c r="BD619" i="1"/>
  <c r="BA346" i="1"/>
  <c r="P333" i="1"/>
  <c r="E468" i="1"/>
  <c r="E608" i="1" s="1"/>
  <c r="E42" i="1" s="1"/>
  <c r="X333" i="1"/>
  <c r="AY311" i="1"/>
  <c r="AO469" i="1"/>
  <c r="AX334" i="1"/>
  <c r="AY334" i="1" s="1"/>
  <c r="AY531" i="1"/>
  <c r="K15" i="1"/>
  <c r="AY15" i="1" s="1"/>
  <c r="BA15" i="1"/>
  <c r="AB592" i="1"/>
  <c r="M609" i="1"/>
  <c r="AJ592" i="1"/>
  <c r="S609" i="1"/>
  <c r="S43" i="1" s="1"/>
  <c r="T592" i="1"/>
  <c r="U534" i="1"/>
  <c r="U49" i="1" s="1"/>
  <c r="O49" i="1" s="1"/>
  <c r="AD704" i="1"/>
  <c r="AV592" i="1"/>
  <c r="AV609" i="1" s="1"/>
  <c r="AV43" i="1" s="1"/>
  <c r="AV18" i="1" s="1"/>
  <c r="AV17" i="1" s="1"/>
  <c r="BA333" i="1"/>
  <c r="AX333" i="1"/>
  <c r="AY333" i="1" s="1"/>
  <c r="BA330" i="1"/>
  <c r="AX330" i="1"/>
  <c r="AY330" i="1" s="1"/>
  <c r="AQ223" i="1"/>
  <c r="AP223" i="1" s="1"/>
  <c r="AB35" i="1"/>
  <c r="BC35" i="1"/>
  <c r="AX504" i="1"/>
  <c r="AY504" i="1" s="1"/>
  <c r="BA504" i="1"/>
  <c r="AG46" i="1"/>
  <c r="AG19" i="1" s="1"/>
  <c r="AX296" i="1"/>
  <c r="AY296" i="1" s="1"/>
  <c r="BA296" i="1"/>
  <c r="AZ223" i="1"/>
  <c r="AF142" i="1"/>
  <c r="AY142" i="1"/>
  <c r="AY230" i="1"/>
  <c r="P230" i="1"/>
  <c r="P32" i="1"/>
  <c r="AY32" i="1"/>
  <c r="M749" i="1"/>
  <c r="BC608" i="1"/>
  <c r="AY552" i="1"/>
  <c r="AX539" i="1"/>
  <c r="AY539" i="1" s="1"/>
  <c r="AY538" i="1"/>
  <c r="BA538" i="1"/>
  <c r="K595" i="1"/>
  <c r="AY595" i="1" s="1"/>
  <c r="L611" i="1"/>
  <c r="K611" i="1" s="1"/>
  <c r="X350" i="1"/>
  <c r="AY350" i="1"/>
  <c r="K309" i="1"/>
  <c r="BA309" i="1"/>
  <c r="X319" i="1"/>
  <c r="N20" i="1"/>
  <c r="AD20" i="1" s="1"/>
  <c r="AH347" i="1"/>
  <c r="X39" i="1"/>
  <c r="R350" i="1"/>
  <c r="M42" i="1"/>
  <c r="BC42" i="1" s="1"/>
  <c r="M747" i="1"/>
  <c r="T608" i="1"/>
  <c r="AB608" i="1"/>
  <c r="M745" i="1"/>
  <c r="AP232" i="1"/>
  <c r="O310" i="1"/>
  <c r="P310" i="1" s="1"/>
  <c r="AQ551" i="1"/>
  <c r="AP551" i="1" s="1"/>
  <c r="P212" i="1"/>
  <c r="AR592" i="1"/>
  <c r="AR609" i="1" s="1"/>
  <c r="AR43" i="1" s="1"/>
  <c r="AR18" i="1" s="1"/>
  <c r="AR17" i="1" s="1"/>
  <c r="AR536" i="1"/>
  <c r="AP576" i="1"/>
  <c r="K82" i="1"/>
  <c r="L53" i="1"/>
  <c r="L209" i="1" s="1"/>
  <c r="T35" i="1"/>
  <c r="AF539" i="1"/>
  <c r="AJ35" i="1"/>
  <c r="L537" i="1"/>
  <c r="K537" i="1" s="1"/>
  <c r="K590" i="1" s="1"/>
  <c r="BA561" i="1"/>
  <c r="S715" i="1"/>
  <c r="S737" i="1" s="1"/>
  <c r="O244" i="1"/>
  <c r="P244" i="1" s="1"/>
  <c r="X142" i="1"/>
  <c r="P142" i="1"/>
  <c r="AO468" i="1"/>
  <c r="AO530" i="1"/>
  <c r="AO592" i="1" s="1"/>
  <c r="AO609" i="1" s="1"/>
  <c r="AO43" i="1" s="1"/>
  <c r="AO18" i="1" s="1"/>
  <c r="AO17" i="1" s="1"/>
  <c r="X212" i="1"/>
  <c r="AV591" i="1"/>
  <c r="AV13" i="1" s="1"/>
  <c r="D42" i="1"/>
  <c r="D11" i="1" s="1"/>
  <c r="D12" i="1" s="1"/>
  <c r="D749" i="1"/>
  <c r="AF313" i="1"/>
  <c r="AF55" i="1"/>
  <c r="BA55" i="1"/>
  <c r="AF504" i="1"/>
  <c r="AF360" i="1"/>
  <c r="AF333" i="1"/>
  <c r="AZ483" i="1"/>
  <c r="BA483" i="1" s="1"/>
  <c r="AX484" i="1"/>
  <c r="D747" i="1"/>
  <c r="AF76" i="1"/>
  <c r="BA76" i="1"/>
  <c r="BA68" i="1"/>
  <c r="AX68" i="1"/>
  <c r="AY68" i="1" s="1"/>
  <c r="AZ66" i="1"/>
  <c r="AF370" i="1"/>
  <c r="AF230" i="1"/>
  <c r="AF90" i="1"/>
  <c r="U469" i="1"/>
  <c r="AF320" i="1"/>
  <c r="AF551" i="1"/>
  <c r="BA551" i="1"/>
  <c r="AZ537" i="1"/>
  <c r="AX61" i="1"/>
  <c r="AY61" i="1" s="1"/>
  <c r="AZ60" i="1"/>
  <c r="AX60" i="1" s="1"/>
  <c r="AY60" i="1" s="1"/>
  <c r="AD705" i="1"/>
  <c r="AF275" i="1"/>
  <c r="U530" i="1"/>
  <c r="U592" i="1" s="1"/>
  <c r="U609" i="1" s="1"/>
  <c r="AF246" i="1"/>
  <c r="AF347" i="1"/>
  <c r="AF351" i="1"/>
  <c r="AO534" i="1"/>
  <c r="AO49" i="1" s="1"/>
  <c r="BA164" i="1"/>
  <c r="U471" i="1"/>
  <c r="AP487" i="1"/>
  <c r="AQ484" i="1"/>
  <c r="AP484" i="1" s="1"/>
  <c r="U468" i="1"/>
  <c r="AQ158" i="1"/>
  <c r="AP158" i="1" s="1"/>
  <c r="AF298" i="1"/>
  <c r="U529" i="1"/>
  <c r="U34" i="1" s="1"/>
  <c r="AX87" i="1"/>
  <c r="AY87" i="1" s="1"/>
  <c r="R310" i="1"/>
  <c r="AF350" i="1"/>
  <c r="AG222" i="1"/>
  <c r="Z39" i="1"/>
  <c r="AO471" i="1"/>
  <c r="AE46" i="1"/>
  <c r="AF46" i="1" s="1"/>
  <c r="AF348" i="1"/>
  <c r="AH350" i="1"/>
  <c r="R319" i="1"/>
  <c r="O319" i="1"/>
  <c r="P319" i="1" s="1"/>
  <c r="O223" i="1"/>
  <c r="AF32" i="1"/>
  <c r="K346" i="1"/>
  <c r="AY346" i="1" s="1"/>
  <c r="AV745" i="1"/>
  <c r="AV749" i="1"/>
  <c r="AV747" i="1"/>
  <c r="O46" i="1"/>
  <c r="P46" i="1" s="1"/>
  <c r="AI11" i="1"/>
  <c r="Y46" i="1"/>
  <c r="Y19" i="1" s="1"/>
  <c r="AF158" i="1"/>
  <c r="AK380" i="1"/>
  <c r="AE391" i="1"/>
  <c r="AL391" i="1"/>
  <c r="AK38" i="1"/>
  <c r="Q222" i="1"/>
  <c r="X310" i="1"/>
  <c r="AF407" i="1"/>
  <c r="K19" i="1"/>
  <c r="AY19" i="1" s="1"/>
  <c r="Y83" i="1"/>
  <c r="Y82" i="1" s="1"/>
  <c r="Y53" i="1" s="1"/>
  <c r="W86" i="1"/>
  <c r="X86" i="1" s="1"/>
  <c r="R86" i="1"/>
  <c r="Q83" i="1"/>
  <c r="O86" i="1"/>
  <c r="P86" i="1" s="1"/>
  <c r="AC469" i="1"/>
  <c r="AC468" i="1"/>
  <c r="AC471" i="1"/>
  <c r="W380" i="1"/>
  <c r="W534" i="1" s="1"/>
  <c r="W60" i="1"/>
  <c r="X60" i="1" s="1"/>
  <c r="Z60" i="1"/>
  <c r="Y55" i="1"/>
  <c r="I212" i="1"/>
  <c r="H212" i="1" s="1"/>
  <c r="H213" i="1"/>
  <c r="G42" i="1"/>
  <c r="G749" i="1"/>
  <c r="E749" i="1" s="1"/>
  <c r="G745" i="1"/>
  <c r="G11" i="1" s="1"/>
  <c r="G747" i="1"/>
  <c r="AV716" i="1"/>
  <c r="AV726" i="1" s="1"/>
  <c r="AN715" i="1"/>
  <c r="AS715" i="1"/>
  <c r="AW715" i="1"/>
  <c r="AB591" i="1"/>
  <c r="E471" i="1"/>
  <c r="E615" i="1" s="1"/>
  <c r="E750" i="1" s="1"/>
  <c r="E23" i="1" s="1"/>
  <c r="K391" i="1"/>
  <c r="AY391" i="1" s="1"/>
  <c r="G49" i="1"/>
  <c r="AW723" i="1"/>
  <c r="O213" i="1"/>
  <c r="P213" i="1" s="1"/>
  <c r="R213" i="1"/>
  <c r="Y469" i="1"/>
  <c r="Y468" i="1"/>
  <c r="AN590" i="1"/>
  <c r="AN536" i="1"/>
  <c r="W370" i="1"/>
  <c r="X370" i="1" s="1"/>
  <c r="Z370" i="1"/>
  <c r="AP714" i="1"/>
  <c r="R66" i="1"/>
  <c r="Q55" i="1"/>
  <c r="O66" i="1"/>
  <c r="P66" i="1" s="1"/>
  <c r="Z348" i="1"/>
  <c r="W348" i="1"/>
  <c r="AT83" i="1"/>
  <c r="AU82" i="1"/>
  <c r="Z213" i="1"/>
  <c r="W213" i="1"/>
  <c r="X213" i="1" s="1"/>
  <c r="X407" i="1"/>
  <c r="P407" i="1"/>
  <c r="AO704" i="1"/>
  <c r="AO737" i="1" s="1"/>
  <c r="Z347" i="1"/>
  <c r="W347" i="1"/>
  <c r="X347" i="1" s="1"/>
  <c r="AH561" i="1"/>
  <c r="AM529" i="1"/>
  <c r="AM34" i="1" s="1"/>
  <c r="O468" i="1"/>
  <c r="O471" i="1"/>
  <c r="O347" i="1"/>
  <c r="P347" i="1" s="1"/>
  <c r="R347" i="1"/>
  <c r="AO591" i="1"/>
  <c r="AO608" i="1"/>
  <c r="AO35" i="1"/>
  <c r="AO38" i="1"/>
  <c r="AO707" i="1"/>
  <c r="AE244" i="1"/>
  <c r="AH244" i="1"/>
  <c r="AM530" i="1"/>
  <c r="W427" i="1"/>
  <c r="X427" i="1" s="1"/>
  <c r="AD427" i="1"/>
  <c r="AE319" i="1"/>
  <c r="AH319" i="1"/>
  <c r="I561" i="1"/>
  <c r="H561" i="1" s="1"/>
  <c r="AA20" i="1"/>
  <c r="AS407" i="1"/>
  <c r="AP14" i="1"/>
  <c r="AR591" i="1"/>
  <c r="AR13" i="1" s="1"/>
  <c r="AU590" i="1"/>
  <c r="AT537" i="1"/>
  <c r="AT590" i="1" s="1"/>
  <c r="AU536" i="1"/>
  <c r="AT536" i="1" s="1"/>
  <c r="R360" i="1"/>
  <c r="O360" i="1"/>
  <c r="P360" i="1" s="1"/>
  <c r="V431" i="1"/>
  <c r="O431" i="1"/>
  <c r="P431" i="1" s="1"/>
  <c r="Z538" i="1"/>
  <c r="AT538" i="1" s="1"/>
  <c r="X538" i="1"/>
  <c r="Q468" i="1"/>
  <c r="Q469" i="1"/>
  <c r="AQ494" i="1"/>
  <c r="AF494" i="1"/>
  <c r="AP335" i="1"/>
  <c r="AQ334" i="1"/>
  <c r="V426" i="1"/>
  <c r="P426" i="1"/>
  <c r="AQ14" i="1"/>
  <c r="AH310" i="1"/>
  <c r="AE310" i="1"/>
  <c r="F536" i="1"/>
  <c r="E536" i="1" s="1"/>
  <c r="E537" i="1"/>
  <c r="O534" i="1"/>
  <c r="Z309" i="1"/>
  <c r="W309" i="1"/>
  <c r="AL619" i="1"/>
  <c r="AK473" i="1"/>
  <c r="AE483" i="1"/>
  <c r="R15" i="1"/>
  <c r="Z15" i="1"/>
  <c r="AH15" i="1"/>
  <c r="AQ313" i="1"/>
  <c r="AP314" i="1"/>
  <c r="AU308" i="1"/>
  <c r="R308" i="1"/>
  <c r="AH308" i="1"/>
  <c r="K308" i="1"/>
  <c r="AY308" i="1" s="1"/>
  <c r="Z308" i="1"/>
  <c r="AS716" i="1"/>
  <c r="W360" i="1"/>
  <c r="X360" i="1" s="1"/>
  <c r="Z360" i="1"/>
  <c r="AJ591" i="1"/>
  <c r="AI13" i="1"/>
  <c r="P501" i="1"/>
  <c r="X501" i="1"/>
  <c r="AF501" i="1"/>
  <c r="P741" i="1"/>
  <c r="X741" i="1"/>
  <c r="Z244" i="1"/>
  <c r="W244" i="1"/>
  <c r="X244" i="1" s="1"/>
  <c r="P327" i="1"/>
  <c r="X327" i="1"/>
  <c r="AF327" i="1"/>
  <c r="Z230" i="1"/>
  <c r="W230" i="1"/>
  <c r="X230" i="1" s="1"/>
  <c r="O309" i="1"/>
  <c r="R309" i="1"/>
  <c r="X669" i="1"/>
  <c r="X38" i="1"/>
  <c r="R39" i="1"/>
  <c r="P39" i="1"/>
  <c r="Z561" i="1"/>
  <c r="P350" i="1"/>
  <c r="AE432" i="1"/>
  <c r="AF432" i="1" s="1"/>
  <c r="AL432" i="1"/>
  <c r="H538" i="1"/>
  <c r="S716" i="1"/>
  <c r="S738" i="1" s="1"/>
  <c r="AQ590" i="1"/>
  <c r="AP537" i="1"/>
  <c r="AQ536" i="1"/>
  <c r="AP536" i="1" s="1"/>
  <c r="AN716" i="1"/>
  <c r="AN726" i="1" s="1"/>
  <c r="AA715" i="1"/>
  <c r="AA714" i="1" s="1"/>
  <c r="AA713" i="1" s="1"/>
  <c r="AA13" i="1" s="1"/>
  <c r="AO715" i="1"/>
  <c r="AP506" i="1"/>
  <c r="AQ504" i="1"/>
  <c r="AP504" i="1" s="1"/>
  <c r="H496" i="1"/>
  <c r="V14" i="1"/>
  <c r="V675" i="1"/>
  <c r="V704" i="1" s="1"/>
  <c r="O675" i="1"/>
  <c r="AH39" i="1"/>
  <c r="AG468" i="1"/>
  <c r="AG469" i="1"/>
  <c r="AR608" i="1"/>
  <c r="AI17" i="1"/>
  <c r="I747" i="1"/>
  <c r="I749" i="1"/>
  <c r="H749" i="1" s="1"/>
  <c r="I745" i="1"/>
  <c r="I11" i="1" s="1"/>
  <c r="I17" i="1"/>
  <c r="I42" i="1"/>
  <c r="AM186" i="1"/>
  <c r="AM27" i="1"/>
  <c r="AF741" i="1"/>
  <c r="AW380" i="1"/>
  <c r="AV715" i="1"/>
  <c r="AQ212" i="1"/>
  <c r="AF212" i="1"/>
  <c r="AQ723" i="1"/>
  <c r="AQ720" i="1"/>
  <c r="M716" i="1"/>
  <c r="AC608" i="1"/>
  <c r="AC42" i="1" s="1"/>
  <c r="AC591" i="1"/>
  <c r="AC13" i="1" s="1"/>
  <c r="H747" i="1"/>
  <c r="H745" i="1"/>
  <c r="H11" i="1" s="1"/>
  <c r="J12" i="1" s="1"/>
  <c r="H42" i="1"/>
  <c r="H17" i="1"/>
  <c r="P296" i="1"/>
  <c r="AF296" i="1"/>
  <c r="X296" i="1"/>
  <c r="AM590" i="1"/>
  <c r="AM536" i="1"/>
  <c r="AQ719" i="1"/>
  <c r="AQ722" i="1"/>
  <c r="K561" i="1"/>
  <c r="R561" i="1"/>
  <c r="O735" i="1" l="1"/>
  <c r="O40" i="1"/>
  <c r="W530" i="1"/>
  <c r="S18" i="1"/>
  <c r="S17" i="1" s="1"/>
  <c r="S20" i="1"/>
  <c r="W705" i="1"/>
  <c r="W704" i="1"/>
  <c r="V705" i="1"/>
  <c r="O705" i="1"/>
  <c r="O704" i="1"/>
  <c r="O538" i="1"/>
  <c r="P538" i="1" s="1"/>
  <c r="R538" i="1"/>
  <c r="Q537" i="1"/>
  <c r="R537" i="1" s="1"/>
  <c r="AL737" i="1"/>
  <c r="AK530" i="1"/>
  <c r="AE530" i="1" s="1"/>
  <c r="AK534" i="1"/>
  <c r="AK615" i="1" s="1"/>
  <c r="AE669" i="1"/>
  <c r="AK704" i="1"/>
  <c r="AE704" i="1" s="1"/>
  <c r="AE222" i="1"/>
  <c r="AG529" i="1"/>
  <c r="AG34" i="1" s="1"/>
  <c r="AD707" i="1"/>
  <c r="AB609" i="1"/>
  <c r="AJ609" i="1"/>
  <c r="AY611" i="1"/>
  <c r="AE664" i="1"/>
  <c r="BA664" i="1" s="1"/>
  <c r="AL664" i="1"/>
  <c r="AL529" i="1"/>
  <c r="AL669" i="1"/>
  <c r="M726" i="1"/>
  <c r="M737" i="1"/>
  <c r="AE706" i="1"/>
  <c r="AF706" i="1" s="1"/>
  <c r="AL706" i="1"/>
  <c r="AK20" i="1"/>
  <c r="P561" i="1"/>
  <c r="AF561" i="1"/>
  <c r="AQ469" i="1"/>
  <c r="AP713" i="1"/>
  <c r="AP736" i="1"/>
  <c r="P737" i="1"/>
  <c r="AE346" i="1"/>
  <c r="AF346" i="1" s="1"/>
  <c r="AW716" i="1"/>
  <c r="AW726" i="1" s="1"/>
  <c r="L590" i="1"/>
  <c r="L35" i="1" s="1"/>
  <c r="T609" i="1"/>
  <c r="M43" i="1"/>
  <c r="O532" i="1"/>
  <c r="P532" i="1" s="1"/>
  <c r="Q595" i="1"/>
  <c r="R595" i="1" s="1"/>
  <c r="K707" i="1"/>
  <c r="X707" i="1" s="1"/>
  <c r="AS714" i="1"/>
  <c r="AS726" i="1"/>
  <c r="S726" i="1"/>
  <c r="AO720" i="1"/>
  <c r="AO727" i="1"/>
  <c r="AE19" i="1"/>
  <c r="AF19" i="1" s="1"/>
  <c r="E747" i="1"/>
  <c r="E745" i="1"/>
  <c r="E11" i="1" s="1"/>
  <c r="F12" i="1" s="1"/>
  <c r="AB42" i="1"/>
  <c r="T42" i="1"/>
  <c r="AJ42" i="1"/>
  <c r="E17" i="1"/>
  <c r="P309" i="1"/>
  <c r="BE619" i="1"/>
  <c r="BD664" i="1"/>
  <c r="AX619" i="1"/>
  <c r="AY619" i="1" s="1"/>
  <c r="BD707" i="1"/>
  <c r="AL38" i="1"/>
  <c r="L536" i="1"/>
  <c r="K536" i="1" s="1"/>
  <c r="AY309" i="1"/>
  <c r="V380" i="1"/>
  <c r="BE380" i="1"/>
  <c r="X309" i="1"/>
  <c r="AK468" i="1"/>
  <c r="BC609" i="1"/>
  <c r="U615" i="1"/>
  <c r="U750" i="1" s="1"/>
  <c r="O469" i="1"/>
  <c r="U591" i="1"/>
  <c r="U13" i="1" s="1"/>
  <c r="U608" i="1"/>
  <c r="U747" i="1" s="1"/>
  <c r="AQ222" i="1"/>
  <c r="AP222" i="1" s="1"/>
  <c r="K53" i="1"/>
  <c r="AY561" i="1"/>
  <c r="BA496" i="1"/>
  <c r="AX223" i="1"/>
  <c r="AZ222" i="1"/>
  <c r="AX222" i="1" s="1"/>
  <c r="BA223" i="1"/>
  <c r="W83" i="1"/>
  <c r="X83" i="1" s="1"/>
  <c r="AP590" i="1"/>
  <c r="AP35" i="1" s="1"/>
  <c r="AF310" i="1"/>
  <c r="BA66" i="1"/>
  <c r="AX66" i="1"/>
  <c r="AY66" i="1" s="1"/>
  <c r="AF39" i="1"/>
  <c r="AZ590" i="1"/>
  <c r="AZ536" i="1"/>
  <c r="AX537" i="1"/>
  <c r="AY537" i="1" s="1"/>
  <c r="AV714" i="1"/>
  <c r="AZ530" i="1"/>
  <c r="AZ473" i="1"/>
  <c r="AX483" i="1"/>
  <c r="AN714" i="1"/>
  <c r="AF244" i="1"/>
  <c r="AZ83" i="1"/>
  <c r="AX86" i="1"/>
  <c r="AY86" i="1" s="1"/>
  <c r="Z83" i="1"/>
  <c r="AF319" i="1"/>
  <c r="AO615" i="1"/>
  <c r="AO750" i="1" s="1"/>
  <c r="Q53" i="1"/>
  <c r="W223" i="1"/>
  <c r="O222" i="1"/>
  <c r="AE380" i="1"/>
  <c r="AK469" i="1"/>
  <c r="AE469" i="1" s="1"/>
  <c r="AK471" i="1"/>
  <c r="AA11" i="1"/>
  <c r="O19" i="1"/>
  <c r="P19" i="1" s="1"/>
  <c r="R19" i="1"/>
  <c r="Y595" i="1"/>
  <c r="X391" i="1"/>
  <c r="AF391" i="1"/>
  <c r="P391" i="1"/>
  <c r="AC592" i="1"/>
  <c r="AC609" i="1" s="1"/>
  <c r="AC43" i="1" s="1"/>
  <c r="AC18" i="1" s="1"/>
  <c r="AA40" i="1"/>
  <c r="W469" i="1"/>
  <c r="AL380" i="1"/>
  <c r="Y222" i="1"/>
  <c r="Y529" i="1" s="1"/>
  <c r="W55" i="1"/>
  <c r="X55" i="1" s="1"/>
  <c r="Z55" i="1"/>
  <c r="AC615" i="1"/>
  <c r="AC750" i="1" s="1"/>
  <c r="W23" i="1"/>
  <c r="W82" i="1"/>
  <c r="X82" i="1" s="1"/>
  <c r="Z82" i="1"/>
  <c r="R83" i="1"/>
  <c r="Q82" i="1"/>
  <c r="O83" i="1"/>
  <c r="P83" i="1" s="1"/>
  <c r="W471" i="1"/>
  <c r="W468" i="1"/>
  <c r="E49" i="1"/>
  <c r="AD380" i="1"/>
  <c r="N471" i="1"/>
  <c r="N468" i="1"/>
  <c r="N469" i="1"/>
  <c r="K469" i="1" s="1"/>
  <c r="AY469" i="1" s="1"/>
  <c r="K380" i="1"/>
  <c r="I537" i="1"/>
  <c r="I536" i="1" s="1"/>
  <c r="H536" i="1" s="1"/>
  <c r="S714" i="1"/>
  <c r="AT82" i="1"/>
  <c r="AU57" i="1"/>
  <c r="O55" i="1"/>
  <c r="P55" i="1" s="1"/>
  <c r="R55" i="1"/>
  <c r="X348" i="1"/>
  <c r="W46" i="1"/>
  <c r="Z532" i="1"/>
  <c r="W532" i="1" s="1"/>
  <c r="L715" i="1"/>
  <c r="AN35" i="1"/>
  <c r="AN592" i="1"/>
  <c r="AN609" i="1" s="1"/>
  <c r="AN43" i="1" s="1"/>
  <c r="AN18" i="1" s="1"/>
  <c r="AN17" i="1" s="1"/>
  <c r="AN591" i="1"/>
  <c r="AN13" i="1" s="1"/>
  <c r="AN608" i="1"/>
  <c r="AO723" i="1"/>
  <c r="AO13" i="1"/>
  <c r="X561" i="1"/>
  <c r="K223" i="1"/>
  <c r="L222" i="1"/>
  <c r="L529" i="1" s="1"/>
  <c r="Z223" i="1"/>
  <c r="AH223" i="1"/>
  <c r="R223" i="1"/>
  <c r="AF619" i="1"/>
  <c r="AP407" i="1"/>
  <c r="AS380" i="1"/>
  <c r="AC749" i="1"/>
  <c r="AC745" i="1"/>
  <c r="AC747" i="1"/>
  <c r="AC11" i="1"/>
  <c r="M20" i="1"/>
  <c r="M714" i="1"/>
  <c r="M713" i="1" s="1"/>
  <c r="AO23" i="1"/>
  <c r="AQ333" i="1"/>
  <c r="AP333" i="1" s="1"/>
  <c r="AP334" i="1"/>
  <c r="AG590" i="1"/>
  <c r="AH537" i="1"/>
  <c r="AE537" i="1"/>
  <c r="BA537" i="1" s="1"/>
  <c r="AG536" i="1"/>
  <c r="X15" i="1"/>
  <c r="AF15" i="1"/>
  <c r="AF308" i="1"/>
  <c r="X308" i="1"/>
  <c r="P308" i="1"/>
  <c r="AE473" i="1"/>
  <c r="AL705" i="1"/>
  <c r="O346" i="1"/>
  <c r="P346" i="1" s="1"/>
  <c r="R346" i="1"/>
  <c r="AR747" i="1"/>
  <c r="AR749" i="1"/>
  <c r="AR745" i="1"/>
  <c r="AR42" i="1"/>
  <c r="AR11" i="1" s="1"/>
  <c r="K209" i="1"/>
  <c r="AQ715" i="1"/>
  <c r="L716" i="1"/>
  <c r="L737" i="1" s="1"/>
  <c r="AQ35" i="1"/>
  <c r="AK591" i="1"/>
  <c r="AK608" i="1"/>
  <c r="Y590" i="1"/>
  <c r="W537" i="1"/>
  <c r="Y536" i="1"/>
  <c r="Z537" i="1"/>
  <c r="U43" i="1"/>
  <c r="U18" i="1" s="1"/>
  <c r="U17" i="1" s="1"/>
  <c r="AE596" i="1"/>
  <c r="AP212" i="1"/>
  <c r="AP39" i="1" s="1"/>
  <c r="AQ39" i="1"/>
  <c r="Z496" i="1"/>
  <c r="K496" i="1"/>
  <c r="AY496" i="1" s="1"/>
  <c r="AH496" i="1"/>
  <c r="R496" i="1"/>
  <c r="AM592" i="1"/>
  <c r="AM609" i="1" s="1"/>
  <c r="AM43" i="1" s="1"/>
  <c r="AM591" i="1"/>
  <c r="AM35" i="1"/>
  <c r="AM608" i="1"/>
  <c r="AQ716" i="1"/>
  <c r="AQ726" i="1" s="1"/>
  <c r="AT308" i="1"/>
  <c r="AU223" i="1"/>
  <c r="AP494" i="1"/>
  <c r="AQ483" i="1"/>
  <c r="Z346" i="1"/>
  <c r="W346" i="1"/>
  <c r="T43" i="1"/>
  <c r="K35" i="1"/>
  <c r="P675" i="1"/>
  <c r="AT35" i="1"/>
  <c r="AW530" i="1"/>
  <c r="AW592" i="1" s="1"/>
  <c r="AW609" i="1" s="1"/>
  <c r="AW43" i="1" s="1"/>
  <c r="AW18" i="1" s="1"/>
  <c r="AW17" i="1" s="1"/>
  <c r="AW534" i="1"/>
  <c r="AW469" i="1"/>
  <c r="AT469" i="1" s="1"/>
  <c r="AW468" i="1"/>
  <c r="AT380" i="1"/>
  <c r="AW471" i="1"/>
  <c r="AW529" i="1"/>
  <c r="O615" i="1"/>
  <c r="I12" i="1"/>
  <c r="V669" i="1"/>
  <c r="U38" i="1"/>
  <c r="AP313" i="1"/>
  <c r="AQ310" i="1"/>
  <c r="AH309" i="1"/>
  <c r="AE309" i="1"/>
  <c r="V427" i="1"/>
  <c r="O427" i="1"/>
  <c r="P427" i="1" s="1"/>
  <c r="AU35" i="1"/>
  <c r="AO749" i="1"/>
  <c r="AO745" i="1"/>
  <c r="AO747" i="1"/>
  <c r="AO42" i="1"/>
  <c r="AO11" i="1" s="1"/>
  <c r="AF669" i="1" l="1"/>
  <c r="AE38" i="1"/>
  <c r="AF38" i="1" s="1"/>
  <c r="S713" i="1"/>
  <c r="S736" i="1"/>
  <c r="AJ43" i="1"/>
  <c r="M18" i="1"/>
  <c r="AJ18" i="1" s="1"/>
  <c r="AE529" i="1"/>
  <c r="AE34" i="1" s="1"/>
  <c r="AL704" i="1"/>
  <c r="O537" i="1"/>
  <c r="Q590" i="1"/>
  <c r="Q35" i="1" s="1"/>
  <c r="Q536" i="1"/>
  <c r="O536" i="1" s="1"/>
  <c r="P536" i="1" s="1"/>
  <c r="AE707" i="1"/>
  <c r="AE534" i="1"/>
  <c r="AK49" i="1"/>
  <c r="AL707" i="1"/>
  <c r="AK750" i="1"/>
  <c r="AK42" i="1"/>
  <c r="AL20" i="1"/>
  <c r="BA590" i="1"/>
  <c r="AL534" i="1"/>
  <c r="AL530" i="1"/>
  <c r="AK34" i="1"/>
  <c r="BC43" i="1"/>
  <c r="G12" i="1"/>
  <c r="AS713" i="1"/>
  <c r="AS736" i="1"/>
  <c r="AN713" i="1"/>
  <c r="AN736" i="1"/>
  <c r="AV713" i="1"/>
  <c r="AV736" i="1"/>
  <c r="AP40" i="1"/>
  <c r="AP735" i="1"/>
  <c r="AW714" i="1"/>
  <c r="AB43" i="1"/>
  <c r="AO716" i="1"/>
  <c r="AO726" i="1" s="1"/>
  <c r="AY223" i="1"/>
  <c r="O595" i="1"/>
  <c r="P595" i="1" s="1"/>
  <c r="Q611" i="1"/>
  <c r="R611" i="1" s="1"/>
  <c r="U42" i="1"/>
  <c r="U11" i="1" s="1"/>
  <c r="U745" i="1"/>
  <c r="U749" i="1"/>
  <c r="AH19" i="1"/>
  <c r="AO714" i="1"/>
  <c r="AE471" i="1"/>
  <c r="AE468" i="1"/>
  <c r="BE707" i="1"/>
  <c r="AX707" i="1"/>
  <c r="AY707" i="1" s="1"/>
  <c r="BD704" i="1"/>
  <c r="BD705" i="1"/>
  <c r="BE705" i="1" s="1"/>
  <c r="AX664" i="1"/>
  <c r="BE664" i="1"/>
  <c r="BA530" i="1"/>
  <c r="AD534" i="1"/>
  <c r="BE534" i="1"/>
  <c r="P380" i="1"/>
  <c r="AY380" i="1"/>
  <c r="V530" i="1"/>
  <c r="BE530" i="1"/>
  <c r="K530" i="1"/>
  <c r="AD529" i="1"/>
  <c r="BE529" i="1"/>
  <c r="AZ529" i="1"/>
  <c r="AZ34" i="1" s="1"/>
  <c r="BA222" i="1"/>
  <c r="AX83" i="1"/>
  <c r="AY83" i="1" s="1"/>
  <c r="AZ82" i="1"/>
  <c r="AX530" i="1"/>
  <c r="AX590" i="1"/>
  <c r="AY590" i="1" s="1"/>
  <c r="AF309" i="1"/>
  <c r="AX536" i="1"/>
  <c r="AY536" i="1" s="1"/>
  <c r="AZ35" i="1"/>
  <c r="BA35" i="1" s="1"/>
  <c r="AX473" i="1"/>
  <c r="AX529" i="1"/>
  <c r="Q209" i="1"/>
  <c r="AK592" i="1"/>
  <c r="X346" i="1"/>
  <c r="M13" i="1"/>
  <c r="BC13" i="1" s="1"/>
  <c r="M11" i="1"/>
  <c r="Y611" i="1"/>
  <c r="W595" i="1"/>
  <c r="Z595" i="1"/>
  <c r="S11" i="1"/>
  <c r="W19" i="1"/>
  <c r="X19" i="1" s="1"/>
  <c r="Z19" i="1"/>
  <c r="W222" i="1"/>
  <c r="AD530" i="1"/>
  <c r="N592" i="1"/>
  <c r="V534" i="1"/>
  <c r="N49" i="1"/>
  <c r="W615" i="1"/>
  <c r="W750" i="1" s="1"/>
  <c r="W49" i="1"/>
  <c r="Y209" i="1"/>
  <c r="Z53" i="1"/>
  <c r="W53" i="1"/>
  <c r="X53" i="1" s="1"/>
  <c r="N615" i="1"/>
  <c r="AL615" i="1" s="1"/>
  <c r="O82" i="1"/>
  <c r="P82" i="1" s="1"/>
  <c r="R82" i="1"/>
  <c r="AF380" i="1"/>
  <c r="AQ714" i="1"/>
  <c r="H537" i="1"/>
  <c r="V529" i="1"/>
  <c r="N608" i="1"/>
  <c r="AL608" i="1" s="1"/>
  <c r="N591" i="1"/>
  <c r="X380" i="1"/>
  <c r="N34" i="1"/>
  <c r="K468" i="1"/>
  <c r="AY468" i="1" s="1"/>
  <c r="K471" i="1"/>
  <c r="AY471" i="1" s="1"/>
  <c r="AN749" i="1"/>
  <c r="AN745" i="1"/>
  <c r="AN42" i="1"/>
  <c r="AN11" i="1" s="1"/>
  <c r="AN747" i="1"/>
  <c r="R53" i="1"/>
  <c r="O53" i="1"/>
  <c r="P53" i="1" s="1"/>
  <c r="AT57" i="1"/>
  <c r="AU56" i="1"/>
  <c r="S40" i="1"/>
  <c r="AW34" i="1"/>
  <c r="AW608" i="1"/>
  <c r="AW591" i="1"/>
  <c r="AW13" i="1" s="1"/>
  <c r="V707" i="1"/>
  <c r="U23" i="1"/>
  <c r="AH536" i="1"/>
  <c r="AE536" i="1"/>
  <c r="AF536" i="1" s="1"/>
  <c r="P223" i="1"/>
  <c r="X223" i="1"/>
  <c r="AF223" i="1"/>
  <c r="AE590" i="1"/>
  <c r="AE35" i="1" s="1"/>
  <c r="AF537" i="1"/>
  <c r="V38" i="1"/>
  <c r="P38" i="1"/>
  <c r="AT468" i="1"/>
  <c r="AT471" i="1"/>
  <c r="AT534" i="1"/>
  <c r="M40" i="1"/>
  <c r="AQ473" i="1"/>
  <c r="AP483" i="1"/>
  <c r="AP473" i="1" s="1"/>
  <c r="AE615" i="1"/>
  <c r="AG35" i="1"/>
  <c r="L714" i="1"/>
  <c r="L713" i="1" s="1"/>
  <c r="L40" i="1" s="1"/>
  <c r="R35" i="1"/>
  <c r="O750" i="1"/>
  <c r="X496" i="1"/>
  <c r="AF496" i="1"/>
  <c r="P496" i="1"/>
  <c r="AW615" i="1"/>
  <c r="AW750" i="1" s="1"/>
  <c r="AW49" i="1"/>
  <c r="AW23" i="1" s="1"/>
  <c r="AM747" i="1"/>
  <c r="AM749" i="1"/>
  <c r="AM745" i="1"/>
  <c r="AM42" i="1"/>
  <c r="Z536" i="1"/>
  <c r="W536" i="1"/>
  <c r="X536" i="1" s="1"/>
  <c r="AP310" i="1"/>
  <c r="AQ309" i="1"/>
  <c r="AQ530" i="1"/>
  <c r="P669" i="1"/>
  <c r="P707" i="1"/>
  <c r="W590" i="1"/>
  <c r="W35" i="1" s="1"/>
  <c r="X537" i="1"/>
  <c r="AU530" i="1"/>
  <c r="AT223" i="1"/>
  <c r="AT530" i="1" s="1"/>
  <c r="AU222" i="1"/>
  <c r="Z590" i="1"/>
  <c r="Y35" i="1"/>
  <c r="Z35" i="1" s="1"/>
  <c r="AS530" i="1"/>
  <c r="AS592" i="1" s="1"/>
  <c r="AS609" i="1" s="1"/>
  <c r="AS43" i="1" s="1"/>
  <c r="AS18" i="1" s="1"/>
  <c r="AS17" i="1" s="1"/>
  <c r="AS468" i="1"/>
  <c r="AS471" i="1"/>
  <c r="AS469" i="1"/>
  <c r="AP469" i="1" s="1"/>
  <c r="AP380" i="1"/>
  <c r="AS534" i="1"/>
  <c r="AS529" i="1"/>
  <c r="AK747" i="1"/>
  <c r="AK749" i="1"/>
  <c r="AK745" i="1"/>
  <c r="K222" i="1"/>
  <c r="AH222" i="1"/>
  <c r="R222" i="1"/>
  <c r="Z222" i="1"/>
  <c r="M17" i="1" l="1"/>
  <c r="BC17" i="1" s="1"/>
  <c r="BC18" i="1"/>
  <c r="T18" i="1"/>
  <c r="T17" i="1" s="1"/>
  <c r="S735" i="1"/>
  <c r="S13" i="1"/>
  <c r="T13" i="1" s="1"/>
  <c r="R536" i="1"/>
  <c r="P537" i="1"/>
  <c r="O590" i="1"/>
  <c r="AY222" i="1"/>
  <c r="O611" i="1"/>
  <c r="P611" i="1" s="1"/>
  <c r="AQ713" i="1"/>
  <c r="AQ736" i="1"/>
  <c r="AV40" i="1"/>
  <c r="AV735" i="1"/>
  <c r="AN40" i="1"/>
  <c r="AN735" i="1"/>
  <c r="AS40" i="1"/>
  <c r="AS735" i="1"/>
  <c r="BE704" i="1"/>
  <c r="BD737" i="1"/>
  <c r="BE737" i="1" s="1"/>
  <c r="V591" i="1"/>
  <c r="AO713" i="1"/>
  <c r="AO736" i="1"/>
  <c r="AW713" i="1"/>
  <c r="AW736" i="1"/>
  <c r="AK609" i="1"/>
  <c r="V592" i="1"/>
  <c r="N609" i="1"/>
  <c r="N43" i="1" s="1"/>
  <c r="AX704" i="1"/>
  <c r="AX705" i="1"/>
  <c r="AE49" i="1"/>
  <c r="BC11" i="1"/>
  <c r="AJ11" i="1"/>
  <c r="BA529" i="1"/>
  <c r="N750" i="1"/>
  <c r="BE615" i="1"/>
  <c r="BE592" i="1"/>
  <c r="AD49" i="1"/>
  <c r="BE49" i="1"/>
  <c r="P534" i="1"/>
  <c r="AY534" i="1"/>
  <c r="BE591" i="1"/>
  <c r="AD608" i="1"/>
  <c r="BE608" i="1"/>
  <c r="V34" i="1"/>
  <c r="BE34" i="1"/>
  <c r="AX34" i="1"/>
  <c r="AX82" i="1"/>
  <c r="AY82" i="1" s="1"/>
  <c r="AZ53" i="1"/>
  <c r="BA536" i="1"/>
  <c r="AX35" i="1"/>
  <c r="AY35" i="1" s="1"/>
  <c r="AC17" i="1"/>
  <c r="AB13" i="1"/>
  <c r="AJ13" i="1"/>
  <c r="W611" i="1"/>
  <c r="X611" i="1" s="1"/>
  <c r="Z611" i="1"/>
  <c r="AL49" i="1"/>
  <c r="AD615" i="1"/>
  <c r="V615" i="1"/>
  <c r="X534" i="1"/>
  <c r="V49" i="1"/>
  <c r="N749" i="1"/>
  <c r="AD34" i="1"/>
  <c r="W209" i="1"/>
  <c r="X209" i="1" s="1"/>
  <c r="Z209" i="1"/>
  <c r="AF534" i="1"/>
  <c r="K49" i="1"/>
  <c r="N745" i="1"/>
  <c r="K615" i="1"/>
  <c r="N42" i="1"/>
  <c r="N747" i="1"/>
  <c r="AL34" i="1"/>
  <c r="V608" i="1"/>
  <c r="AU55" i="1"/>
  <c r="AU52" i="1" s="1"/>
  <c r="AT56" i="1"/>
  <c r="AT55" i="1" s="1"/>
  <c r="AT52" i="1" s="1"/>
  <c r="O209" i="1"/>
  <c r="P209" i="1" s="1"/>
  <c r="R209" i="1"/>
  <c r="AP309" i="1"/>
  <c r="AP529" i="1" s="1"/>
  <c r="AQ529" i="1"/>
  <c r="AP530" i="1"/>
  <c r="AE750" i="1"/>
  <c r="T11" i="1"/>
  <c r="AB11" i="1"/>
  <c r="AU529" i="1"/>
  <c r="AT222" i="1"/>
  <c r="AT529" i="1" s="1"/>
  <c r="X590" i="1"/>
  <c r="X35" i="1"/>
  <c r="AS34" i="1"/>
  <c r="AS591" i="1"/>
  <c r="AS13" i="1" s="1"/>
  <c r="AS608" i="1"/>
  <c r="X222" i="1"/>
  <c r="AF222" i="1"/>
  <c r="P222" i="1"/>
  <c r="AT615" i="1"/>
  <c r="AT750" i="1" s="1"/>
  <c r="AT49" i="1"/>
  <c r="O23" i="1"/>
  <c r="AS615" i="1"/>
  <c r="AS750" i="1" s="1"/>
  <c r="AS49" i="1"/>
  <c r="AS23" i="1" s="1"/>
  <c r="AJ17" i="1"/>
  <c r="AP468" i="1"/>
  <c r="AP471" i="1"/>
  <c r="AP534" i="1"/>
  <c r="AH35" i="1"/>
  <c r="AF35" i="1"/>
  <c r="AF590" i="1"/>
  <c r="AW749" i="1"/>
  <c r="AW745" i="1"/>
  <c r="AW747" i="1"/>
  <c r="AW42" i="1"/>
  <c r="AW11" i="1" s="1"/>
  <c r="P590" i="1" l="1"/>
  <c r="O35" i="1"/>
  <c r="P35" i="1" s="1"/>
  <c r="AL609" i="1"/>
  <c r="AK43" i="1"/>
  <c r="AQ40" i="1"/>
  <c r="AQ735" i="1"/>
  <c r="AW40" i="1"/>
  <c r="AW735" i="1"/>
  <c r="AO40" i="1"/>
  <c r="AO735" i="1"/>
  <c r="AX737" i="1"/>
  <c r="AY737" i="1" s="1"/>
  <c r="BE42" i="1"/>
  <c r="AD609" i="1"/>
  <c r="AF49" i="1"/>
  <c r="V43" i="1"/>
  <c r="P49" i="1"/>
  <c r="AY49" i="1"/>
  <c r="V609" i="1"/>
  <c r="BE609" i="1"/>
  <c r="P615" i="1"/>
  <c r="AY615" i="1"/>
  <c r="AX53" i="1"/>
  <c r="AY53" i="1" s="1"/>
  <c r="AZ209" i="1"/>
  <c r="AL43" i="1"/>
  <c r="AD43" i="1"/>
  <c r="AL42" i="1"/>
  <c r="X49" i="1"/>
  <c r="X615" i="1"/>
  <c r="K750" i="1"/>
  <c r="AF615" i="1"/>
  <c r="AD42" i="1"/>
  <c r="V42" i="1"/>
  <c r="AT186" i="1"/>
  <c r="AT592" i="1" s="1"/>
  <c r="AT609" i="1" s="1"/>
  <c r="AT43" i="1" s="1"/>
  <c r="AT27" i="1"/>
  <c r="AU186" i="1"/>
  <c r="AU592" i="1" s="1"/>
  <c r="AU609" i="1" s="1"/>
  <c r="AU43" i="1" s="1"/>
  <c r="AU27" i="1"/>
  <c r="AP34" i="1"/>
  <c r="AT34" i="1"/>
  <c r="AU34" i="1"/>
  <c r="AS747" i="1"/>
  <c r="AS749" i="1"/>
  <c r="AS745" i="1"/>
  <c r="AS42" i="1"/>
  <c r="AS11" i="1" s="1"/>
  <c r="AP615" i="1"/>
  <c r="AP750" i="1" s="1"/>
  <c r="AP49" i="1"/>
  <c r="AP23" i="1" s="1"/>
  <c r="AQ34" i="1"/>
  <c r="BE43" i="1" l="1"/>
  <c r="AX209" i="1"/>
  <c r="AY209" i="1" s="1"/>
  <c r="AZ592" i="1"/>
  <c r="AU608" i="1"/>
  <c r="AU749" i="1" s="1"/>
  <c r="AT749" i="1" s="1"/>
  <c r="AU591" i="1"/>
  <c r="AT608" i="1"/>
  <c r="AT747" i="1" s="1"/>
  <c r="AT591" i="1"/>
  <c r="AZ609" i="1" l="1"/>
  <c r="AZ43" i="1" s="1"/>
  <c r="AX592" i="1"/>
  <c r="AU747" i="1"/>
  <c r="AU42" i="1"/>
  <c r="AU745" i="1"/>
  <c r="AT42" i="1"/>
  <c r="AT745" i="1"/>
  <c r="AX609" i="1" l="1"/>
  <c r="AZ18" i="1"/>
  <c r="AX43" i="1"/>
  <c r="K487" i="1"/>
  <c r="I487" i="1"/>
  <c r="H487" i="1" s="1"/>
  <c r="X487" i="1" l="1"/>
  <c r="AY487" i="1"/>
  <c r="AZ5" i="1"/>
  <c r="AF487" i="1"/>
  <c r="P487" i="1"/>
  <c r="K484" i="1"/>
  <c r="AY484" i="1" s="1"/>
  <c r="AH484" i="1"/>
  <c r="R485" i="1"/>
  <c r="AH485" i="1"/>
  <c r="I485" i="1"/>
  <c r="K485" i="1"/>
  <c r="X485" i="1" s="1"/>
  <c r="AY485" i="1" l="1"/>
  <c r="AF484" i="1"/>
  <c r="P485" i="1"/>
  <c r="AF485" i="1"/>
  <c r="H485" i="1"/>
  <c r="I484" i="1"/>
  <c r="L473" i="1"/>
  <c r="AH483" i="1"/>
  <c r="K483" i="1"/>
  <c r="K529" i="1" s="1"/>
  <c r="AY483" i="1" l="1"/>
  <c r="AY529" i="1"/>
  <c r="K473" i="1"/>
  <c r="AY473" i="1" s="1"/>
  <c r="BA473" i="1"/>
  <c r="AY530" i="1"/>
  <c r="L34" i="1"/>
  <c r="BA34" i="1" s="1"/>
  <c r="AH529" i="1"/>
  <c r="H484" i="1"/>
  <c r="I483" i="1"/>
  <c r="AF483" i="1"/>
  <c r="AH530" i="1"/>
  <c r="L592" i="1"/>
  <c r="BA592" i="1" l="1"/>
  <c r="L609" i="1"/>
  <c r="H483" i="1"/>
  <c r="H473" i="1" s="1"/>
  <c r="I473" i="1"/>
  <c r="AF529" i="1"/>
  <c r="K34" i="1"/>
  <c r="AY34" i="1" s="1"/>
  <c r="AH34" i="1"/>
  <c r="K592" i="1"/>
  <c r="AY592" i="1" l="1"/>
  <c r="K609" i="1"/>
  <c r="AY609" i="1" s="1"/>
  <c r="L43" i="1"/>
  <c r="AF34" i="1"/>
  <c r="BA43" i="1" l="1"/>
  <c r="K43" i="1"/>
  <c r="AY43" i="1" s="1"/>
  <c r="P12" i="1" l="1"/>
  <c r="AU707" i="1" l="1"/>
  <c r="AU23" i="1" s="1"/>
  <c r="AU704" i="1"/>
  <c r="AU737" i="1" s="1"/>
  <c r="AM707" i="1"/>
  <c r="AM23" i="1" s="1"/>
  <c r="AT707" i="1"/>
  <c r="AT23" i="1" s="1"/>
  <c r="AT705" i="1"/>
  <c r="AM704" i="1"/>
  <c r="AM737" i="1" s="1"/>
  <c r="AT704" i="1"/>
  <c r="AT737" i="1" s="1"/>
  <c r="AM644" i="1"/>
  <c r="AM705" i="1"/>
  <c r="AU644" i="1"/>
  <c r="AT644" i="1" s="1"/>
  <c r="AU705" i="1"/>
  <c r="AU18" i="1" l="1"/>
  <c r="AU17" i="1" s="1"/>
  <c r="AT17" i="1" s="1"/>
  <c r="AM722" i="1"/>
  <c r="AU723" i="1"/>
  <c r="AU727" i="1"/>
  <c r="AM720" i="1"/>
  <c r="AM727" i="1"/>
  <c r="AT722" i="1"/>
  <c r="AT720" i="1"/>
  <c r="AT727" i="1"/>
  <c r="AM719" i="1"/>
  <c r="AM715" i="1" s="1"/>
  <c r="AT11" i="1"/>
  <c r="AW12" i="1" s="1"/>
  <c r="AT719" i="1"/>
  <c r="AM18" i="1"/>
  <c r="AM17" i="1" s="1"/>
  <c r="AU720" i="1"/>
  <c r="AU716" i="1" s="1"/>
  <c r="AU726" i="1" s="1"/>
  <c r="AM13" i="1"/>
  <c r="AT723" i="1"/>
  <c r="AU722" i="1"/>
  <c r="AM11" i="1"/>
  <c r="AM723" i="1"/>
  <c r="AT13" i="1"/>
  <c r="AU719" i="1"/>
  <c r="AU13" i="1"/>
  <c r="AU11" i="1"/>
  <c r="AT18" i="1"/>
  <c r="AT716" i="1" l="1"/>
  <c r="AT726" i="1" s="1"/>
  <c r="AM716" i="1"/>
  <c r="AM726" i="1" s="1"/>
  <c r="AT715" i="1"/>
  <c r="AU715" i="1"/>
  <c r="AM714" i="1"/>
  <c r="AU12" i="1"/>
  <c r="AU714" i="1"/>
  <c r="AT714" i="1" l="1"/>
  <c r="AU713" i="1"/>
  <c r="AU736" i="1"/>
  <c r="AM713" i="1"/>
  <c r="AM736" i="1"/>
  <c r="AT713" i="1"/>
  <c r="AT736" i="1"/>
  <c r="P14" i="1"/>
  <c r="P15" i="1"/>
  <c r="X171" i="1"/>
  <c r="X32" i="1"/>
  <c r="AM40" i="1" l="1"/>
  <c r="AM735" i="1"/>
  <c r="AU40" i="1"/>
  <c r="AU735" i="1"/>
  <c r="AT40" i="1"/>
  <c r="AT735" i="1"/>
  <c r="W486" i="1"/>
  <c r="X486" i="1" s="1"/>
  <c r="O486" i="1"/>
  <c r="P486" i="1" s="1"/>
  <c r="R486" i="1"/>
  <c r="O484" i="1" l="1"/>
  <c r="P484" i="1" s="1"/>
  <c r="R484" i="1"/>
  <c r="W484" i="1"/>
  <c r="X484" i="1" s="1"/>
  <c r="Z484" i="1"/>
  <c r="Y473" i="1" l="1"/>
  <c r="W483" i="1"/>
  <c r="W529" i="1" s="1"/>
  <c r="W34" i="1" s="1"/>
  <c r="Z483" i="1"/>
  <c r="Q473" i="1"/>
  <c r="O483" i="1"/>
  <c r="Q530" i="1"/>
  <c r="Q529" i="1"/>
  <c r="Q34" i="1" s="1"/>
  <c r="R483" i="1"/>
  <c r="O530" i="1" l="1"/>
  <c r="P530" i="1" s="1"/>
  <c r="Q592" i="1"/>
  <c r="R592" i="1" s="1"/>
  <c r="R530" i="1"/>
  <c r="Y34" i="1"/>
  <c r="Z34" i="1" s="1"/>
  <c r="Z529" i="1"/>
  <c r="W473" i="1"/>
  <c r="X483" i="1"/>
  <c r="O473" i="1"/>
  <c r="P483" i="1"/>
  <c r="O529" i="1"/>
  <c r="O34" i="1" s="1"/>
  <c r="R529" i="1"/>
  <c r="Y592" i="1"/>
  <c r="Y609" i="1" s="1"/>
  <c r="Z530" i="1"/>
  <c r="P34" i="1" l="1"/>
  <c r="R34" i="1"/>
  <c r="W592" i="1"/>
  <c r="X592" i="1" s="1"/>
  <c r="Z592" i="1"/>
  <c r="P529" i="1"/>
  <c r="Q609" i="1"/>
  <c r="O592" i="1"/>
  <c r="O609" i="1" s="1"/>
  <c r="X34" i="1"/>
  <c r="X529" i="1"/>
  <c r="Q43" i="1" l="1"/>
  <c r="Q18" i="1" s="1"/>
  <c r="R609" i="1"/>
  <c r="P592" i="1"/>
  <c r="P609" i="1"/>
  <c r="Y43" i="1"/>
  <c r="Y18" i="1" s="1"/>
  <c r="W609" i="1"/>
  <c r="Z609" i="1"/>
  <c r="W43" i="1" l="1"/>
  <c r="X43" i="1" s="1"/>
  <c r="X609" i="1"/>
  <c r="Z43" i="1"/>
  <c r="O43" i="1"/>
  <c r="P43" i="1" s="1"/>
  <c r="R43" i="1"/>
  <c r="O18" i="1" l="1"/>
  <c r="Z129" i="1" l="1"/>
  <c r="Y131" i="1"/>
  <c r="R131" i="1"/>
  <c r="AG131" i="1"/>
  <c r="K131" i="1"/>
  <c r="Z131" i="1"/>
  <c r="L130" i="1"/>
  <c r="R129" i="1"/>
  <c r="AH129" i="1"/>
  <c r="L128" i="1"/>
  <c r="K129" i="1"/>
  <c r="W131" i="1" l="1"/>
  <c r="Y130" i="1"/>
  <c r="W130" i="1" s="1"/>
  <c r="AZ131" i="1"/>
  <c r="Y127" i="1"/>
  <c r="AZ127" i="1" s="1"/>
  <c r="Y128" i="1"/>
  <c r="W128" i="1" s="1"/>
  <c r="W129" i="1"/>
  <c r="X129" i="1" s="1"/>
  <c r="AZ129" i="1"/>
  <c r="P129" i="1"/>
  <c r="AF129" i="1"/>
  <c r="R130" i="1"/>
  <c r="K130" i="1"/>
  <c r="Z130" i="1"/>
  <c r="X131" i="1"/>
  <c r="P131" i="1"/>
  <c r="R128" i="1"/>
  <c r="AH128" i="1"/>
  <c r="K128" i="1"/>
  <c r="AG130" i="1"/>
  <c r="AH131" i="1"/>
  <c r="AE131" i="1"/>
  <c r="L126" i="1"/>
  <c r="R127" i="1"/>
  <c r="K127" i="1"/>
  <c r="AX129" i="1" l="1"/>
  <c r="AY129" i="1" s="1"/>
  <c r="AZ128" i="1"/>
  <c r="BA129" i="1"/>
  <c r="Y126" i="1"/>
  <c r="W126" i="1" s="1"/>
  <c r="W127" i="1"/>
  <c r="X127" i="1" s="1"/>
  <c r="Z127" i="1"/>
  <c r="Z128" i="1"/>
  <c r="AH127" i="1"/>
  <c r="AF127" i="1"/>
  <c r="X130" i="1"/>
  <c r="P130" i="1"/>
  <c r="P127" i="1"/>
  <c r="P128" i="1"/>
  <c r="X128" i="1"/>
  <c r="AF128" i="1"/>
  <c r="AF131" i="1"/>
  <c r="K126" i="1"/>
  <c r="R126" i="1"/>
  <c r="AH130" i="1"/>
  <c r="AE130" i="1"/>
  <c r="AF130" i="1" s="1"/>
  <c r="AX128" i="1" l="1"/>
  <c r="AY128" i="1" s="1"/>
  <c r="BA128" i="1"/>
  <c r="Z126" i="1"/>
  <c r="X126" i="1"/>
  <c r="P126" i="1"/>
  <c r="AH126" i="1"/>
  <c r="AE126" i="1"/>
  <c r="AF126" i="1" s="1"/>
  <c r="AZ130" i="1"/>
  <c r="BA131" i="1"/>
  <c r="AX131" i="1"/>
  <c r="AY131" i="1" s="1"/>
  <c r="AX130" i="1" l="1"/>
  <c r="AY130" i="1" s="1"/>
  <c r="BA130" i="1"/>
  <c r="AZ126" i="1"/>
  <c r="BA127" i="1"/>
  <c r="AX127" i="1"/>
  <c r="AY127" i="1" s="1"/>
  <c r="BA126" i="1" l="1"/>
  <c r="AX126" i="1"/>
  <c r="AY126" i="1" s="1"/>
  <c r="AZ123" i="1" l="1"/>
  <c r="R123" i="1"/>
  <c r="K123" i="1"/>
  <c r="L122" i="1"/>
  <c r="Z123" i="1" l="1"/>
  <c r="W123" i="1"/>
  <c r="Y122" i="1"/>
  <c r="W122" i="1" s="1"/>
  <c r="K122" i="1"/>
  <c r="R122" i="1"/>
  <c r="Z122" i="1"/>
  <c r="X123" i="1"/>
  <c r="P123" i="1"/>
  <c r="AG122" i="1"/>
  <c r="AH123" i="1"/>
  <c r="AG103" i="1" l="1"/>
  <c r="AE103" i="1" s="1"/>
  <c r="AE105" i="1"/>
  <c r="AE122" i="1"/>
  <c r="AF122" i="1" s="1"/>
  <c r="AH122" i="1"/>
  <c r="AF123" i="1"/>
  <c r="P122" i="1"/>
  <c r="X122" i="1"/>
  <c r="AX123" i="1" l="1"/>
  <c r="AY123" i="1" s="1"/>
  <c r="BA123" i="1"/>
  <c r="AZ122" i="1"/>
  <c r="AE54" i="1"/>
  <c r="AG208" i="1"/>
  <c r="BA122" i="1" l="1"/>
  <c r="AX122" i="1"/>
  <c r="AY122" i="1" s="1"/>
  <c r="AE208" i="1"/>
  <c r="AG593" i="1"/>
  <c r="AE593" i="1" l="1"/>
  <c r="AG610" i="1"/>
  <c r="AE610" i="1" l="1"/>
  <c r="AG44" i="1"/>
  <c r="AG20" i="1" s="1"/>
  <c r="AE44" i="1" l="1"/>
  <c r="AE20" i="1" l="1"/>
  <c r="Q118" i="1" l="1"/>
  <c r="Q105" i="1" s="1"/>
  <c r="AZ112" i="1"/>
  <c r="O118" i="1" l="1"/>
  <c r="Q113" i="1"/>
  <c r="O113" i="1" s="1"/>
  <c r="Z109" i="1"/>
  <c r="AX112" i="1"/>
  <c r="AZ111" i="1"/>
  <c r="BA112" i="1"/>
  <c r="Y118" i="1"/>
  <c r="AZ118" i="1" s="1"/>
  <c r="R118" i="1"/>
  <c r="K118" i="1"/>
  <c r="AH118" i="1"/>
  <c r="L113" i="1"/>
  <c r="AH112" i="1"/>
  <c r="Z112" i="1"/>
  <c r="L111" i="1"/>
  <c r="R112" i="1"/>
  <c r="K112" i="1"/>
  <c r="L108" i="1"/>
  <c r="AH109" i="1"/>
  <c r="R109" i="1"/>
  <c r="K109" i="1"/>
  <c r="L105" i="1"/>
  <c r="AY112" i="1" l="1"/>
  <c r="Q54" i="1"/>
  <c r="Q103" i="1"/>
  <c r="O103" i="1" s="1"/>
  <c r="O105" i="1"/>
  <c r="W118" i="1"/>
  <c r="W113" i="1" s="1"/>
  <c r="Y113" i="1"/>
  <c r="Z113" i="1" s="1"/>
  <c r="AX111" i="1"/>
  <c r="BA111" i="1"/>
  <c r="AZ113" i="1"/>
  <c r="AX118" i="1"/>
  <c r="AY118" i="1" s="1"/>
  <c r="BA118" i="1"/>
  <c r="W109" i="1"/>
  <c r="X109" i="1" s="1"/>
  <c r="Y108" i="1"/>
  <c r="W108" i="1" s="1"/>
  <c r="Y105" i="1"/>
  <c r="Z105" i="1" s="1"/>
  <c r="Z118" i="1"/>
  <c r="AZ109" i="1"/>
  <c r="L54" i="1"/>
  <c r="L52" i="1" s="1"/>
  <c r="L27" i="1" s="1"/>
  <c r="P109" i="1"/>
  <c r="AF109" i="1"/>
  <c r="K111" i="1"/>
  <c r="Z111" i="1"/>
  <c r="R111" i="1"/>
  <c r="AH111" i="1"/>
  <c r="K108" i="1"/>
  <c r="AH108" i="1"/>
  <c r="R108" i="1"/>
  <c r="K113" i="1"/>
  <c r="R113" i="1"/>
  <c r="AH113" i="1"/>
  <c r="AF118" i="1"/>
  <c r="P118" i="1"/>
  <c r="X118" i="1"/>
  <c r="P112" i="1"/>
  <c r="X112" i="1"/>
  <c r="AF112" i="1"/>
  <c r="L103" i="1"/>
  <c r="R105" i="1"/>
  <c r="K105" i="1"/>
  <c r="AH105" i="1"/>
  <c r="AY111" i="1" l="1"/>
  <c r="Z108" i="1"/>
  <c r="Q208" i="1"/>
  <c r="O54" i="1"/>
  <c r="Q52" i="1"/>
  <c r="AX113" i="1"/>
  <c r="AY113" i="1" s="1"/>
  <c r="BA113" i="1"/>
  <c r="AZ105" i="1"/>
  <c r="AZ108" i="1"/>
  <c r="AX109" i="1"/>
  <c r="AY109" i="1" s="1"/>
  <c r="BA109" i="1"/>
  <c r="Y54" i="1"/>
  <c r="Y103" i="1"/>
  <c r="W103" i="1" s="1"/>
  <c r="W105" i="1"/>
  <c r="X105" i="1" s="1"/>
  <c r="P105" i="1"/>
  <c r="AF105" i="1"/>
  <c r="AF113" i="1"/>
  <c r="P113" i="1"/>
  <c r="X113" i="1"/>
  <c r="R54" i="1"/>
  <c r="L208" i="1"/>
  <c r="K54" i="1"/>
  <c r="AH54" i="1"/>
  <c r="X111" i="1"/>
  <c r="P111" i="1"/>
  <c r="AF111" i="1"/>
  <c r="AH103" i="1"/>
  <c r="K103" i="1"/>
  <c r="R103" i="1"/>
  <c r="X108" i="1"/>
  <c r="P108" i="1"/>
  <c r="AF108" i="1"/>
  <c r="Q27" i="1" l="1"/>
  <c r="Q186" i="1"/>
  <c r="O52" i="1"/>
  <c r="O208" i="1"/>
  <c r="Q593" i="1"/>
  <c r="W54" i="1"/>
  <c r="X54" i="1" s="1"/>
  <c r="Y208" i="1"/>
  <c r="Z208" i="1" s="1"/>
  <c r="Y52" i="1"/>
  <c r="Z52" i="1" s="1"/>
  <c r="Z54" i="1"/>
  <c r="AX108" i="1"/>
  <c r="AY108" i="1" s="1"/>
  <c r="BA108" i="1"/>
  <c r="AZ54" i="1"/>
  <c r="BA105" i="1"/>
  <c r="AX105" i="1"/>
  <c r="AY105" i="1" s="1"/>
  <c r="AZ103" i="1"/>
  <c r="Z103" i="1"/>
  <c r="P103" i="1"/>
  <c r="X103" i="1"/>
  <c r="AF103" i="1"/>
  <c r="P54" i="1"/>
  <c r="AF54" i="1"/>
  <c r="K208" i="1"/>
  <c r="L593" i="1"/>
  <c r="L610" i="1" s="1"/>
  <c r="R208" i="1"/>
  <c r="AH208" i="1"/>
  <c r="L186" i="1"/>
  <c r="L608" i="1" s="1"/>
  <c r="K52" i="1"/>
  <c r="R52" i="1"/>
  <c r="R593" i="1" l="1"/>
  <c r="Q610" i="1"/>
  <c r="Q44" i="1" s="1"/>
  <c r="Q20" i="1" s="1"/>
  <c r="Q17" i="1" s="1"/>
  <c r="O593" i="1"/>
  <c r="O610" i="1" s="1"/>
  <c r="O186" i="1"/>
  <c r="Q591" i="1"/>
  <c r="Q13" i="1" s="1"/>
  <c r="Q608" i="1"/>
  <c r="AZ52" i="1"/>
  <c r="AZ208" i="1"/>
  <c r="BA54" i="1"/>
  <c r="AX54" i="1"/>
  <c r="AY54" i="1" s="1"/>
  <c r="Y27" i="1"/>
  <c r="Z27" i="1" s="1"/>
  <c r="W52" i="1"/>
  <c r="X52" i="1" s="1"/>
  <c r="Y186" i="1"/>
  <c r="Z186" i="1" s="1"/>
  <c r="BA103" i="1"/>
  <c r="AX103" i="1"/>
  <c r="AY103" i="1" s="1"/>
  <c r="Y593" i="1"/>
  <c r="Z593" i="1" s="1"/>
  <c r="W208" i="1"/>
  <c r="X208" i="1" s="1"/>
  <c r="K593" i="1"/>
  <c r="P208" i="1"/>
  <c r="AF208" i="1"/>
  <c r="K186" i="1"/>
  <c r="K608" i="1" s="1"/>
  <c r="K27" i="1"/>
  <c r="P52" i="1"/>
  <c r="R27" i="1"/>
  <c r="R186" i="1"/>
  <c r="L591" i="1"/>
  <c r="O13" i="1" l="1"/>
  <c r="R591" i="1"/>
  <c r="Q745" i="1"/>
  <c r="Q747" i="1"/>
  <c r="Q42" i="1"/>
  <c r="Q749" i="1"/>
  <c r="O749" i="1" s="1"/>
  <c r="O591" i="1"/>
  <c r="O608" i="1"/>
  <c r="O44" i="1"/>
  <c r="X27" i="1"/>
  <c r="W186" i="1"/>
  <c r="X186" i="1" s="1"/>
  <c r="BA208" i="1"/>
  <c r="AZ186" i="1"/>
  <c r="AZ593" i="1"/>
  <c r="AX208" i="1"/>
  <c r="AY208" i="1" s="1"/>
  <c r="Y608" i="1"/>
  <c r="Z608" i="1" s="1"/>
  <c r="Y591" i="1"/>
  <c r="Z591" i="1" s="1"/>
  <c r="Y610" i="1"/>
  <c r="Y44" i="1" s="1"/>
  <c r="Y20" i="1" s="1"/>
  <c r="Y17" i="1" s="1"/>
  <c r="W593" i="1"/>
  <c r="W610" i="1" s="1"/>
  <c r="W44" i="1" s="1"/>
  <c r="AX52" i="1"/>
  <c r="AY52" i="1" s="1"/>
  <c r="AZ27" i="1"/>
  <c r="L749" i="1"/>
  <c r="K749" i="1" s="1"/>
  <c r="L745" i="1"/>
  <c r="L42" i="1"/>
  <c r="L747" i="1"/>
  <c r="R608" i="1"/>
  <c r="P27" i="1"/>
  <c r="K610" i="1"/>
  <c r="X593" i="1"/>
  <c r="P593" i="1"/>
  <c r="AF593" i="1"/>
  <c r="P186" i="1"/>
  <c r="K591" i="1"/>
  <c r="L44" i="1"/>
  <c r="Z610" i="1"/>
  <c r="R610" i="1"/>
  <c r="AH610" i="1"/>
  <c r="Q11" i="1" l="1"/>
  <c r="O20" i="1"/>
  <c r="O17" i="1" s="1"/>
  <c r="O747" i="1"/>
  <c r="O745" i="1"/>
  <c r="O42" i="1"/>
  <c r="O11" i="1" s="1"/>
  <c r="BA593" i="1"/>
  <c r="AX593" i="1"/>
  <c r="AZ610" i="1"/>
  <c r="AZ608" i="1"/>
  <c r="AX186" i="1"/>
  <c r="AZ591" i="1"/>
  <c r="AX27" i="1"/>
  <c r="AY27" i="1" s="1"/>
  <c r="BA27" i="1"/>
  <c r="W20" i="1"/>
  <c r="Y13" i="1"/>
  <c r="W591" i="1"/>
  <c r="W13" i="1" s="1"/>
  <c r="W608" i="1"/>
  <c r="X608" i="1" s="1"/>
  <c r="Y42" i="1"/>
  <c r="Y11" i="1" s="1"/>
  <c r="Y745" i="1"/>
  <c r="Y749" i="1"/>
  <c r="W749" i="1" s="1"/>
  <c r="Y747" i="1"/>
  <c r="K44" i="1"/>
  <c r="X610" i="1"/>
  <c r="P610" i="1"/>
  <c r="AF610" i="1"/>
  <c r="P591" i="1"/>
  <c r="K745" i="1"/>
  <c r="K42" i="1"/>
  <c r="K747" i="1"/>
  <c r="P608" i="1"/>
  <c r="R42" i="1"/>
  <c r="Z44" i="1"/>
  <c r="L20" i="1"/>
  <c r="R44" i="1"/>
  <c r="AH44" i="1"/>
  <c r="Z42" i="1" l="1"/>
  <c r="S5" i="1"/>
  <c r="AZ13" i="1"/>
  <c r="AX591" i="1"/>
  <c r="AY591" i="1" s="1"/>
  <c r="BA591" i="1"/>
  <c r="AY186" i="1"/>
  <c r="AX608" i="1"/>
  <c r="AZ747" i="1"/>
  <c r="AZ749" i="1"/>
  <c r="AX749" i="1" s="1"/>
  <c r="AZ745" i="1"/>
  <c r="AZ42" i="1"/>
  <c r="W747" i="1"/>
  <c r="W745" i="1"/>
  <c r="W42" i="1"/>
  <c r="X42" i="1" s="1"/>
  <c r="AZ44" i="1"/>
  <c r="BA610" i="1"/>
  <c r="AY593" i="1"/>
  <c r="AX610" i="1"/>
  <c r="AY610" i="1" s="1"/>
  <c r="X591" i="1"/>
  <c r="P42" i="1"/>
  <c r="X44" i="1"/>
  <c r="P44" i="1"/>
  <c r="AF44" i="1"/>
  <c r="K20" i="1"/>
  <c r="Z20" i="1"/>
  <c r="R20" i="1"/>
  <c r="AH20" i="1"/>
  <c r="AZ20" i="1" l="1"/>
  <c r="AX44" i="1"/>
  <c r="AY44" i="1" s="1"/>
  <c r="BA44" i="1"/>
  <c r="AX747" i="1"/>
  <c r="AX745" i="1"/>
  <c r="AY608" i="1"/>
  <c r="AX42" i="1"/>
  <c r="AY42" i="1" s="1"/>
  <c r="BA42" i="1"/>
  <c r="X20" i="1"/>
  <c r="P20" i="1"/>
  <c r="AF20" i="1"/>
  <c r="AZ17" i="1" l="1"/>
  <c r="BA20" i="1"/>
  <c r="AH168" i="1"/>
  <c r="R168" i="1"/>
  <c r="Z168" i="1"/>
  <c r="K168" i="1"/>
  <c r="R170" i="1"/>
  <c r="L164" i="1"/>
  <c r="Z164" i="1" s="1"/>
  <c r="X168" i="1" l="1"/>
  <c r="AY168" i="1"/>
  <c r="R164" i="1"/>
  <c r="AH164" i="1"/>
  <c r="AF168" i="1"/>
  <c r="K170" i="1"/>
  <c r="AY170" i="1" s="1"/>
  <c r="P168" i="1"/>
  <c r="K164" i="1"/>
  <c r="AY164" i="1" s="1"/>
  <c r="Z170" i="1"/>
  <c r="AH170" i="1"/>
  <c r="X164" i="1" l="1"/>
  <c r="P164" i="1"/>
  <c r="AF164" i="1"/>
  <c r="P170" i="1"/>
  <c r="AF170" i="1"/>
  <c r="X170" i="1"/>
  <c r="BE720" i="1" l="1"/>
  <c r="AX720" i="1"/>
  <c r="AX716" i="1" s="1"/>
  <c r="BD716" i="1"/>
  <c r="BE716" i="1" s="1"/>
  <c r="AY716" i="1" l="1"/>
  <c r="BD20" i="1"/>
  <c r="AY720" i="1"/>
  <c r="BE20" i="1" l="1"/>
  <c r="AX20" i="1"/>
  <c r="AY20" i="1" s="1"/>
  <c r="AH58" i="1" l="1"/>
  <c r="AE58" i="1"/>
  <c r="AF58" i="1" s="1"/>
  <c r="AQ58" i="1" l="1"/>
  <c r="AQ56" i="1" s="1"/>
  <c r="AQ55" i="1" s="1"/>
  <c r="AQ52" i="1" s="1"/>
  <c r="BA58" i="1"/>
  <c r="AP58" i="1" l="1"/>
  <c r="AP56" i="1"/>
  <c r="AP55" i="1" s="1"/>
  <c r="AP52" i="1" s="1"/>
  <c r="AP186" i="1" s="1"/>
  <c r="AQ27" i="1"/>
  <c r="AQ186" i="1"/>
  <c r="AP27" i="1" l="1"/>
  <c r="AQ591" i="1"/>
  <c r="AQ13" i="1" s="1"/>
  <c r="AQ592" i="1"/>
  <c r="AQ609" i="1" s="1"/>
  <c r="AQ43" i="1" s="1"/>
  <c r="AQ18" i="1" s="1"/>
  <c r="AQ17" i="1" s="1"/>
  <c r="AQ608" i="1"/>
  <c r="AP592" i="1"/>
  <c r="AP609" i="1" s="1"/>
  <c r="AP43" i="1" s="1"/>
  <c r="AP18" i="1" s="1"/>
  <c r="AP608" i="1"/>
  <c r="AP591" i="1"/>
  <c r="AP13" i="1" s="1"/>
  <c r="AP747" i="1" l="1"/>
  <c r="AP17" i="1"/>
  <c r="AP42" i="1"/>
  <c r="AP11" i="1" s="1"/>
  <c r="AS12" i="1" s="1"/>
  <c r="AP745" i="1"/>
  <c r="AQ749" i="1"/>
  <c r="AP749" i="1" s="1"/>
  <c r="AQ42" i="1"/>
  <c r="AQ11" i="1" s="1"/>
  <c r="AQ745" i="1"/>
  <c r="AQ747" i="1"/>
  <c r="AH88" i="1"/>
  <c r="AH87" i="1"/>
  <c r="AE88" i="1"/>
  <c r="AF88" i="1" s="1"/>
  <c r="AQ12" i="1" l="1"/>
  <c r="BA88" i="1"/>
  <c r="AE87" i="1"/>
  <c r="AG86" i="1"/>
  <c r="AQ88" i="1"/>
  <c r="AH86" i="1" l="1"/>
  <c r="AE86" i="1"/>
  <c r="AG83" i="1"/>
  <c r="AQ87" i="1"/>
  <c r="AP88" i="1"/>
  <c r="BA87" i="1"/>
  <c r="AF87" i="1"/>
  <c r="AF86" i="1" l="1"/>
  <c r="BA86" i="1"/>
  <c r="AQ86" i="1"/>
  <c r="AP87" i="1"/>
  <c r="AE83" i="1"/>
  <c r="AH83" i="1"/>
  <c r="AG82" i="1"/>
  <c r="AG53" i="1" s="1"/>
  <c r="AH53" i="1" l="1"/>
  <c r="AE53" i="1"/>
  <c r="AG209" i="1"/>
  <c r="AG52" i="1"/>
  <c r="AE82" i="1"/>
  <c r="AH82" i="1"/>
  <c r="AF83" i="1"/>
  <c r="BA83" i="1"/>
  <c r="AP86" i="1"/>
  <c r="AQ83" i="1"/>
  <c r="AE52" i="1" l="1"/>
  <c r="AG27" i="1"/>
  <c r="AH52" i="1"/>
  <c r="AH209" i="1"/>
  <c r="AE209" i="1"/>
  <c r="AG592" i="1"/>
  <c r="AG186" i="1"/>
  <c r="BA53" i="1"/>
  <c r="AF53" i="1"/>
  <c r="AP83" i="1"/>
  <c r="AQ82" i="1"/>
  <c r="AP82" i="1" s="1"/>
  <c r="BA82" i="1"/>
  <c r="AF82" i="1"/>
  <c r="P132" i="1"/>
  <c r="P134" i="1"/>
  <c r="P135" i="1"/>
  <c r="P133" i="1"/>
  <c r="AG591" i="1" l="1"/>
  <c r="AG608" i="1"/>
  <c r="AE186" i="1"/>
  <c r="AH186" i="1"/>
  <c r="AG609" i="1"/>
  <c r="AE592" i="1"/>
  <c r="AE609" i="1" s="1"/>
  <c r="AF209" i="1"/>
  <c r="BA209" i="1"/>
  <c r="AF27" i="1"/>
  <c r="AH27" i="1"/>
  <c r="AF52" i="1"/>
  <c r="BA52" i="1"/>
  <c r="AF592" i="1" l="1"/>
  <c r="AE608" i="1"/>
  <c r="AF186" i="1"/>
  <c r="BA186" i="1"/>
  <c r="AG43" i="1"/>
  <c r="AG18" i="1" s="1"/>
  <c r="AG17" i="1" s="1"/>
  <c r="AH609" i="1"/>
  <c r="AG747" i="1"/>
  <c r="AG42" i="1"/>
  <c r="AG749" i="1"/>
  <c r="AE749" i="1" s="1"/>
  <c r="AG745" i="1"/>
  <c r="AH608" i="1"/>
  <c r="AG13" i="1"/>
  <c r="AE591" i="1"/>
  <c r="AF591" i="1" s="1"/>
  <c r="AG11" i="1" l="1"/>
  <c r="AE43" i="1"/>
  <c r="AF43" i="1" s="1"/>
  <c r="AH43" i="1"/>
  <c r="AE745" i="1"/>
  <c r="AE747" i="1"/>
  <c r="AF608" i="1"/>
  <c r="BA608" i="1"/>
  <c r="AE42" i="1"/>
  <c r="AF42" i="1" s="1"/>
  <c r="AH42" i="1"/>
  <c r="AF609" i="1"/>
  <c r="BA609" i="1"/>
  <c r="AG5" i="1" l="1"/>
  <c r="Z760" i="1" l="1"/>
  <c r="Z16" i="1"/>
  <c r="AZ760" i="1"/>
  <c r="AZ16" i="1" s="1"/>
  <c r="W760" i="1"/>
  <c r="X760" i="1" s="1"/>
  <c r="W16" i="1" l="1"/>
  <c r="X16" i="1" s="1"/>
  <c r="BA16" i="1"/>
  <c r="AX16" i="1"/>
  <c r="AY16" i="1" s="1"/>
  <c r="W11" i="1"/>
  <c r="Y12" i="1" s="1"/>
  <c r="BA760" i="1"/>
  <c r="AX760" i="1"/>
  <c r="AY760" i="1" s="1"/>
  <c r="AZ11" i="1"/>
  <c r="AA5" i="1" l="1"/>
  <c r="Z764" i="1" l="1"/>
  <c r="W764" i="1"/>
  <c r="X764" i="1" s="1"/>
  <c r="Z763" i="1"/>
  <c r="W763" i="1"/>
  <c r="X763" i="1" s="1"/>
  <c r="AZ763" i="1"/>
  <c r="BA763" i="1" s="1"/>
  <c r="AX763" i="1" l="1"/>
  <c r="AY763" i="1" s="1"/>
  <c r="AD730" i="1"/>
  <c r="AD731" i="1"/>
  <c r="AD732" i="1"/>
  <c r="AD729" i="1"/>
  <c r="AA729" i="1" s="1"/>
  <c r="AA18" i="1" s="1"/>
  <c r="X731" i="1"/>
  <c r="X732" i="1"/>
  <c r="X734" i="1"/>
  <c r="AD734" i="1"/>
  <c r="AC736" i="1"/>
  <c r="AC735" i="1"/>
  <c r="X730" i="1"/>
  <c r="X729" i="1"/>
  <c r="AA17" i="1" l="1"/>
  <c r="AB18" i="1"/>
  <c r="W18" i="1"/>
  <c r="AC738" i="1"/>
  <c r="AB17" i="1" l="1"/>
  <c r="W17" i="1"/>
  <c r="W738" i="1"/>
  <c r="L663" i="1" l="1"/>
  <c r="L662" i="1"/>
  <c r="L661" i="1"/>
  <c r="R662" i="1" l="1"/>
  <c r="AH662" i="1"/>
  <c r="R661" i="1"/>
  <c r="AH661" i="1"/>
  <c r="R663" i="1"/>
  <c r="AH663" i="1"/>
  <c r="K661" i="1"/>
  <c r="L660" i="1"/>
  <c r="Z661" i="1"/>
  <c r="K662" i="1"/>
  <c r="Z662" i="1"/>
  <c r="K663" i="1"/>
  <c r="Z663" i="1"/>
  <c r="X663" i="1" l="1"/>
  <c r="AF663" i="1"/>
  <c r="P663" i="1"/>
  <c r="AH660" i="1"/>
  <c r="R660" i="1"/>
  <c r="X661" i="1"/>
  <c r="P661" i="1"/>
  <c r="AF661" i="1"/>
  <c r="X662" i="1"/>
  <c r="P662" i="1"/>
  <c r="AF662" i="1"/>
  <c r="Z660" i="1"/>
  <c r="K660" i="1"/>
  <c r="L664" i="1"/>
  <c r="X660" i="1" l="1"/>
  <c r="AF660" i="1"/>
  <c r="P660" i="1"/>
  <c r="K664" i="1"/>
  <c r="P664" i="1" s="1"/>
  <c r="Z664" i="1"/>
  <c r="L705" i="1"/>
  <c r="L18" i="1" s="1"/>
  <c r="L704" i="1"/>
  <c r="AH664" i="1"/>
  <c r="R664" i="1"/>
  <c r="R704" i="1" s="1"/>
  <c r="BA705" i="1" l="1"/>
  <c r="Z705" i="1"/>
  <c r="K705" i="1"/>
  <c r="Z704" i="1"/>
  <c r="BA704" i="1"/>
  <c r="K704" i="1"/>
  <c r="L13" i="1"/>
  <c r="L11" i="1"/>
  <c r="X664" i="1"/>
  <c r="AF664" i="1"/>
  <c r="AY664" i="1"/>
  <c r="R13" i="1" l="1"/>
  <c r="Z13" i="1"/>
  <c r="BA13" i="1"/>
  <c r="AH13" i="1"/>
  <c r="P704" i="1"/>
  <c r="X704" i="1"/>
  <c r="AY704" i="1"/>
  <c r="BA18" i="1"/>
  <c r="Z18" i="1"/>
  <c r="R18" i="1"/>
  <c r="L17" i="1"/>
  <c r="AH18" i="1"/>
  <c r="X705" i="1"/>
  <c r="P705" i="1"/>
  <c r="AY705" i="1"/>
  <c r="R11" i="1"/>
  <c r="U12" i="1" s="1"/>
  <c r="AH11" i="1"/>
  <c r="Z11" i="1"/>
  <c r="AC12" i="1" s="1"/>
  <c r="BA11" i="1"/>
  <c r="Z17" i="1" l="1"/>
  <c r="R17" i="1"/>
  <c r="BA17" i="1"/>
  <c r="AH17" i="1"/>
  <c r="N722" i="1" l="1"/>
  <c r="N726" i="1"/>
  <c r="V726" i="1" l="1"/>
  <c r="AD726" i="1"/>
  <c r="BD726" i="1"/>
  <c r="K726" i="1"/>
  <c r="N725" i="1"/>
  <c r="N719" i="1"/>
  <c r="V722" i="1"/>
  <c r="BD722" i="1"/>
  <c r="N721" i="1"/>
  <c r="AD722" i="1"/>
  <c r="K722" i="1"/>
  <c r="N715" i="1" l="1"/>
  <c r="N18" i="1" s="1"/>
  <c r="N718" i="1"/>
  <c r="V719" i="1"/>
  <c r="BD719" i="1"/>
  <c r="K719" i="1"/>
  <c r="AD719" i="1"/>
  <c r="K725" i="1"/>
  <c r="X725" i="1" s="1"/>
  <c r="AD725" i="1"/>
  <c r="X722" i="1"/>
  <c r="P722" i="1"/>
  <c r="AK722" i="1"/>
  <c r="X726" i="1"/>
  <c r="P726" i="1"/>
  <c r="AK726" i="1"/>
  <c r="AX726" i="1"/>
  <c r="AY726" i="1" s="1"/>
  <c r="BE726" i="1"/>
  <c r="V721" i="1"/>
  <c r="AD721" i="1"/>
  <c r="K721" i="1"/>
  <c r="BE722" i="1"/>
  <c r="BD721" i="1"/>
  <c r="AX722" i="1"/>
  <c r="AY722" i="1" s="1"/>
  <c r="AK719" i="1" l="1"/>
  <c r="X719" i="1"/>
  <c r="P719" i="1"/>
  <c r="AK725" i="1"/>
  <c r="AE726" i="1"/>
  <c r="AF726" i="1" s="1"/>
  <c r="AL726" i="1"/>
  <c r="BD715" i="1"/>
  <c r="BE719" i="1"/>
  <c r="AX719" i="1"/>
  <c r="BD718" i="1"/>
  <c r="P721" i="1"/>
  <c r="X721" i="1"/>
  <c r="AL722" i="1"/>
  <c r="AK721" i="1"/>
  <c r="AE722" i="1"/>
  <c r="AF722" i="1" s="1"/>
  <c r="AX721" i="1"/>
  <c r="AY721" i="1" s="1"/>
  <c r="BE721" i="1"/>
  <c r="K718" i="1"/>
  <c r="V718" i="1"/>
  <c r="AD718" i="1"/>
  <c r="N736" i="1"/>
  <c r="K715" i="1"/>
  <c r="N714" i="1"/>
  <c r="N23" i="1" s="1"/>
  <c r="V715" i="1"/>
  <c r="AD715" i="1"/>
  <c r="X715" i="1" l="1"/>
  <c r="P715" i="1"/>
  <c r="K714" i="1"/>
  <c r="AL721" i="1"/>
  <c r="AE721" i="1"/>
  <c r="AF721" i="1" s="1"/>
  <c r="BE715" i="1"/>
  <c r="BD18" i="1"/>
  <c r="BD714" i="1"/>
  <c r="K736" i="1"/>
  <c r="BE736" i="1"/>
  <c r="V736" i="1"/>
  <c r="AD736" i="1"/>
  <c r="V714" i="1"/>
  <c r="N713" i="1"/>
  <c r="AD714" i="1"/>
  <c r="AE725" i="1"/>
  <c r="AF725" i="1" s="1"/>
  <c r="AL725" i="1"/>
  <c r="N17" i="1"/>
  <c r="AD18" i="1"/>
  <c r="V18" i="1"/>
  <c r="V17" i="1" s="1"/>
  <c r="K18" i="1"/>
  <c r="P718" i="1"/>
  <c r="X718" i="1"/>
  <c r="AX718" i="1"/>
  <c r="AY718" i="1" s="1"/>
  <c r="BE718" i="1"/>
  <c r="AY719" i="1"/>
  <c r="AX715" i="1"/>
  <c r="AL719" i="1"/>
  <c r="AK718" i="1"/>
  <c r="AE719" i="1"/>
  <c r="AF719" i="1" s="1"/>
  <c r="AK715" i="1"/>
  <c r="AK18" i="1" l="1"/>
  <c r="AK17" i="1" s="1"/>
  <c r="AL17" i="1" s="1"/>
  <c r="AX18" i="1"/>
  <c r="AY18" i="1" s="1"/>
  <c r="BE18" i="1"/>
  <c r="BD17" i="1"/>
  <c r="AL718" i="1"/>
  <c r="AE718" i="1"/>
  <c r="AF718" i="1" s="1"/>
  <c r="BE714" i="1"/>
  <c r="BD23" i="1"/>
  <c r="BD713" i="1"/>
  <c r="N735" i="1"/>
  <c r="N13" i="1" s="1"/>
  <c r="N40" i="1"/>
  <c r="V713" i="1"/>
  <c r="AD713" i="1"/>
  <c r="P714" i="1"/>
  <c r="K713" i="1"/>
  <c r="X714" i="1"/>
  <c r="K23" i="1"/>
  <c r="V23" i="1"/>
  <c r="AD23" i="1"/>
  <c r="AD17" i="1"/>
  <c r="K17" i="1"/>
  <c r="AK714" i="1"/>
  <c r="AK23" i="1" s="1"/>
  <c r="AL715" i="1"/>
  <c r="AK736" i="1"/>
  <c r="AE715" i="1"/>
  <c r="L1" i="1"/>
  <c r="M2" i="1" s="1"/>
  <c r="X18" i="1"/>
  <c r="P18" i="1"/>
  <c r="AY715" i="1"/>
  <c r="AX714" i="1"/>
  <c r="AY736" i="1"/>
  <c r="X736" i="1"/>
  <c r="AE736" i="1" l="1"/>
  <c r="AF736" i="1" s="1"/>
  <c r="AL736" i="1"/>
  <c r="BD40" i="1"/>
  <c r="BE713" i="1"/>
  <c r="BD11" i="1"/>
  <c r="BD13" i="1"/>
  <c r="AY714" i="1"/>
  <c r="AX713" i="1"/>
  <c r="AY713" i="1" s="1"/>
  <c r="BE23" i="1"/>
  <c r="AX23" i="1"/>
  <c r="AY23" i="1" s="1"/>
  <c r="AK713" i="1"/>
  <c r="AL714" i="1"/>
  <c r="P713" i="1"/>
  <c r="K40" i="1"/>
  <c r="X713" i="1"/>
  <c r="X17" i="1"/>
  <c r="P17" i="1"/>
  <c r="BE17" i="1"/>
  <c r="AX17" i="1"/>
  <c r="AY17" i="1" s="1"/>
  <c r="AL18" i="1"/>
  <c r="AE18" i="1"/>
  <c r="AF18" i="1" s="1"/>
  <c r="V40" i="1"/>
  <c r="AD40" i="1"/>
  <c r="AE714" i="1"/>
  <c r="AF715" i="1"/>
  <c r="X23" i="1"/>
  <c r="P23" i="1"/>
  <c r="K735" i="1"/>
  <c r="BE735" i="1"/>
  <c r="N738" i="1"/>
  <c r="N11" i="1"/>
  <c r="AD735" i="1"/>
  <c r="AK13" i="1" l="1"/>
  <c r="AK11" i="1"/>
  <c r="V738" i="1"/>
  <c r="K738" i="1"/>
  <c r="BE738" i="1"/>
  <c r="AD738" i="1"/>
  <c r="X40" i="1"/>
  <c r="P40" i="1"/>
  <c r="AY735" i="1"/>
  <c r="X735" i="1"/>
  <c r="K11" i="1"/>
  <c r="N12" i="1" s="1"/>
  <c r="AX13" i="1"/>
  <c r="BE13" i="1"/>
  <c r="AE17" i="1"/>
  <c r="AE23" i="1"/>
  <c r="AF23" i="1" s="1"/>
  <c r="AL23" i="1"/>
  <c r="BE11" i="1"/>
  <c r="AX11" i="1"/>
  <c r="BD12" i="1" s="1"/>
  <c r="AK735" i="1"/>
  <c r="AL713" i="1"/>
  <c r="AK40" i="1"/>
  <c r="AE13" i="1"/>
  <c r="AX40" i="1"/>
  <c r="AY40" i="1" s="1"/>
  <c r="BE40" i="1"/>
  <c r="V11" i="1"/>
  <c r="AD11" i="1"/>
  <c r="AE713" i="1"/>
  <c r="AF714" i="1"/>
  <c r="V13" i="1"/>
  <c r="AD13" i="1"/>
  <c r="K13" i="1"/>
  <c r="AF713" i="1" l="1"/>
  <c r="AE40" i="1"/>
  <c r="AF17" i="1"/>
  <c r="AF13" i="1"/>
  <c r="BE12" i="1"/>
  <c r="AL11" i="1"/>
  <c r="AE11" i="1"/>
  <c r="AK12" i="1" s="1"/>
  <c r="AL12" i="1" s="1"/>
  <c r="AD12" i="1"/>
  <c r="V12" i="1"/>
  <c r="AL40" i="1"/>
  <c r="AF40" i="1"/>
  <c r="X13" i="1"/>
  <c r="P13" i="1"/>
  <c r="AK738" i="1"/>
  <c r="AE735" i="1"/>
  <c r="AF735" i="1" s="1"/>
  <c r="AL735" i="1"/>
  <c r="AY13" i="1"/>
  <c r="AY11" i="1"/>
  <c r="BB5" i="1"/>
  <c r="AZ12" i="1"/>
  <c r="P11" i="1"/>
  <c r="Q12" i="1" s="1"/>
  <c r="K4" i="1"/>
  <c r="M4" i="1" s="1"/>
  <c r="K2" i="1"/>
  <c r="M1" i="1" s="1"/>
  <c r="X11" i="1"/>
  <c r="L12" i="1"/>
  <c r="Z12" i="1" s="1"/>
  <c r="AY738" i="1"/>
  <c r="X738" i="1"/>
  <c r="AL13" i="1"/>
  <c r="BA12" i="1" l="1"/>
  <c r="AX12" i="1"/>
  <c r="AY12" i="1" s="1"/>
  <c r="AE738" i="1"/>
  <c r="AF738" i="1" s="1"/>
  <c r="AL738" i="1"/>
  <c r="AI5" i="1"/>
  <c r="AG12" i="1"/>
  <c r="AF11" i="1"/>
  <c r="R12" i="1"/>
  <c r="AO12" i="1"/>
  <c r="AM12" i="1"/>
  <c r="AH12" i="1" l="1"/>
  <c r="AE12" i="1"/>
  <c r="AF12" i="1" s="1"/>
  <c r="AF705" i="1" l="1"/>
  <c r="AF704" i="1"/>
  <c r="AF707" i="1"/>
  <c r="AH532" i="1"/>
  <c r="AG595" i="1"/>
  <c r="AE595" i="1" s="1"/>
  <c r="AF595" i="1" s="1"/>
  <c r="AG611" i="1" l="1"/>
  <c r="AH595" i="1"/>
  <c r="AH611" i="1" l="1"/>
  <c r="AE611" i="1"/>
  <c r="BA611" i="1" l="1"/>
  <c r="AF611" i="1"/>
  <c r="AF530" i="1"/>
  <c r="AF532" i="1"/>
  <c r="AF533" i="1"/>
  <c r="P735" i="1" l="1"/>
  <c r="P736" i="1"/>
  <c r="P738" i="1"/>
  <c r="X530" i="1" l="1"/>
  <c r="AH61" i="1"/>
  <c r="AP73" i="1"/>
  <c r="AH73" i="1"/>
  <c r="BA73" i="1"/>
  <c r="AF73" i="1"/>
  <c r="BA61" i="1"/>
  <c r="AE61" i="1"/>
  <c r="AF61" i="1"/>
  <c r="AP60" i="1"/>
  <c r="Q756" i="1"/>
  <c r="AH72" i="1"/>
  <c r="BA60" i="1"/>
  <c r="AF60" i="1"/>
  <c r="AF62" i="1"/>
  <c r="BA62" i="1"/>
  <c r="AQ60" i="1"/>
  <c r="AP62" i="1"/>
  <c r="AE756" i="1"/>
  <c r="BA72" i="1"/>
  <c r="AG72" i="1"/>
  <c r="AE72" i="1"/>
  <c r="AF72" i="1"/>
  <c r="AG73" i="1"/>
  <c r="AE73" i="1"/>
  <c r="AQ73" i="1"/>
  <c r="AQ72" i="1"/>
  <c r="AP72" i="1"/>
  <c r="AA756" i="1"/>
  <c r="AU756" i="1"/>
  <c r="AT756" i="1"/>
  <c r="AK756" i="1"/>
  <c r="AK25" i="1"/>
  <c r="AE25" i="1"/>
  <c r="AF25" i="1"/>
  <c r="AH62" i="1"/>
  <c r="AE60" i="1"/>
  <c r="AE62" i="1"/>
  <c r="AQ62" i="1"/>
  <c r="AG62" i="1"/>
  <c r="AG61" i="1"/>
  <c r="AG60" i="1"/>
  <c r="AH60" i="1"/>
</calcChain>
</file>

<file path=xl/sharedStrings.xml><?xml version="1.0" encoding="utf-8"?>
<sst xmlns="http://schemas.openxmlformats.org/spreadsheetml/2006/main" count="1000" uniqueCount="432">
  <si>
    <t>стали</t>
  </si>
  <si>
    <t>контрольные цифры были</t>
  </si>
  <si>
    <t>ДФ</t>
  </si>
  <si>
    <t>№</t>
  </si>
  <si>
    <t>Наименование основного мероприятия, мероприятия, объектов</t>
  </si>
  <si>
    <t>Утвержденный Бюджет на 2021г. (тыс.руб.)</t>
  </si>
  <si>
    <t>в том числе</t>
  </si>
  <si>
    <t>Предложения по поправкам Бюджета 2021г. (май 2020г.)</t>
  </si>
  <si>
    <t>% от лимита года</t>
  </si>
  <si>
    <t xml:space="preserve">Предложения по доп. потребности 2022г. </t>
  </si>
  <si>
    <t xml:space="preserve">Проект Бюджета на  2022г. </t>
  </si>
  <si>
    <t>КДХ</t>
  </si>
  <si>
    <t>ГКУ Ленавтодор</t>
  </si>
  <si>
    <t>ГКУ Ленавтодор, ГКУ ЦБДД</t>
  </si>
  <si>
    <t>ГКУ ЦБДД</t>
  </si>
  <si>
    <t>4.3</t>
  </si>
  <si>
    <t>9</t>
  </si>
  <si>
    <t>9.1</t>
  </si>
  <si>
    <t>9.2</t>
  </si>
  <si>
    <t>10</t>
  </si>
  <si>
    <t>10.1</t>
  </si>
  <si>
    <t>10.2</t>
  </si>
  <si>
    <t>6</t>
  </si>
  <si>
    <t>6.1</t>
  </si>
  <si>
    <t>6.2</t>
  </si>
  <si>
    <t>6.3</t>
  </si>
  <si>
    <t>7</t>
  </si>
  <si>
    <t>7.1</t>
  </si>
  <si>
    <t>7.2</t>
  </si>
  <si>
    <t>7.3</t>
  </si>
  <si>
    <t>10.3</t>
  </si>
  <si>
    <t>4</t>
  </si>
  <si>
    <t>4.1</t>
  </si>
  <si>
    <t>4.2</t>
  </si>
  <si>
    <t>Всего расходов  по комитету, в т.ч.:</t>
  </si>
  <si>
    <t>% от бюджета 2019г.-2021г.</t>
  </si>
  <si>
    <t>ПРОЕКТНАЯ ЧАСТЬ</t>
  </si>
  <si>
    <t>ПРОЦЕССНАЯ ЧАСТЬ</t>
  </si>
  <si>
    <t xml:space="preserve">НЕПРОГРАММНЫЕ РАСХОДЫ </t>
  </si>
  <si>
    <t xml:space="preserve"> ДОРОЖНЫЙ ФОНД (ФБ+ОБ), в т.ч.:</t>
  </si>
  <si>
    <t>за счет средств областного бюджета (ОБ)</t>
  </si>
  <si>
    <t>за счет средств федерального бюджета (ФБ)</t>
  </si>
  <si>
    <t>из них за счет отработки дебиторской задолженности за счет средств ФБ на 01.01.2022г.</t>
  </si>
  <si>
    <t>из средств Дорожного фонда, всего  субсидии бюджетам  МО (ОБ+ФБ)</t>
  </si>
  <si>
    <t>Государственная программа ЛО "Социальная поддержка отдельных категорий граждан в ЛО" (ОБ) (выплаты молодым специалистам ГКУ Ленавтодор)</t>
  </si>
  <si>
    <t xml:space="preserve">Для обеспечения материальными средствами НФГО </t>
  </si>
  <si>
    <t>Федеральный проект "Региональная и местная дорожная сеть" (ОБ+ФБ)</t>
  </si>
  <si>
    <t>Федеральный проект "Общесистемные меры развития дорожного хозяйства" (ОБ)</t>
  </si>
  <si>
    <t xml:space="preserve"> Федеральный проект  "Безопасность дорожного движения" (ОБ)</t>
  </si>
  <si>
    <t>Мероприятия, направленные на достижение цели федерального проекта "Региональная и местная дорожная сеть" (ОБ)</t>
  </si>
  <si>
    <t>Мероприятия, направленные на достижение цели федерального проекта "Безопасность дорожного движения"</t>
  </si>
  <si>
    <t>Федеральный проект "Развитие транспортной инфраструктуры на сельских территориях"</t>
  </si>
  <si>
    <t>Федеральный проект "Содействие развитию автомобильных дорог регионального, межмуниципального и местного значения"</t>
  </si>
  <si>
    <t>Федеральный проект "Жилье"</t>
  </si>
  <si>
    <t>I. ГП "Развитие транспортной системы Ленинградской области"</t>
  </si>
  <si>
    <t>Всего, в том числе::</t>
  </si>
  <si>
    <t>за счет средств областного бюджета</t>
  </si>
  <si>
    <t>за счет средств федерального бюджета</t>
  </si>
  <si>
    <t>Всего  субсидии бюджетам   МО (ОБ+ФБ)</t>
  </si>
  <si>
    <t>Федеральные проекты, входящие в состав национальных проектов</t>
  </si>
  <si>
    <t>1</t>
  </si>
  <si>
    <t>Федеральный проект "Региональная и местная дорожная сеть"</t>
  </si>
  <si>
    <t>1.1</t>
  </si>
  <si>
    <t>Строительство автомобильных дорог общего пользования регионального и межмуниципального значения, в т.ч.:</t>
  </si>
  <si>
    <t>Стр-во транспортной развязки на пересечении а/дороги "СПб-з-д им.Свердлова- Всеволожск (км39) с железной дорогой на  перегоне Всеволожск-Мельничный Ручей во Всеволож. р-не Лен. области, всего, в т.ч:</t>
  </si>
  <si>
    <t xml:space="preserve">СМР - ОБ </t>
  </si>
  <si>
    <t>ПИР, прочие (КОСГУ 228)</t>
  </si>
  <si>
    <t>2</t>
  </si>
  <si>
    <t>Стр-во мост.перех. ч/р Волхов на подъезде к г.Кириши в Кир.р-не ЛО</t>
  </si>
  <si>
    <t xml:space="preserve">                   СМР</t>
  </si>
  <si>
    <t>Выполнение комлекса строительно-монтажных работ, необходимых для ввода объекта в эксплуатацию</t>
  </si>
  <si>
    <t>3</t>
  </si>
  <si>
    <t>Стр-во а/д нового выхода из Санкт-Петербурга от КАД в обход населенных пунктов Мурино и Новое Девяткино с выходом на существующую а/д "Санкт-Петербург-Матокса"</t>
  </si>
  <si>
    <t>Плата за землю при изъятии (выкупе) земельных участков (КОСГУ 330)</t>
  </si>
  <si>
    <t>Стр-во мост.перех. ч/р Свирь у г.Подпорожье</t>
  </si>
  <si>
    <t>ПИР, прочие</t>
  </si>
  <si>
    <t>5</t>
  </si>
  <si>
    <t>Стр-во автомобильной дороги от кольцевой автомобильной дороги вокруг Санкт-Петербурга до автомобильной дороги "Санкт-Петербург-Матокса" на участке от границы Санкт-Петербурга до а/д "Санкт-Петербург-Матокса"</t>
  </si>
  <si>
    <t>Реконструкция а/д общего пользования регионального и межмуниципального значения</t>
  </si>
  <si>
    <t>в том числе по объектам:</t>
  </si>
  <si>
    <t>2.1</t>
  </si>
  <si>
    <t>Рек-ция а/д "Санкт-Петербург-Колтуши на участке КАД-Колтуши" 1,2 этап</t>
  </si>
  <si>
    <t>Развитие инфраструктуры дорожного хозяйства</t>
  </si>
  <si>
    <t>1.3</t>
  </si>
  <si>
    <t xml:space="preserve">Капитальный ремонт а/д общего пользования регионального и межмуниципального значения </t>
  </si>
  <si>
    <t>а/д "Копорье-Ручьи" на участке км  0+00 - км 11+500 в Ломоносовском и Кингисеппском районах (11,703 км)</t>
  </si>
  <si>
    <t>СМР-ОБ</t>
  </si>
  <si>
    <t xml:space="preserve">ПИР, прочие </t>
  </si>
  <si>
    <t>1.4</t>
  </si>
  <si>
    <t xml:space="preserve"> Ремонт а/д общего пользования регионального и межмуниципального значения</t>
  </si>
  <si>
    <t>СМР</t>
  </si>
  <si>
    <t>СМР по а/д с тв.покрытием к сельск.нас.пунктам</t>
  </si>
  <si>
    <t>8</t>
  </si>
  <si>
    <t>федеральный проект "Региональная и местная дорожная сеть" - Ремонт а/д общего пользования местного значения</t>
  </si>
  <si>
    <t>Мероприятия по снижению аварийности на сети автомобильных дорог общего пользования регионального и межмуниципального значения</t>
  </si>
  <si>
    <t>КВР 244 СМР Ликвидация мест концентрации ДТП</t>
  </si>
  <si>
    <t>КВР 243 СМР Тех. перевооружение</t>
  </si>
  <si>
    <r>
      <t xml:space="preserve"> Финансовое обеспечение дорожной деятельности в рамках реализации национального проекта "Безопасные качественные дороги" </t>
    </r>
    <r>
      <rPr>
        <b/>
        <i/>
        <sz val="16"/>
        <color rgb="FFFF0000"/>
        <rFont val="Arial"/>
        <family val="2"/>
        <charset val="204"/>
      </rPr>
      <t>(АГЛОМЕРАЦИЯ)</t>
    </r>
  </si>
  <si>
    <t>1.6</t>
  </si>
  <si>
    <r>
      <t>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 (</t>
    </r>
    <r>
      <rPr>
        <b/>
        <i/>
        <sz val="16"/>
        <color rgb="FFFF0000"/>
        <rFont val="Arial"/>
        <family val="2"/>
        <charset val="204"/>
      </rPr>
      <t>Мосты, дороги)</t>
    </r>
  </si>
  <si>
    <t>Ремонт Мосты, Дороги</t>
  </si>
  <si>
    <t>Кап. ремонт Мосты</t>
  </si>
  <si>
    <t xml:space="preserve">Федеральный проект "Общесистемные меры развития дорожного хозяйства". </t>
  </si>
  <si>
    <t>Устройство недостающих,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значения, непосредственно влияющих на обеспечение безопасности дорожного движения  (ГКУ ЦБДД)</t>
  </si>
  <si>
    <t xml:space="preserve">Федеральный проект  "Безопасность дорожного движения" </t>
  </si>
  <si>
    <t>3.1</t>
  </si>
  <si>
    <t xml:space="preserve">Устройство недостающих,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значения, непосредственно влияющих на обеспечение безопасности дорожного движения  (ГКУ Ленавтодор) </t>
  </si>
  <si>
    <t xml:space="preserve">ВСЕГО по Федеральным проектам:                                 </t>
  </si>
  <si>
    <t>Федеральные проекты, не входящие в состав национальных проектов</t>
  </si>
  <si>
    <t xml:space="preserve"> Федеральный проект "Содействие развитию автомобильных дорог регионального, межмуниципального и местного значения" за счет средств федерального бюджета, в т.ч.:</t>
  </si>
  <si>
    <t>Финансирование дорожной деятельности в отношении автомобильных дорог общего пользования регионального или межмуниципального, местного значения, в т.ч.:</t>
  </si>
  <si>
    <t xml:space="preserve"> Мероприятия, направленные на достижение цели федерального проекта "Дорожная сеть"</t>
  </si>
  <si>
    <t>Строительство а/д общего пользования регионального и межмуниципального значения, в том числе:</t>
  </si>
  <si>
    <t>Стр-во подъезда к г. Всеволожску</t>
  </si>
  <si>
    <t xml:space="preserve">Стр-во транспортной развязки на пересечении а/дороги "СПб-з-д им.Свердлова- Всеволожск (км39) с железной дорогой на  перегоне Всеволожск-Мельничный Ручей во Всеволож. р-не Лен. области </t>
  </si>
  <si>
    <t>Возмещение стоимости сносимых строений при изъятии (выкупе) земельных участков (КОСГУ 298)</t>
  </si>
  <si>
    <t>за счет отработки дебиторской задолженности за счет средств ОБ на 01.01.2022г.</t>
  </si>
  <si>
    <t>1.1.6</t>
  </si>
  <si>
    <t xml:space="preserve">Устройство пешеходного перехода на разных уровнях на а/д общего пользования регионального значения "Парголово-Огоньки" на км 26 </t>
  </si>
  <si>
    <t>Стр-во путепр. в месте пересечения жел.путей и а/д "Подъезд к г.Гатчина-2"</t>
  </si>
  <si>
    <t>1.1.7</t>
  </si>
  <si>
    <t xml:space="preserve">Стр-во автодор. путепровода на  ст.Возрождение участка Выборг-Каменногорск взамен закрываемого переезда на ПК 229+44.20 (23км) </t>
  </si>
  <si>
    <t>Строительство парковки легкового и пассажирского транспорта у мемориала "Разорванное кольцо" во Всеволожском районе" на участке км 38-км 40 а/д общего пользования регионального значения "Санкт-Петербург-Морье" во Всеволожском районе</t>
  </si>
  <si>
    <t>Стр-во подъезда к ТПУ "Кудрово" с реконструкцией транспортной развязки на км 12+575 а/д Р-21 "Кола" (строительство)</t>
  </si>
  <si>
    <t>Подключение международного автомобильного вокзала в составе ТПУ "Девяткино" к КАД (строительство транспортной развязки на км 30+717 прямого хода КАД с подключением международного автомобильного вокзала)</t>
  </si>
  <si>
    <t>Строительство путепровода                                                 на железнодорожной станции Любань на автомобильной дороге "Павлово – Мга – Шапки – Любань – Оредеж – Луга"</t>
  </si>
  <si>
    <t>Строительство автодорожного путепровода на перегоне Выборг-Таммисуо участка Выборг-Каменногорск взамен закрываемых переездов на ПК 26+30.92, ПК 1276+10.80 и ПК 15+89,60" (км 3)</t>
  </si>
  <si>
    <t>Проектно-изыскательские работы и отвод земель будущих лет</t>
  </si>
  <si>
    <t>Реконструкция автомобильной дороги "Петергоф – Кейкино", км 5 – км 26</t>
  </si>
  <si>
    <t>2.3</t>
  </si>
  <si>
    <t xml:space="preserve">Реконструкция автомобильной дороги "Копорье-Ручьи" км0+000 - км37+500 </t>
  </si>
  <si>
    <t>1.2.4</t>
  </si>
  <si>
    <t>Реконструкция а/д общего пользования регионального значения "Войпала - Сирокасска - Васильково - Горная Шальдиха" на участке км 13 - км 14 с устройством нового водопропускного сооружения на р. Рябиновке</t>
  </si>
  <si>
    <t>2.5</t>
  </si>
  <si>
    <t>Рек-ция а/д "Санкт-Петербург-Колтуши на участке КАД-Колтуши" 3,4 этап</t>
  </si>
  <si>
    <t>2.6</t>
  </si>
  <si>
    <t>Стр-во подъезда к ТПУ "Кудрово" с реконструкцией транспортной развязки на км 12+575 а/д Р-21 "Кола" (реконструкция)</t>
  </si>
  <si>
    <t>Объекты, финансируемые с привлечением ИБК</t>
  </si>
  <si>
    <t>за счет средств ИБК</t>
  </si>
  <si>
    <t>Строительство подъезда к ТПУ "Кудрово" с реконструкцией транспортной развязки на км 12+575 автомобильной дороги Р-21 "Кола"</t>
  </si>
  <si>
    <t>ПИР (КОСГУ 228)</t>
  </si>
  <si>
    <t>СМР (КОСГУ 310)</t>
  </si>
  <si>
    <t>Выкуп (КОСГУ 330)</t>
  </si>
  <si>
    <t>3.2</t>
  </si>
  <si>
    <t xml:space="preserve"> Строительство автомобильной дороги от кольцевой автомобильной дороги вокруг Санкт-Петербурга до автомобильной дороги "Санкт-Петербург - Матокса" на участке от границы Санкт-Петербурга до автомобильной дороги "Санкт-Петербург - Матокса"</t>
  </si>
  <si>
    <t>3.3</t>
  </si>
  <si>
    <t>Реконструкция автомобильной дороги общего пользования регионального значения "Санкт-Петербург - Колтуши" во Всеволожском районе Ленинградской области, этап №3, этап №4</t>
  </si>
  <si>
    <t>Волосовский муниц. р-н</t>
  </si>
  <si>
    <t>Реконструкция мостового перехода через р. Саба в дер. Малый Сабск (38,0 пог. м)</t>
  </si>
  <si>
    <t xml:space="preserve">Разработка проектно-сметной документации                                       на реконструкцию автомобильной дороги общего пользования местного значения       «Лемовжа - Гостятино» в Волосовском районе Ленинградской области  </t>
  </si>
  <si>
    <t xml:space="preserve">Разработка проектно-сметной документации                                      на реконструкцию автомобильной дороги общего пользования местного значения                                         "Большой Сабск - Изори" в Волосовском районе Ленинградской области </t>
  </si>
  <si>
    <t>Всеволожский муниц. р-н</t>
  </si>
  <si>
    <t xml:space="preserve">Реконструкция ул. Дорожная  (в границах от Дороги Жизни   до дома № 7), Садового переулка  и улицы Майской  в г. Всеволожске по адресу: Ленинградская область,   г. Всеволожск, ул. Дорожная  (в границах от Дороги Жизни до дома № 7); Ленинградская область, г. Всеволожск, Садовый переулок; Ленинградская область, г. Всеволожск, ул. Майская </t>
  </si>
  <si>
    <t>Строительство 1 этапа улично-дорожной сети по адресу: Ленинградская область, г. Всеволожск, Южный жилой район, кварталы 2,3,4,5,6,7,8. Улица Московская</t>
  </si>
  <si>
    <t>Реконструкция проезда мкрн Черная речка - мкрг Сертолово-2 по адресу: Ленинградская область, Всеволожский район, г. Сертолово, микрорайон Сертолово-2, ул. Мира, земельный участок с кадастровым номером 47:08:0103002:2500 (в границах квартала Сертолово-2 до примыкания к Восточно-Выборгскому шоссе)</t>
  </si>
  <si>
    <t>Выборгский район</t>
  </si>
  <si>
    <t>Строительство путепровода в промышленной зоне Лазаревка через железную дорогу Санкт-Петербург - Бусловская в городе Выборге Ленинградской области по адресу: Ленинградская область, Выборгский район, г. Выборг, промзона Лазаревка (0,553 км/134,4 п.м.)</t>
  </si>
  <si>
    <t>Строительство автомобильной дороги поселка Щеглово (1 и 2 очереди) (0,525 км и 0,422 км)</t>
  </si>
  <si>
    <t>Гатчинский муниципальный район</t>
  </si>
  <si>
    <t>Строительство продолжения ул. Слепнева  (от ул. Авиатриссы Зверевой   до примыкания  к ул. Киевской) по адресу: Ленинградская область, г. Гатчина</t>
  </si>
  <si>
    <t>Реконструкция автомобильной дороги "Подъезд  к многофункциональному музейному центру   в с. Рождествено от а/д М-20 Санкт-Петербург -Псков",   по адресу: Ленинградская область, Гатчинский район, с.Рождествено (0,41 км)</t>
  </si>
  <si>
    <t>Реконстркуция "Подъезд к музею "Дом станционного смотрителя" в д. Выра от а/д "Кемполово-Выра_тосно-Шапки"</t>
  </si>
  <si>
    <t xml:space="preserve">Строительство пешеходного мостового перехода через  р. Оредеж в дер. Даймище на территории Рождественского сельского поселения Гатчинского муниципального района Ленинградской области </t>
  </si>
  <si>
    <t>Строительство участка автомобильной дороги от автомобильной дороги "Мины-Новинка" до дер. Клетно,  в том числе проектно-изыскательские работы</t>
  </si>
  <si>
    <t>3.4</t>
  </si>
  <si>
    <t>Кингисеппский муниципальный район</t>
  </si>
  <si>
    <t>Строительство улицы Шадрина на участке от улицы Крикковское шоссе до улицы Проектная 3 в мкр. №7 г.Кингисепп</t>
  </si>
  <si>
    <t>ПИР на строительство нового пешеходного моста к стадиону</t>
  </si>
  <si>
    <t>ПИР строительство автомобильного моста с реконструкцией существующего пешеходного моста</t>
  </si>
  <si>
    <t>3.5</t>
  </si>
  <si>
    <t>Кировский муниципальный район</t>
  </si>
  <si>
    <t>Строительство моста через Староладожский канал в створе Северного переулка                                                  в г. Шлиссельбург,  в том числе проектно-изыскательское работы</t>
  </si>
  <si>
    <t>Разработка проектно-сметной документации на строительство трех пешеходных мостов через Малоневский канал в районе жилых домов № 7, 9, 15 в г. Шлиссельбург (3 моста по 42 п.м.)</t>
  </si>
  <si>
    <t>Разработка проектно-сметной документации на реконструкцию а/д  по адресу: г. Отрадное, 4 Советский проспект от региональной трассы СПб-Кировс до ул. Балтийская</t>
  </si>
  <si>
    <t>3.6</t>
  </si>
  <si>
    <t>Ломоносовкий муниципальный район</t>
  </si>
  <si>
    <t xml:space="preserve">Строительство улицы Гидротехников от ул. Центральной до ул. Серафимовской по адресу: Ленинградская область,Ломоносовский район, Аннинское городское поселение, г.п. Новоселье </t>
  </si>
  <si>
    <t>Сосновоборский городской округ</t>
  </si>
  <si>
    <t xml:space="preserve">Реконструкция Копорского шоссе с перекрестками улиц Ленинградская - Копорское шоссе и перекрестками улиц Копорское шоссе - проспект Александра Невского   в гор. Сосновый Бор Ленинградской области  по адресу: автомобильная дорога Копорское шоссе                                                                    с перекрестками улиц Ленинградская - Копорское шоссе и перекрестка улиц Копорское шоссе - проспект Александра Невского   в гор. Сосновый Бор Ленинградской области.   </t>
  </si>
  <si>
    <t>Строительство улицы Солнечная. Этап №3 строительства внутриквартальных проездов с канализационными и водопроводными сетями квартала малоэтажной застройки в районе ГК "Искра" по адресу: Ленинградская область, г.Сосновый Бор</t>
  </si>
  <si>
    <t>3.7</t>
  </si>
  <si>
    <t>Тосненский район</t>
  </si>
  <si>
    <t>Строительство автомобильной дороги, расположенной по адресу: Ленинградская область, Тосненский район, г.Тосно, дорога к стадиону от региональной автодороги "Кемполово-Губаницы-Калитино-Выра-Тосно-Шапки", в том числе проектно-изыскательское работы</t>
  </si>
  <si>
    <t>2.8</t>
  </si>
  <si>
    <t>Нераспределенные средства бюджета</t>
  </si>
  <si>
    <t>Основное мероприятие "Приоритетный проект "Комплексное развитие дорожно-транспортной инфраструктуры Бугровского, Муринского и  Новодевяткинского сельских поселений  Ленинградской области""</t>
  </si>
  <si>
    <t>Стр-во а/д нового выхода из Санкт-Петербурга от КАД в обход населенных пунктов Мурино и Новое Девяткино с выходом на существующую а/д "Санкт-Петербург-Матокса" (Подрядчик АО ПО Возрождение)</t>
  </si>
  <si>
    <t>Подключение международного автомобильного вокзала в составе ТПУ "Девяткино" к КАД (стр-во транспортной развязки на км 30+717 прямого хода КАД с подключением международного автомобильного вокзала в состав ТПУ "Девяткино") (Подрядчик АО ПО Возрождение)</t>
  </si>
  <si>
    <t>Стр-во автомобильной дороги от кольцевой автомобильной дороги вокруг Санкт-Петербурга до автомобильной дороги "Санкт-Петербург"-Матокса (платная скоростная автомобильная дорога)</t>
  </si>
  <si>
    <t>Основное мероприятие "Повышение эффективности осуществления дорожной деятельности"</t>
  </si>
  <si>
    <t>Разработка программы комплексного развития транспортной инфраструктуры Ленинградской области до 2030 года</t>
  </si>
  <si>
    <t>3.1.2</t>
  </si>
  <si>
    <t>Стр-во а/д нового выхода из Санкт-Петербурга от КАД в обход населенных пунктов Мурино и Новое Девяткино с выходом на существующую а/д "Санкт-Петербург-Матокса", всего, в т.ч:</t>
  </si>
  <si>
    <t>4.1.2</t>
  </si>
  <si>
    <t xml:space="preserve">Подключение международного автомобильного вокзала в составе ТПУ "Девяткино" к КАД (стр-во транспортной развязки на км 30+717 прямого хода КАД с подключением международного автомобильного вокзала в состав ТПУ "Девяткино") </t>
  </si>
  <si>
    <t xml:space="preserve">ВСЕГО по Подпрограмме 1  (п.1+п.2+п.3)                                                                                                                               </t>
  </si>
  <si>
    <t>ё</t>
  </si>
  <si>
    <t>Всего  субсидии бюджетам   МО</t>
  </si>
  <si>
    <t>Подпрограмма 2     «Поддержание существующей сети автомобильных дорог общего пользования»</t>
  </si>
  <si>
    <t>Основное мероприятие "Содержание, капитальный ремонт и ремонт автомобильных дорог общего пользования регионального и межмуниципального значения"</t>
  </si>
  <si>
    <t>Содержание а/д общего пользования регионального и межмуниципального значения</t>
  </si>
  <si>
    <t>всего по 225</t>
  </si>
  <si>
    <t>нормативно-регламентные работы</t>
  </si>
  <si>
    <t>прочие (КВР 244 КОСГУ 226)</t>
  </si>
  <si>
    <t>Концепция развития дорожной деятельности в сфере содержания автомобильных дорог общего пользования регионального и межмуниципального значения за счет средств Гранта ЕС (КВР 244 КОСГУ 226)</t>
  </si>
  <si>
    <t>Капитальный ремонт а/д общего пользования регионального и межмуниципального значения</t>
  </si>
  <si>
    <t>4.1.</t>
  </si>
  <si>
    <t>СМР ФБ</t>
  </si>
  <si>
    <t>СМР - ОБ по а/д с тв.покрытием к сельск.нас.пунктам</t>
  </si>
  <si>
    <t>Приведение в нормативное состояние отдельных участков региональных а/д</t>
  </si>
  <si>
    <t xml:space="preserve">                                 ПИР, прочие </t>
  </si>
  <si>
    <t>Ремонт а/д общего пользования регионального и межмуниципального значения</t>
  </si>
  <si>
    <t>СМР за счет инвесторов Русхимальянс</t>
  </si>
  <si>
    <t>Кадастровые работы</t>
  </si>
  <si>
    <t>Оценка уязвимости объектов транспортной инфраструктуры ЛО</t>
  </si>
  <si>
    <t>Разработка и утверждение планов обеспечения транспортной безопасности объектов транспортной инфраструктуры ЛО</t>
  </si>
  <si>
    <t>Разработка и реализация проектов оснащения объектов транспортной инфраструктуры Ленинградской области техническими средствами</t>
  </si>
  <si>
    <t>пир</t>
  </si>
  <si>
    <t>Всего  субсидии бюджетам   МО (ОБ)</t>
  </si>
  <si>
    <t>Устройство недостающих, восстановление существующих и обеспечение функционирования элементов обустройства автомобильных дорог общего пользования регионального и межмуниципального значения, непосредственно влияющих на обеспечение безопасности дорожного движения  (ГКУ Ленавтодор)</t>
  </si>
  <si>
    <t>работы капитального ремонта а/д</t>
  </si>
  <si>
    <t xml:space="preserve">  СМР</t>
  </si>
  <si>
    <t>работы ремонта а/д, содержания а/д</t>
  </si>
  <si>
    <t>Обустройство автобусных остановок</t>
  </si>
  <si>
    <t>Нанесение дорожной разметки</t>
  </si>
  <si>
    <t>11</t>
  </si>
  <si>
    <t xml:space="preserve">  Всего по Мероприятиям, направленным на достижение цели федерального проекта "Безопасность дорожного движения"</t>
  </si>
  <si>
    <t xml:space="preserve"> Всего по ПРОЕКТНОЙ ЧАСТИ в рамках ГП "Развитие транспортной системы ЛО":</t>
  </si>
  <si>
    <t>Комплекс процессных мероприятий "Создание условий для осуществления дорожной деятельности"</t>
  </si>
  <si>
    <r>
      <t xml:space="preserve">Обеспечение деятельности (услуги, работы) государственных учреждений  </t>
    </r>
    <r>
      <rPr>
        <b/>
        <i/>
        <sz val="14"/>
        <color rgb="FF002060"/>
        <rFont val="Arial"/>
        <family val="2"/>
        <charset val="204"/>
      </rPr>
      <t>(ГКУ "Ленавтодор" и ГКУ "Центр безопасности дорожного движения")</t>
    </r>
  </si>
  <si>
    <t>Обеспечение деятельности (услуги, работы) государственных учреждений  ГКУ "Ленавтодор" за счет средств Гранта ЕС</t>
  </si>
  <si>
    <t>Приобретение дорожной техники и другого имущества, необходимого для функционирования и содержания а/д и обеспечения контроля качества выполненных дорожных работ</t>
  </si>
  <si>
    <t>9.3</t>
  </si>
  <si>
    <t>Приобретение дорожной техники и другого имущества, необходимого для функционирования и содержания а/д и обеспечения контроля качества выполненных дорожных работ за счет средств Гранта ЕС</t>
  </si>
  <si>
    <t>Субсидии юридическим лицам на финансовое обеспечение затрат при приобретении дорожной техники и иного имущества, необходимого для функционирования содержания и (или) ремонта автомобильных дорог, по договорам финансовой аренды (лизинга).</t>
  </si>
  <si>
    <t>9.5</t>
  </si>
  <si>
    <t>Субсидии юридическим лицам на осуществление капитальных вложений в объекты недвижимого имущества (проектирование и строительство производственной базы в Ломоносовском районе Лен. области)</t>
  </si>
  <si>
    <t xml:space="preserve">  Всего по Комплексу процессных мероприятий "Создание условий для осуществления дорожной деятельности"              </t>
  </si>
  <si>
    <t>Всего по ГП "Развитие транспортной системы ЛО" :</t>
  </si>
  <si>
    <t xml:space="preserve">II. ГП  "Комплексное развитие сельских территорий Ленинградской области" </t>
  </si>
  <si>
    <t xml:space="preserve">  Мероприятия, направленные на достижение цели федерального проекта "Развитие транспортной инфраструктуры на сельских территориях"</t>
  </si>
  <si>
    <t xml:space="preserve">Субсидии на строительство и реконструкцию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 </t>
  </si>
  <si>
    <t>ОБ</t>
  </si>
  <si>
    <t>остатки ФБ и  субсидии ФБ 2016</t>
  </si>
  <si>
    <t>в т.ч. областной бюджет</t>
  </si>
  <si>
    <t xml:space="preserve">         федеральный бюджет</t>
  </si>
  <si>
    <t>Устр-ва для инвалидов на светофорных объектах регион. а/д.</t>
  </si>
  <si>
    <t>Мероприятия на объектах местных а/д</t>
  </si>
  <si>
    <t>Устр-ва для инвалидов на светофор.объектах местн. а/д.-ОБ</t>
  </si>
  <si>
    <t>Установка оборудования на автоб.остановках местных а/д- ОБ</t>
  </si>
  <si>
    <t>Резервный фонд Правительства, в т.ч.:</t>
  </si>
  <si>
    <t>региональные а/д</t>
  </si>
  <si>
    <t>местные а/д</t>
  </si>
  <si>
    <t xml:space="preserve"> Строительство а/д "Подъезд к дер. Козарево" по адресу: ЛО, Волховский район (5,667 км)-Волховский муниципальный район</t>
  </si>
  <si>
    <t>15.1.2</t>
  </si>
  <si>
    <t>Строительство 2-х подъездных путей к строящемуся объекту: "Строительство общеобразовательной школы на 220 мест в д.Большая Пустомержа Кингисеппского района ЛО" по адресу: ЛО, Кингисеппский район, д. Большая Пустомержав Кингисеппском районе ЛО (0,36357 км)-Пустомержское сельское поселение Кингисеппского муниципального района</t>
  </si>
  <si>
    <t>Реконструкция  автодороги "Подъезд к п. Михалево" (Администрация МО "Каменногорское ГП" Выборгского района)</t>
  </si>
  <si>
    <t>15.1.4</t>
  </si>
  <si>
    <t>нераспределенные средства</t>
  </si>
  <si>
    <t>Строительство автомобильной дороги "Подъезд к пос. Яшино" по адресу: Ленинградская область, Выборгский район, Селезневское сельское поселение"</t>
  </si>
  <si>
    <t>нераспределенные средства областного бюджета СМР</t>
  </si>
  <si>
    <t>ВСЕГО:</t>
  </si>
  <si>
    <t xml:space="preserve">Софинансирование капитальных вложений в объекты государственной (муниципальной) собственности в рамках развития транспортной инфраструктуры на сельских территориях </t>
  </si>
  <si>
    <t>нераспределенные средства федерального бюджета (ГКУ Ленавтодор")</t>
  </si>
  <si>
    <t>нераспределенные средства областного бюджета (ГКУ Ленавтодор")</t>
  </si>
  <si>
    <t>Софинансирование капитальных вложений в объекты государственной (муниципальной) собственности в рамках развития транспортной инфраструктуры на сельских территориях</t>
  </si>
  <si>
    <t>Мероприятия, направленные на достижение цели федерального проекта "Развитие транспортной инфраструктуры на сельских территориях"</t>
  </si>
  <si>
    <t>Строительство и реконструкция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 (заказчик ГКУ Ленавтодор")</t>
  </si>
  <si>
    <t>Финансирование строительства, включая проектирование, автомобильной дороги от п. Новый Быт Кировского района до д. Козарево Волховского района Ленинградской области</t>
  </si>
  <si>
    <t xml:space="preserve">Финансирование реконструкции, включая проектирование, автомобильной дороги "Путилово-Поляны" в Кировском районе Ленинградской области </t>
  </si>
  <si>
    <t xml:space="preserve">Финансирование реконструкции, включая проектирование, автомобильной дороги "13 км автодороги "Магистральная" - ст. Апраксин" в Кировском районе Ленинградской области </t>
  </si>
  <si>
    <t xml:space="preserve">Финансирование реконструкции, включая проектирование, автомобильной дороги "Петрово - станция Малукса" в Кировском районе Ленинградской области </t>
  </si>
  <si>
    <t xml:space="preserve">Финансирование реконструкции, включая проектирование, автомобильной дороги "Подъезд к п. Неппово" в Кингисеппском районе Ленинградской области </t>
  </si>
  <si>
    <t>III. Резервный фонд Правительства Ленинградской области.</t>
  </si>
  <si>
    <t>Бюджету МО ЛО г. Выборг на выполнение работ по проектированию капитального ремонта
ул. Парковой в г. Выборге</t>
  </si>
  <si>
    <t xml:space="preserve">Всего по ГП  "Комплексное развитие сельских территорий Ленинградской области" </t>
  </si>
  <si>
    <t>III. Государственная программа Ленинградской области "Формирование городской среды и обеспечение качественным жильем граждан на территории Ленинградской области"</t>
  </si>
  <si>
    <t>Стимулирование программ развития жилищного строительства субъектов Российской Федерации</t>
  </si>
  <si>
    <t>Проектируемая улица 9 на участке: от Проектируемой улицы 6 до Проектируемой улицы 12; Проектируемая улица 7 на участке: от Проектируемой улицы 9 до Проектируемой улицы 8, часть Проектируемой улицы 8 по адресу: поселок Новоселье, МО Аннинское городское поселение Ломоносовского района Ленинградской области</t>
  </si>
  <si>
    <t>IV. Непрограммные расходы</t>
  </si>
  <si>
    <t>Исполнение судебных актов Российской Федерации и мировых соглашений по возмещению вреда</t>
  </si>
  <si>
    <t>8.1</t>
  </si>
  <si>
    <t>8.2</t>
  </si>
  <si>
    <t>Всего расходов  по комитету</t>
  </si>
  <si>
    <t xml:space="preserve">в т. ч Дорожный фонд ЛО </t>
  </si>
  <si>
    <t>в т.ч. Дорожный фонд за счет средств федерального бюджета:</t>
  </si>
  <si>
    <t xml:space="preserve"> Дорожный фонд ЛО - ОБ</t>
  </si>
  <si>
    <t>из средств Дорожного фонда, всего  субсидии бюджетам   МО</t>
  </si>
  <si>
    <t xml:space="preserve">V. Государственная программа ЛО "Социальная поддержка отдельных категорий граждан в ЛО" (ОБ) </t>
  </si>
  <si>
    <t>Выплаты молодым специалистам ГКУ Ленавтодор и ГКУ ЛО ЦБДД</t>
  </si>
  <si>
    <t xml:space="preserve">V. Для обеспечения материальными средствами НФГО </t>
  </si>
  <si>
    <t>Рек-ция м/п ч/р Мойка на км 47+300 а/д СПб-Кировск в Кировском районе ЛО</t>
  </si>
  <si>
    <t>за счет средств федерального бюджета (Резервный фонд Пр-ва РФ)</t>
  </si>
  <si>
    <t>за счет средств федерального бюджета  (Резервный фонд Пр-ва РФ)</t>
  </si>
  <si>
    <t>текущего года</t>
  </si>
  <si>
    <t>в том числе остатки средств 2021 на начало текущего финансового года</t>
  </si>
  <si>
    <t>остатки средств 2021 на начало текущего финансового года</t>
  </si>
  <si>
    <t>нераспределенный остаток</t>
  </si>
  <si>
    <t>прочие СМР</t>
  </si>
  <si>
    <t>из них за счет ИБК</t>
  </si>
  <si>
    <t xml:space="preserve">Проезд от автомобильной дороги общего пользования федерального значения А-181 "Скандинавия" Санкт-Петербург – Выборг – граница с Финляндской Республикой на км 47 до ул. Танкистов во Всеволожском районе Ленинградской области </t>
  </si>
  <si>
    <t>нормативно-регламентные работы "Русхимальянс" в Кингисеппском р-не</t>
  </si>
  <si>
    <t>вып. работ по восстановлению земляного полотна и дор. одежды на уч-ке а/д Петергоф-Кейкино (целевые "Русхимальянс")</t>
  </si>
  <si>
    <t>резерв ("Русхимальянс")</t>
  </si>
  <si>
    <t>вып. работ по приведению полосы отвода а/д в Кингисеппском р-не ЛО (целевые "Сиси7")</t>
  </si>
  <si>
    <t>резерв (целевые "Сиси7")</t>
  </si>
  <si>
    <t>СМР за счет инвесторов "Сиси7"</t>
  </si>
  <si>
    <t>осуществление технологического присоединения</t>
  </si>
  <si>
    <t>Выполнение работ по ликвидации мест концентрации ДТП</t>
  </si>
  <si>
    <t>1.1.</t>
  </si>
  <si>
    <t>2.2</t>
  </si>
  <si>
    <t xml:space="preserve"> за счет отработки дебиторской задолженности за счет средств ФБ на 01.01.2022г.</t>
  </si>
  <si>
    <t>Установка барьерного ограждения</t>
  </si>
  <si>
    <t>Установка недостающих ТСОДД</t>
  </si>
  <si>
    <t>Исполнение функций государственных органов Ленинградской области</t>
  </si>
  <si>
    <t>2.1.1.</t>
  </si>
  <si>
    <t>Плата за землю при изъятии (выкупе) земельных участков (КОСГУ 298)</t>
  </si>
  <si>
    <t>Плата за землю при изъятии (выкупе) земельных участков (КОСГУ 299)</t>
  </si>
  <si>
    <t>Установка программно-аппаратных комлексов по контролю за дорожным движением  на автомобильных дорогах общего пользования регионального значения ЛО</t>
  </si>
  <si>
    <t>Разработка проектов организации дорожного движения</t>
  </si>
  <si>
    <t>Выполнение работ  по приведению полосы отвода а/д "Петергоф-Кейкино" км 108+000 - км 108+800 в нормативное состояние в Кингисеппском районе ЛО  ("Русхимальянс")</t>
  </si>
  <si>
    <t>Выполнение проектно-изыскательских работ по устройству элементов обустройства а/д</t>
  </si>
  <si>
    <t>Устройство автоматического пункта весогабаритного контроля</t>
  </si>
  <si>
    <t xml:space="preserve"> Всего по Мероприятиям, направленным на достижение цели федерального проекта "Региональная и местная дорожная сеть"        </t>
  </si>
  <si>
    <t xml:space="preserve"> Мероприятия, направленные на достижение цели федерального проекта "Региональная и местная дорожная сеть"</t>
  </si>
  <si>
    <t xml:space="preserve"> Бюджет на  2023г. </t>
  </si>
  <si>
    <t>Выполнение за 2023г. (тыс.руб.)</t>
  </si>
  <si>
    <t>Финансирование за 2023г. (тыс.руб.)</t>
  </si>
  <si>
    <t>Заключено контрактов, Соглашений в 2023г. (тыс.руб.)</t>
  </si>
  <si>
    <t>Остаток на 01.02.2023г. (тыс.руб.)</t>
  </si>
  <si>
    <t>Мероприятия в рамках реализации специального инфраструктурного проекта (средства ФРТ)</t>
  </si>
  <si>
    <t>VI. Мероприятия в рамках реализации специального инфраструктурного проекта</t>
  </si>
  <si>
    <t xml:space="preserve">Выполнение работ по объекту: "Устройство элементов обустройства автомобильных дорог в Гатчинском районе Ленинградской области по адресу: а/д "Красное Село-Гатчина-Павловск" - дер. Горки" </t>
  </si>
  <si>
    <t>Обустройство технических средств организации дорожного движения у детских образовательных учреждений</t>
  </si>
  <si>
    <t>Выполнение работ по обустройству элементов освещения пешеходного перехода и автобусных остановок на автомобильной дороге общего пользования регионального значения Приозерского района Ленинградской области.</t>
  </si>
  <si>
    <t>резерв</t>
  </si>
  <si>
    <t xml:space="preserve"> Строительство  а/д общего пользования регионального и межмуниципального значения, в т.ч.:</t>
  </si>
  <si>
    <t>Строительство подъезда к туристско-рекреационной зоне "Ленинградская битва" (кластерный участок "Мирным гражданам Советского Союза")</t>
  </si>
  <si>
    <t>Реконструкция автомобильной дороги общего пользования регионального значения "Парголово-Огоньки" км 25+340 - км 26+040 (для подключения ТПУ "Сертолово")</t>
  </si>
  <si>
    <t>Местная улица пос. Щеглово  по адресу: Ленинградская область, Всеволожский муниципальный район, Щегловское сельское поселение, пос. Щеглово, кадастровые номера участков: 47:07:0000000:94138, 47:07:0912007:742, 47:07:0912007:734, 47:07:0000000:90666. Строительство. Протяженность 0,947 км</t>
  </si>
  <si>
    <t>Строительство 1 этапа улично-дорожной сети по адресу: Ленинградская область, г. Всеволожск, Южный жилой район, кварталы 2,3,4,5,6,7,8. Улица Московская (Остатки)</t>
  </si>
  <si>
    <t>Строительство 1 этапа улично-дорожной сети по адресу: Ленинградская область, г. Всеволожск, Южный жилой район, кварталы 2,3,4,5,6,7,8. Улица Московская (доп. потребность)</t>
  </si>
  <si>
    <t>Реконструкция инженерных сетей и транспортной инфраструктуры кварталов 36-38 в п. Новоселье Ломоносовского района Ленинградской области по адресу: Ленинградская область, Ломоносовский район, п. Новоселье, квартал 36-38 (Этап 6 - Реконструкция ул. Центральная п. Новоселье, протяженностью 39,19 п.м.) (остатки)</t>
  </si>
  <si>
    <t>Реконструкция инженерных сетей и транспортной инфраструктуры кварталов 36-38 в п. Новоселье Ломоносовского района Ленинградской области по адресу: Ленинградская область, Ломоносовский район, п. Новоселье, квартал 36-38 (Этап 6 - Реконструкция ул. Центральная п. Новоселье, протяженностью 39,19 п.м.) (доп. потребность)</t>
  </si>
  <si>
    <t>за счет средств СПБ</t>
  </si>
  <si>
    <t>Выкуп (КОСГУ 298)</t>
  </si>
  <si>
    <t>Выкуп (КОСГУ 299)</t>
  </si>
  <si>
    <t>Устройство элементов обустройства</t>
  </si>
  <si>
    <t>Мероприятия в рамках реализации специального инфраструктурного проекта (средства ОБ)</t>
  </si>
  <si>
    <t>Всего:</t>
  </si>
  <si>
    <t>Предоставление единовременной денежной выплаты лицам, удостоенным почетного звания Ленинградской области «Почетный работник дорожного хозяйства Ленинградской области</t>
  </si>
  <si>
    <t>за счет средств областного бюджета (ДФ)</t>
  </si>
  <si>
    <t>за счет средств федерального бюджета (ДФ)</t>
  </si>
  <si>
    <t>за счет средств ИБК (ДФ)</t>
  </si>
  <si>
    <t>за счет средств СПБ (ДФ)</t>
  </si>
  <si>
    <t>за счет средств областного бюджета (не ДФ)</t>
  </si>
  <si>
    <t>за счет ИБК (ДФ)</t>
  </si>
  <si>
    <t>Участок улично-дорожной сети - Воронцовский бульвар (правая половина дороги от улицы Графская до Ручьевского проспекта) и улица Шувалова (правая половина дороги от улицы Графская до Ручьевского проспекта) в западной части г. Мурино МО "Муринское городское поселение" Всеволожского муниципального района Ленинградской области</t>
  </si>
  <si>
    <t>Линейный объект по проспекту Строителей в составе: уличная дорожная сеть, внутриквартальные сети уличного освещения, ливневая канализация по адресу: Ленинградская область, Всеволожский муниципальный район, муниципального образования "Заневское городское поселение" кадастровый квартал 47:07:1044001"</t>
  </si>
  <si>
    <t>нераспределенные средства областного бюджета</t>
  </si>
  <si>
    <t>Капитальный ремонт автомобильной дороги общего пользования местного значения от дома №20 по ул. Полевая дер. Пеники по ул. Пениковская дер. Лангерево до региональной дороги Сойкино – Малая Ижора</t>
  </si>
  <si>
    <t xml:space="preserve">за счет средств областного бюджета </t>
  </si>
  <si>
    <t>Капитальный ремонт автомобильной дороги общего пользования местного значения ул.Новая, дер. Пеники с подъездами к социальным объектам по адресу: Ленинградская область, Ломоносовский район, дер. Пеники</t>
  </si>
  <si>
    <t>Строительство улицы Серафимовская по адресу: г.п. Новоселье, МО Аннинское городское поселение, Ломоносовский район, Ленинградская область</t>
  </si>
  <si>
    <t>Капитальный ремонт Автомобильной дороги общего пользования местного значения по ул. Энгельса  в п. Оредеж, Лужского района, Ленинградской области</t>
  </si>
  <si>
    <t>Капитальный ремонт автомобильной дороги общего пользования местного значения по ул. Некрасова  в п. Оредеж, Лужского района, Ленинградской области</t>
  </si>
  <si>
    <t>Ремонт Автодороги общего пользования местного значения по ул. Ленина от ул. Некрасова до ул. Лермонтова в п. Оредеж Оредежского сельского поселения Лужского района Ленинградской области</t>
  </si>
  <si>
    <t>Мероприятия в рамках реализации специального инфраструктурного проекта (НЕ ДФ)</t>
  </si>
  <si>
    <t>«Строительство автомобильной дороги, расположенной по адресу: Ленинградская область, Тосненский район, г.Тосно, дорога к стадиону от региональной автодороги "Кемполово-Губаницы-Калитино-Выра-Тосно-Шапки", в том числе проектно-изыскательское работы»</t>
  </si>
  <si>
    <t>«Строительство участка улично-дорожной сети в г. Гатчина – продолжение ул. Крупской от Пушкинского до Ленинградского шоссе (от ЖК «IQ» до ТК «Окей»). Протяженность 0,134 км.</t>
  </si>
  <si>
    <t>«Строительство пешеходного мостового перехода через р. Оредеж в дер. Даймище на территории Рождественского сельского поселения Гатчинского муниципального района Ленинградской области».</t>
  </si>
  <si>
    <t xml:space="preserve"> «Местная улица пос. Щеглово  по адресу: Ленинградская область, Всеволожский муниципальный район, Щегловское сельское поселение, пос. Щеглово, кадастровые номера участков: 47:07:0000000:94138, 47:07:0912007:742, 47:07:0912007:734, 47:07:0000000:90666. Строительство».</t>
  </si>
  <si>
    <t>«Строительство моста через Староладожский канал в створе Северного переулка в г. Шлиссельбург, в том числе проектно-изыскательские работы».</t>
  </si>
  <si>
    <t>Кировский район</t>
  </si>
  <si>
    <t>Выполнение работ по проведению специального обследования аварийно-опасных участков, выявленных на автомобильных дорогах ЛО и разработка мероприятий, направленных на их сокращение в Бокситогорском, Волховском, Всеволожском. Выборгском, Кировском, Лодейнопльском, Приозерском районах (11 участков)</t>
  </si>
  <si>
    <t>Проведение специального обследования мест концентрации дорожно-транспортных происшествий, выявленных на автомобильных дорогах ЛО и разработка мероприятий, направленных на их сокращение</t>
  </si>
  <si>
    <t>Выполнение работ по проведению специального обследования аварийно-опасных участков, выявленных на автомобильных дорогах ЛО и разработка мероприятий, направленных на их сокращение в Волосовском, Гатчинском, Кингисеппском, Ломонсовском и Тосненском районах (15 участков)</t>
  </si>
  <si>
    <r>
      <t xml:space="preserve">Предоставление единовременной денежной выплаты лицам, удостоенным почетного звания Ленинградской области «Почетный работник дорожного хозяйства Ленинградской области </t>
    </r>
    <r>
      <rPr>
        <b/>
        <i/>
        <sz val="16"/>
        <color rgb="FF00B0F0"/>
        <rFont val="Arial Cyr"/>
        <charset val="204"/>
      </rPr>
      <t>(не ДФ)</t>
    </r>
  </si>
  <si>
    <t>Исполнение Бюджета Комитета по дорожному хозяйству Ленинградской области на 01.07.2023г. (тыс. руб)</t>
  </si>
  <si>
    <t>Установка недостающих технических средств организации дорожного движения на автомобильной дороге общего пользования регионального значения "Петергоф-Кейкино" в Ломоносовском и Кингисеппском районах Ленинградской области</t>
  </si>
  <si>
    <t>Выполнение работ по нанесению шумовых полос на автомобильных дорогах общего пользования регионального значения Ленинградской области. ЛОТ 1.</t>
  </si>
  <si>
    <t>Выполнение работ по нанесению шумовых полос на автомобильных дорогах общего пользования регионального значения Ленинградской области. ЛОТ 2.</t>
  </si>
  <si>
    <t>Выполнение работ по установке недостающих технических средств организации дорожного движения на автомобильной дороге общего пользования регионального значения "Шум-Падрила" в Кировском районе Ленинградской области,</t>
  </si>
  <si>
    <t>12</t>
  </si>
  <si>
    <t>13</t>
  </si>
  <si>
    <t>Устройство парковки на км 7+865 автомобильной дороги "Ульяновка-Отрадное" в Тосненском районе</t>
  </si>
  <si>
    <t>прочие (КОСГУ 247 КОСГУ 223)</t>
  </si>
  <si>
    <t>смр</t>
  </si>
  <si>
    <t>Выполнение проектно-изыскательских работ по объекту "Реконструкция автомобильной дороги "Петрово-станция Малукса"  в Кировском районе</t>
  </si>
  <si>
    <t xml:space="preserve">Выполнение проектно-изыскательских работ по объекту "Реконструкция автомобильной дороги "Путилово-Поляны", км 0+600 - км 6+000 в Кировском районе </t>
  </si>
  <si>
    <t xml:space="preserve">Выполнение проектно-изыскательских работ по объекту "Реконструкция автомобильной дороги "Подъезд к п.Неппово" в Кингисеппском районе  </t>
  </si>
  <si>
    <t>в тч.ч СМР</t>
  </si>
  <si>
    <t xml:space="preserve">в тч.ч ПИР </t>
  </si>
  <si>
    <t xml:space="preserve"> Улично-дорожная сеть. Продолжение ул. Тихая от ул. Новостроек до Гаражного проезда», по адресу: Ленинградская область, Всеволожский район, Бугровское сельское поселение, пос. Бугры</t>
  </si>
  <si>
    <t>Всего по ГП  "Формирование городской среды и обеспечение качественным жильем граждан на территории Ленинградской области"</t>
  </si>
  <si>
    <t>Установка недостающих технических средств организации дорожного движения</t>
  </si>
  <si>
    <t>Техническое перевооружение перекрестков и пешеходных переходов с устройством светофорных объектов</t>
  </si>
  <si>
    <t>Восстановление наружного освещения на а/д "Стрельна-Кипень-Гатчина" д.Кипень</t>
  </si>
  <si>
    <t>Разработка документации на устройство светофорных объектов</t>
  </si>
  <si>
    <t>Мероприятия по снижению аварийности на сети автомобильных дорог общего пользования регионального и межмуниципального значения Ленинградской области, включая обустройство наружным освещением автодорог общего пользования регионального значения на исполнение судебных решений</t>
  </si>
  <si>
    <t>Устройство элементов обустройства, всего:</t>
  </si>
  <si>
    <t>Оказание услуг по сопровождению Автоматизированной системы обработки данных автоматической фото-видеофиксации административных правонарушений в области дорожного движения на территории Ленинградской области</t>
  </si>
  <si>
    <t xml:space="preserve">Оказание услуг по аренде подсистемы фотовидеофиксации нарушений Правил дорожного движения Российской Федерации  </t>
  </si>
  <si>
    <t>Эксплуатация и содержание специального оборудования для фиксации нарушений правил дорожного движения и сохранности автомобильных дорог</t>
  </si>
  <si>
    <t xml:space="preserve">Выполнение работ по созданию (развитию) комплексной системы защиты информации объекта информатизации ГКУ ЛО «ЦБДД» </t>
  </si>
  <si>
    <t>Поставка передвижных комплексов автоматической фотовидеофиксации нарушений Правил дорожного движения Российской Федерации</t>
  </si>
  <si>
    <t>Выполнение работ по созданию (развитию) комплексной системы защиты информации объекта информатизации ГКУ ЛО «ЦБДД» ( поставка программно-аппаратного комплекса средств защиты информации)</t>
  </si>
  <si>
    <t>Оказание услуг по плановому техническому обслуживанию Автоматизированной системы дистанционного сбора данных о потреблении электроэнергии</t>
  </si>
  <si>
    <t>Оказание услуг по технологическому присоединению комплексов к сетям электроснабжения</t>
  </si>
  <si>
    <t>Оказание услуги связи по предоставлению защищенных каналов связи для передачи информации, полученной комплексами автоматической фотовидеофиксации нарушений Правил дорожного движения Российской Федерации в центр обработки данных</t>
  </si>
  <si>
    <t xml:space="preserve">пересылка копий постановлений и материалов дел об административных правонарушениях ПДД РФ  </t>
  </si>
  <si>
    <t>предпочтовая подготовка  копий постановлений и материалов дел об административных правонарушениях</t>
  </si>
  <si>
    <t>Страхование комплексов автоматической фотовидеофиксации нарушений ПДД РФ</t>
  </si>
  <si>
    <t>14</t>
  </si>
  <si>
    <t>Оказание услуг по передаче электрической энергии</t>
  </si>
  <si>
    <t>региональные а/дороги</t>
  </si>
  <si>
    <t>местные а/дороги</t>
  </si>
  <si>
    <t>Субсидии на капитальный ремонт и ремонт автомобильных дорог общего пользования местного значения, имеющих приоритетный социально значимый характер (остатки средств на начало текущего финансового года)</t>
  </si>
  <si>
    <t>Субсидии на капитальный ремонт и ремонт а/д общего пользования местного значения, имеющих приоритетный социально значимый характер</t>
  </si>
  <si>
    <t>Субсидии на строительство (реконструкцию), включая проектирование автомобильных дорог общего пользования местного значения</t>
  </si>
  <si>
    <t>Субсидии на строительство (реконструкцию), включая проектирование автомобильных дорог общего пользования местного значения (остатки средств на начало текущего финансового года)</t>
  </si>
  <si>
    <t xml:space="preserve">Реконструкция инженерных сетей и транспортной инфраструктуры кварталов 36-38 в п. Новоселье Ломоносовского района Ленинградской области по адресу: Ленинградская область, Ломоносовский район, п. Новоселье, квартал 36-38 (Этап 6 - Реконструкция ул. Центральная п. Новоселье, протяженностью 39,19 п.м.) 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</si>
  <si>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</si>
  <si>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Субсидии на строительство и реконструкцию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 (остатки средств на начало текущего финансового года)</t>
  </si>
  <si>
    <t>Строительство и реконструкция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</si>
  <si>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>зачет дебиторской задолженности за счет средств федерального бюджета (Резервный фонд Пр-ва РФ)</t>
  </si>
  <si>
    <t>в т.ч. зачет дебиторской задолженности за счет средств федерального бюджета (Резервный фонд Пр-ва РФ)</t>
  </si>
  <si>
    <t>в т.ч. за счет отработки дебиторской задолженности за счет средств ФБ на 01.01.2023г.</t>
  </si>
  <si>
    <t>в т.ч. за счет отработки дебиторской задолженности за счет средств ФБ на 01.01.2022г.</t>
  </si>
  <si>
    <t>Проектируемая улица 9 на участке от Проектируемой улицы 6 до Проектируемой улицы 12; Проектируемая улица 7 на участке от Проектируемой улицы 9 до Проектируемой улицы 8; часть Проектируемой улицы 8 по адресу: поселок Новоселье, МО Аннинское городское поселение Ломоносовского района Ленинградской области. Этап 1</t>
  </si>
  <si>
    <t>Технологическое присоединение</t>
  </si>
  <si>
    <t>Развитие инфраструктуры дорожного хозяйства за счет средств резервного фонда Правительства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</si>
</sst>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"/>
    <numFmt numFmtId="165" formatCode="#,##0.0"/>
    <numFmt numFmtId="166" formatCode="0.0%"/>
    <numFmt numFmtId="167" formatCode="#,##0.000"/>
    <numFmt numFmtId="168" formatCode="_-* #,##0.00&quot;р.&quot;_-;\-* #,##0.00&quot;р.&quot;_-;_-* &quot;-&quot;??&quot;р.&quot;_-;_-@_-"/>
    <numFmt numFmtId="169" formatCode="_-* #,##0.00_р_._-;\-* #,##0.00_р_._-;_-* &quot;-&quot;??_р_._-;_-@_-"/>
  </numFmts>
  <fonts count="16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002060"/>
      <name val="Arial"/>
      <family val="2"/>
      <charset val="204"/>
    </font>
    <font>
      <b/>
      <i/>
      <sz val="16"/>
      <color rgb="FF002060"/>
      <name val="Arial"/>
      <family val="2"/>
      <charset val="204"/>
    </font>
    <font>
      <b/>
      <i/>
      <sz val="16"/>
      <color rgb="FF7030A0"/>
      <name val="Arial Cyr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6"/>
      <color rgb="FF002060"/>
      <name val="Arial Cyr"/>
      <charset val="204"/>
    </font>
    <font>
      <b/>
      <i/>
      <sz val="12"/>
      <name val="Arial"/>
      <family val="2"/>
      <charset val="204"/>
    </font>
    <font>
      <b/>
      <i/>
      <sz val="12"/>
      <color rgb="FFFF0000"/>
      <name val="Calibri"/>
      <family val="2"/>
      <charset val="204"/>
      <scheme val="minor"/>
    </font>
    <font>
      <b/>
      <i/>
      <sz val="16"/>
      <name val="Arial"/>
      <family val="2"/>
      <charset val="204"/>
    </font>
    <font>
      <b/>
      <i/>
      <sz val="14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b/>
      <i/>
      <sz val="16"/>
      <color theme="5" tint="-0.249977111117893"/>
      <name val="Arial Cyr"/>
      <charset val="204"/>
    </font>
    <font>
      <b/>
      <i/>
      <sz val="14"/>
      <color theme="5" tint="-0.249977111117893"/>
      <name val="Arial"/>
      <family val="2"/>
      <charset val="204"/>
    </font>
    <font>
      <b/>
      <i/>
      <sz val="16"/>
      <color theme="5" tint="-0.249977111117893"/>
      <name val="Arial"/>
      <family val="2"/>
      <charset val="204"/>
    </font>
    <font>
      <b/>
      <i/>
      <sz val="16"/>
      <color rgb="FFFF0000"/>
      <name val="Arial Cyr"/>
      <charset val="204"/>
    </font>
    <font>
      <b/>
      <i/>
      <sz val="14"/>
      <color rgb="FFFF0000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b/>
      <i/>
      <sz val="16"/>
      <color rgb="FF00B050"/>
      <name val="Arial Cyr"/>
      <charset val="204"/>
    </font>
    <font>
      <b/>
      <i/>
      <sz val="14"/>
      <color rgb="FF00B050"/>
      <name val="Arial"/>
      <family val="2"/>
      <charset val="204"/>
    </font>
    <font>
      <b/>
      <i/>
      <sz val="16"/>
      <color rgb="FF00B050"/>
      <name val="Arial"/>
      <family val="2"/>
      <charset val="204"/>
    </font>
    <font>
      <b/>
      <i/>
      <sz val="12"/>
      <color rgb="FF00B050"/>
      <name val="Calibri"/>
      <family val="2"/>
      <charset val="204"/>
      <scheme val="minor"/>
    </font>
    <font>
      <b/>
      <i/>
      <sz val="14"/>
      <color rgb="FF7030A0"/>
      <name val="Arial"/>
      <family val="2"/>
      <charset val="204"/>
    </font>
    <font>
      <b/>
      <i/>
      <sz val="16"/>
      <color rgb="FF7030A0"/>
      <name val="Arial"/>
      <family val="2"/>
      <charset val="204"/>
    </font>
    <font>
      <b/>
      <i/>
      <sz val="12"/>
      <color rgb="FF7030A0"/>
      <name val="Calibri"/>
      <family val="2"/>
      <charset val="204"/>
      <scheme val="minor"/>
    </font>
    <font>
      <b/>
      <i/>
      <sz val="14"/>
      <color theme="5" tint="-0.249977111117893"/>
      <name val="Arial Cyr"/>
      <charset val="204"/>
    </font>
    <font>
      <b/>
      <i/>
      <sz val="12"/>
      <color rgb="FF002060"/>
      <name val="Calibri"/>
      <family val="2"/>
      <charset val="204"/>
      <scheme val="minor"/>
    </font>
    <font>
      <i/>
      <sz val="16"/>
      <color rgb="FF002060"/>
      <name val="Arial Cyr"/>
      <charset val="204"/>
    </font>
    <font>
      <i/>
      <sz val="14"/>
      <color rgb="FF002060"/>
      <name val="Arial"/>
      <family val="2"/>
      <charset val="204"/>
    </font>
    <font>
      <i/>
      <sz val="16"/>
      <color rgb="FF002060"/>
      <name val="Arial"/>
      <family val="2"/>
      <charset val="204"/>
    </font>
    <font>
      <i/>
      <sz val="12"/>
      <color rgb="FF00206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rgb="FFFF0000"/>
      <name val="Arial Cyr"/>
      <charset val="204"/>
    </font>
    <font>
      <b/>
      <sz val="12"/>
      <color rgb="FFFF0000"/>
      <name val="Calibri"/>
      <family val="2"/>
      <charset val="204"/>
      <scheme val="minor"/>
    </font>
    <font>
      <b/>
      <sz val="16"/>
      <color rgb="FF00B050"/>
      <name val="Arial Cyr"/>
      <charset val="204"/>
    </font>
    <font>
      <b/>
      <sz val="12"/>
      <color rgb="FF00B050"/>
      <name val="Calibri"/>
      <family val="2"/>
      <charset val="204"/>
      <scheme val="minor"/>
    </font>
    <font>
      <b/>
      <sz val="16"/>
      <color theme="5" tint="-0.499984740745262"/>
      <name val="Arial Cyr"/>
      <charset val="204"/>
    </font>
    <font>
      <b/>
      <i/>
      <sz val="16"/>
      <color theme="5" tint="-0.499984740745262"/>
      <name val="Arial"/>
      <family val="2"/>
      <charset val="204"/>
    </font>
    <font>
      <b/>
      <i/>
      <sz val="16"/>
      <color theme="5" tint="-0.499984740745262"/>
      <name val="Arial Cyr"/>
      <charset val="204"/>
    </font>
    <font>
      <b/>
      <i/>
      <sz val="14"/>
      <color theme="5" tint="-0.499984740745262"/>
      <name val="Arial"/>
      <family val="2"/>
      <charset val="204"/>
    </font>
    <font>
      <sz val="14"/>
      <color theme="5" tint="-0.499984740745262"/>
      <name val="Arial"/>
      <family val="2"/>
      <charset val="204"/>
    </font>
    <font>
      <b/>
      <sz val="16"/>
      <color rgb="FF002060"/>
      <name val="Arial"/>
      <family val="2"/>
      <charset val="204"/>
    </font>
    <font>
      <i/>
      <sz val="16"/>
      <name val="Arial"/>
      <family val="2"/>
      <charset val="204"/>
    </font>
    <font>
      <b/>
      <sz val="12"/>
      <name val="Arial"/>
      <family val="2"/>
      <charset val="204"/>
    </font>
    <font>
      <i/>
      <sz val="16"/>
      <name val="Arial Cyr"/>
      <charset val="204"/>
    </font>
    <font>
      <sz val="16"/>
      <name val="Arial Cyr"/>
      <charset val="204"/>
    </font>
    <font>
      <i/>
      <sz val="12"/>
      <name val="Arial Cyr"/>
      <charset val="204"/>
    </font>
    <font>
      <sz val="12"/>
      <name val="Calibri"/>
      <family val="2"/>
      <charset val="204"/>
      <scheme val="minor"/>
    </font>
    <font>
      <b/>
      <sz val="12"/>
      <color rgb="FF0070C0"/>
      <name val="Arial"/>
      <family val="2"/>
      <charset val="204"/>
    </font>
    <font>
      <b/>
      <i/>
      <sz val="12"/>
      <name val="Arial Cyr"/>
      <charset val="204"/>
    </font>
    <font>
      <b/>
      <sz val="12"/>
      <name val="Calibri"/>
      <family val="2"/>
      <charset val="204"/>
      <scheme val="minor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00206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206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6"/>
      <color rgb="FF002060"/>
      <name val="Arial Cyr"/>
      <charset val="204"/>
    </font>
    <font>
      <sz val="14"/>
      <color theme="5" tint="-0.249977111117893"/>
      <name val="Arial"/>
      <family val="2"/>
      <charset val="204"/>
    </font>
    <font>
      <i/>
      <sz val="16"/>
      <color rgb="FFFF0000"/>
      <name val="Arial"/>
      <family val="2"/>
      <charset val="204"/>
    </font>
    <font>
      <sz val="14"/>
      <name val="Arial Cyr"/>
      <charset val="204"/>
    </font>
    <font>
      <i/>
      <sz val="14"/>
      <name val="Arial Cyr"/>
      <charset val="204"/>
    </font>
    <font>
      <i/>
      <sz val="14"/>
      <name val="Arial"/>
      <family val="2"/>
      <charset val="204"/>
    </font>
    <font>
      <sz val="14"/>
      <color rgb="FF002060"/>
      <name val="Arial"/>
      <family val="2"/>
      <charset val="204"/>
    </font>
    <font>
      <b/>
      <i/>
      <sz val="14"/>
      <color rgb="FFFF000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b/>
      <i/>
      <sz val="14"/>
      <name val="Arial Cyr"/>
      <charset val="204"/>
    </font>
    <font>
      <b/>
      <sz val="14"/>
      <name val="Calibri"/>
      <family val="2"/>
      <charset val="204"/>
      <scheme val="minor"/>
    </font>
    <font>
      <b/>
      <sz val="16"/>
      <color theme="5" tint="-0.249977111117893"/>
      <name val="Arial"/>
      <family val="2"/>
      <charset val="204"/>
    </font>
    <font>
      <b/>
      <sz val="14"/>
      <color theme="5" tint="-0.249977111117893"/>
      <name val="Arial"/>
      <family val="2"/>
      <charset val="204"/>
    </font>
    <font>
      <b/>
      <i/>
      <sz val="14"/>
      <color rgb="FF002060"/>
      <name val="Arial Cyr"/>
      <charset val="204"/>
    </font>
    <font>
      <b/>
      <sz val="14"/>
      <color rgb="FF00206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rgb="FF002060"/>
      <name val="Arial Cyr"/>
      <charset val="204"/>
    </font>
    <font>
      <b/>
      <sz val="16"/>
      <color theme="5" tint="-0.49998474074526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2"/>
      <color rgb="FF0070C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b/>
      <sz val="16"/>
      <color rgb="FF00B050"/>
      <name val="Arial"/>
      <family val="2"/>
      <charset val="204"/>
    </font>
    <font>
      <b/>
      <sz val="14"/>
      <color rgb="FF00B050"/>
      <name val="Arial"/>
      <family val="2"/>
      <charset val="204"/>
    </font>
    <font>
      <sz val="12"/>
      <color rgb="FF7030A0"/>
      <name val="Calibri"/>
      <family val="2"/>
      <charset val="204"/>
      <scheme val="minor"/>
    </font>
    <font>
      <i/>
      <sz val="16"/>
      <color rgb="FF00B050"/>
      <name val="Arial Cyr"/>
      <charset val="204"/>
    </font>
    <font>
      <b/>
      <i/>
      <sz val="12"/>
      <color rgb="FF002060"/>
      <name val="Arial Cyr"/>
      <charset val="204"/>
    </font>
    <font>
      <b/>
      <sz val="14"/>
      <name val="Arial"/>
      <family val="2"/>
      <charset val="204"/>
    </font>
    <font>
      <b/>
      <sz val="14"/>
      <color rgb="FFFF0000"/>
      <name val="Arial Cyr"/>
      <charset val="204"/>
    </font>
    <font>
      <b/>
      <sz val="14"/>
      <color rgb="FF7030A0"/>
      <name val="Arial"/>
      <family val="2"/>
      <charset val="204"/>
    </font>
    <font>
      <b/>
      <i/>
      <sz val="14"/>
      <color rgb="FF7030A0"/>
      <name val="Arial Cyr"/>
      <charset val="204"/>
    </font>
    <font>
      <sz val="12"/>
      <color rgb="FF002060"/>
      <name val="Calibri"/>
      <family val="2"/>
      <charset val="204"/>
      <scheme val="minor"/>
    </font>
    <font>
      <b/>
      <sz val="12"/>
      <color rgb="FF002060"/>
      <name val="Arial Cyr"/>
      <charset val="204"/>
    </font>
    <font>
      <b/>
      <sz val="12"/>
      <color rgb="FF002060"/>
      <name val="Calibri"/>
      <family val="2"/>
      <charset val="204"/>
      <scheme val="minor"/>
    </font>
    <font>
      <sz val="12"/>
      <name val="Arial Cyr"/>
      <charset val="204"/>
    </font>
    <font>
      <sz val="12"/>
      <color rgb="FF002060"/>
      <name val="Arial"/>
      <family val="2"/>
      <charset val="204"/>
    </font>
    <font>
      <sz val="14"/>
      <name val="Calibri"/>
      <family val="2"/>
      <charset val="204"/>
      <scheme val="minor"/>
    </font>
    <font>
      <i/>
      <sz val="16"/>
      <color rgb="FF7030A0"/>
      <name val="Arial Cyr"/>
      <charset val="204"/>
    </font>
    <font>
      <b/>
      <sz val="12"/>
      <color theme="5" tint="-0.499984740745262"/>
      <name val="Calibri"/>
      <family val="2"/>
      <charset val="204"/>
      <scheme val="minor"/>
    </font>
    <font>
      <b/>
      <i/>
      <sz val="16"/>
      <color rgb="FFC00000"/>
      <name val="Arial Cyr"/>
      <charset val="204"/>
    </font>
    <font>
      <i/>
      <sz val="16"/>
      <color rgb="FFC00000"/>
      <name val="Arial Cyr"/>
      <charset val="204"/>
    </font>
    <font>
      <i/>
      <sz val="16"/>
      <color rgb="FFFF0000"/>
      <name val="Arial Cyr"/>
      <charset val="204"/>
    </font>
    <font>
      <sz val="12"/>
      <color rgb="FFFF0000"/>
      <name val="Calibri"/>
      <family val="2"/>
      <charset val="204"/>
      <scheme val="minor"/>
    </font>
    <font>
      <b/>
      <sz val="16"/>
      <color theme="5" tint="-0.249977111117893"/>
      <name val="Arial Cyr"/>
      <charset val="204"/>
    </font>
    <font>
      <sz val="12"/>
      <color theme="5" tint="-0.249977111117893"/>
      <name val="Calibri"/>
      <family val="2"/>
      <charset val="204"/>
      <scheme val="minor"/>
    </font>
    <font>
      <b/>
      <sz val="14"/>
      <color theme="5" tint="-0.249977111117893"/>
      <name val="Arial Cyr"/>
      <charset val="204"/>
    </font>
    <font>
      <sz val="12"/>
      <color theme="5" tint="-0.499984740745262"/>
      <name val="Calibri"/>
      <family val="2"/>
      <charset val="204"/>
      <scheme val="minor"/>
    </font>
    <font>
      <sz val="14"/>
      <color theme="5" tint="-0.499984740745262"/>
      <name val="Calibri"/>
      <family val="2"/>
      <charset val="204"/>
      <scheme val="minor"/>
    </font>
    <font>
      <b/>
      <i/>
      <sz val="14"/>
      <color theme="5" tint="-0.499984740745262"/>
      <name val="Arial Cyr"/>
      <charset val="204"/>
    </font>
    <font>
      <i/>
      <sz val="14"/>
      <color theme="5" tint="-0.249977111117893"/>
      <name val="Arial Cyr"/>
      <charset val="204"/>
    </font>
    <font>
      <b/>
      <sz val="12"/>
      <name val="Arial Cyr"/>
      <charset val="204"/>
    </font>
    <font>
      <b/>
      <sz val="14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rgb="FF7030A0"/>
      <name val="Arial"/>
      <family val="2"/>
      <charset val="204"/>
    </font>
    <font>
      <b/>
      <sz val="16"/>
      <color rgb="FF7030A0"/>
      <name val="Arial"/>
      <family val="2"/>
      <charset val="204"/>
    </font>
    <font>
      <b/>
      <i/>
      <sz val="12"/>
      <color theme="5" tint="-0.249977111117893"/>
      <name val="Calibri"/>
      <family val="2"/>
      <charset val="204"/>
      <scheme val="minor"/>
    </font>
    <font>
      <b/>
      <i/>
      <sz val="16"/>
      <color rgb="FF00B0F0"/>
      <name val="Arial"/>
      <family val="2"/>
      <charset val="204"/>
    </font>
    <font>
      <b/>
      <i/>
      <sz val="16"/>
      <color rgb="FF00B0F0"/>
      <name val="Arial Cyr"/>
      <charset val="204"/>
    </font>
    <font>
      <b/>
      <sz val="12"/>
      <color rgb="FF00B0F0"/>
      <name val="Calibri"/>
      <family val="2"/>
      <charset val="204"/>
      <scheme val="minor"/>
    </font>
    <font>
      <b/>
      <sz val="16"/>
      <color rgb="FF00B0F0"/>
      <name val="Arial Cyr"/>
      <charset val="204"/>
    </font>
    <font>
      <b/>
      <i/>
      <sz val="14"/>
      <color rgb="FF00B0F0"/>
      <name val="Arial"/>
      <family val="2"/>
      <charset val="204"/>
    </font>
    <font>
      <b/>
      <i/>
      <sz val="12"/>
      <color rgb="FF00B0F0"/>
      <name val="Calibri"/>
      <family val="2"/>
      <charset val="204"/>
      <scheme val="minor"/>
    </font>
    <font>
      <i/>
      <sz val="12"/>
      <color rgb="FF7030A0"/>
      <name val="Calibri"/>
      <family val="2"/>
      <charset val="204"/>
      <scheme val="minor"/>
    </font>
    <font>
      <b/>
      <sz val="14"/>
      <color theme="5" tint="-0.499984740745262"/>
      <name val="Arial"/>
      <family val="2"/>
      <charset val="204"/>
    </font>
    <font>
      <i/>
      <sz val="16"/>
      <color rgb="FF7030A0"/>
      <name val="Arial"/>
      <family val="2"/>
      <charset val="204"/>
    </font>
    <font>
      <i/>
      <sz val="11"/>
      <name val="Arial Cyr"/>
      <charset val="204"/>
    </font>
    <font>
      <b/>
      <i/>
      <sz val="16"/>
      <color theme="6" tint="-0.249977111117893"/>
      <name val="Arial"/>
      <family val="2"/>
      <charset val="204"/>
    </font>
    <font>
      <b/>
      <i/>
      <sz val="16"/>
      <color theme="6" tint="-0.249977111117893"/>
      <name val="Arial Cyr"/>
      <charset val="204"/>
    </font>
    <font>
      <b/>
      <i/>
      <sz val="14"/>
      <color theme="6" tint="-0.249977111117893"/>
      <name val="Arial"/>
      <family val="2"/>
      <charset val="204"/>
    </font>
    <font>
      <b/>
      <i/>
      <sz val="12"/>
      <color theme="6" tint="-0.249977111117893"/>
      <name val="Calibri"/>
      <family val="2"/>
      <charset val="204"/>
      <scheme val="minor"/>
    </font>
    <font>
      <b/>
      <sz val="12"/>
      <color theme="6" tint="-0.249977111117893"/>
      <name val="Calibri"/>
      <family val="2"/>
      <charset val="204"/>
      <scheme val="minor"/>
    </font>
    <font>
      <b/>
      <sz val="16"/>
      <color theme="6" tint="-0.249977111117893"/>
      <name val="Arial Cyr"/>
      <charset val="204"/>
    </font>
    <font>
      <b/>
      <i/>
      <sz val="12"/>
      <name val="Calibri"/>
      <family val="2"/>
      <charset val="204"/>
      <scheme val="minor"/>
    </font>
    <font>
      <b/>
      <i/>
      <sz val="14"/>
      <color theme="9" tint="-0.249977111117893"/>
      <name val="Calibri"/>
      <family val="2"/>
      <charset val="204"/>
      <scheme val="minor"/>
    </font>
    <font>
      <b/>
      <i/>
      <sz val="16"/>
      <color theme="9" tint="-0.249977111117893"/>
      <name val="Arial Cyr"/>
      <charset val="204"/>
    </font>
    <font>
      <b/>
      <i/>
      <sz val="14"/>
      <color theme="9" tint="-0.249977111117893"/>
      <name val="Arial"/>
      <family val="2"/>
      <charset val="204"/>
    </font>
    <font>
      <b/>
      <i/>
      <sz val="16"/>
      <color theme="9" tint="-0.249977111117893"/>
      <name val="Arial"/>
      <family val="2"/>
      <charset val="204"/>
    </font>
    <font>
      <b/>
      <i/>
      <sz val="14"/>
      <color rgb="FF00B0F0"/>
      <name val="Arial Cyr"/>
      <charset val="204"/>
    </font>
    <font>
      <sz val="10"/>
      <name val="Arial Cyr"/>
      <charset val="204"/>
    </font>
    <font>
      <i/>
      <sz val="16"/>
      <color theme="5" tint="-0.49998474074526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B0F0"/>
      <name val="Arial"/>
      <family val="2"/>
      <charset val="204"/>
    </font>
    <font>
      <b/>
      <sz val="16"/>
      <color rgb="FF00B0F0"/>
      <name val="Arial"/>
      <family val="2"/>
      <charset val="204"/>
    </font>
    <font>
      <i/>
      <sz val="16"/>
      <color rgb="FF00B0F0"/>
      <name val="Arial"/>
      <family val="2"/>
      <charset val="204"/>
    </font>
    <font>
      <sz val="14"/>
      <name val="Arial"/>
      <family val="2"/>
      <charset val="204"/>
    </font>
    <font>
      <sz val="12"/>
      <color theme="6" tint="-0.499984740745262"/>
      <name val="Calibri"/>
      <family val="2"/>
      <charset val="204"/>
      <scheme val="minor"/>
    </font>
    <font>
      <b/>
      <sz val="16"/>
      <color theme="6" tint="-0.499984740745262"/>
      <name val="Arial Cyr"/>
      <charset val="204"/>
    </font>
    <font>
      <b/>
      <i/>
      <sz val="16"/>
      <color theme="6" tint="-0.499984740745262"/>
      <name val="Arial"/>
      <family val="2"/>
      <charset val="204"/>
    </font>
    <font>
      <i/>
      <sz val="16"/>
      <color theme="6" tint="-0.499984740745262"/>
      <name val="Arial Cyr"/>
      <charset val="204"/>
    </font>
    <font>
      <b/>
      <i/>
      <sz val="16"/>
      <color theme="6" tint="-0.499984740745262"/>
      <name val="Arial Cyr"/>
      <charset val="204"/>
    </font>
    <font>
      <i/>
      <sz val="16"/>
      <color theme="5" tint="-0.249977111117893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27" fillId="0" borderId="0"/>
    <xf numFmtId="168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4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</cellStyleXfs>
  <cellXfs count="681">
    <xf numFmtId="0" fontId="0" fillId="0" borderId="0" xfId="0"/>
    <xf numFmtId="0" fontId="2" fillId="0" borderId="0" xfId="2"/>
    <xf numFmtId="49" fontId="3" fillId="0" borderId="0" xfId="2" applyNumberFormat="1" applyFont="1" applyAlignment="1">
      <alignment horizontal="center"/>
    </xf>
    <xf numFmtId="164" fontId="4" fillId="0" borderId="0" xfId="2" applyNumberFormat="1" applyFont="1"/>
    <xf numFmtId="164" fontId="2" fillId="0" borderId="0" xfId="2" applyNumberFormat="1"/>
    <xf numFmtId="164" fontId="5" fillId="0" borderId="0" xfId="2" applyNumberFormat="1" applyFont="1" applyFill="1"/>
    <xf numFmtId="0" fontId="2" fillId="0" borderId="0" xfId="2" applyFill="1"/>
    <xf numFmtId="164" fontId="6" fillId="0" borderId="0" xfId="2" applyNumberFormat="1" applyFont="1"/>
    <xf numFmtId="164" fontId="2" fillId="0" borderId="0" xfId="2" applyNumberFormat="1" applyBorder="1"/>
    <xf numFmtId="165" fontId="7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Border="1"/>
    <xf numFmtId="164" fontId="8" fillId="0" borderId="1" xfId="2" applyNumberFormat="1" applyFont="1" applyFill="1" applyBorder="1" applyAlignment="1">
      <alignment horizontal="center" vertical="center"/>
    </xf>
    <xf numFmtId="164" fontId="8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49" fontId="3" fillId="0" borderId="0" xfId="2" applyNumberFormat="1" applyFont="1" applyFill="1" applyAlignment="1">
      <alignment horizontal="center"/>
    </xf>
    <xf numFmtId="164" fontId="4" fillId="0" borderId="0" xfId="2" applyNumberFormat="1" applyFont="1" applyFill="1"/>
    <xf numFmtId="164" fontId="2" fillId="0" borderId="0" xfId="2" applyNumberFormat="1" applyFill="1"/>
    <xf numFmtId="164" fontId="2" fillId="0" borderId="0" xfId="2" applyNumberFormat="1" applyFont="1" applyFill="1" applyBorder="1"/>
    <xf numFmtId="165" fontId="8" fillId="0" borderId="0" xfId="2" applyNumberFormat="1" applyFont="1" applyFill="1" applyBorder="1" applyAlignment="1">
      <alignment horizontal="center" vertical="center"/>
    </xf>
    <xf numFmtId="0" fontId="2" fillId="0" borderId="0" xfId="2" applyBorder="1"/>
    <xf numFmtId="49" fontId="11" fillId="0" borderId="2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0" fontId="12" fillId="0" borderId="0" xfId="2" applyFont="1" applyFill="1"/>
    <xf numFmtId="49" fontId="11" fillId="0" borderId="7" xfId="2" applyNumberFormat="1" applyFont="1" applyFill="1" applyBorder="1" applyAlignment="1">
      <alignment horizontal="center" vertical="center" wrapText="1"/>
    </xf>
    <xf numFmtId="49" fontId="13" fillId="0" borderId="0" xfId="2" applyNumberFormat="1" applyFont="1"/>
    <xf numFmtId="49" fontId="13" fillId="0" borderId="3" xfId="2" applyNumberFormat="1" applyFont="1" applyBorder="1" applyAlignment="1">
      <alignment horizontal="center" vertical="center"/>
    </xf>
    <xf numFmtId="49" fontId="13" fillId="0" borderId="8" xfId="2" applyNumberFormat="1" applyFont="1" applyBorder="1" applyAlignment="1">
      <alignment horizontal="center" vertical="center"/>
    </xf>
    <xf numFmtId="49" fontId="13" fillId="0" borderId="0" xfId="2" applyNumberFormat="1" applyFont="1" applyFill="1"/>
    <xf numFmtId="49" fontId="14" fillId="0" borderId="0" xfId="2" applyNumberFormat="1" applyFont="1"/>
    <xf numFmtId="165" fontId="7" fillId="0" borderId="3" xfId="2" applyNumberFormat="1" applyFont="1" applyFill="1" applyBorder="1" applyAlignment="1">
      <alignment horizontal="center" vertical="center"/>
    </xf>
    <xf numFmtId="164" fontId="8" fillId="0" borderId="3" xfId="2" applyNumberFormat="1" applyFont="1" applyFill="1" applyBorder="1" applyAlignment="1">
      <alignment horizontal="center" vertical="center"/>
    </xf>
    <xf numFmtId="166" fontId="8" fillId="0" borderId="3" xfId="2" applyNumberFormat="1" applyFont="1" applyFill="1" applyBorder="1" applyAlignment="1">
      <alignment horizontal="center" vertical="center"/>
    </xf>
    <xf numFmtId="166" fontId="8" fillId="0" borderId="3" xfId="1" applyNumberFormat="1" applyFont="1" applyFill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/>
    </xf>
    <xf numFmtId="49" fontId="14" fillId="0" borderId="0" xfId="2" applyNumberFormat="1" applyFont="1" applyFill="1"/>
    <xf numFmtId="49" fontId="17" fillId="0" borderId="0" xfId="2" applyNumberFormat="1" applyFont="1"/>
    <xf numFmtId="165" fontId="16" fillId="0" borderId="3" xfId="4" applyNumberFormat="1" applyFont="1" applyFill="1" applyBorder="1" applyAlignment="1">
      <alignment horizontal="center" vertical="center"/>
    </xf>
    <xf numFmtId="164" fontId="18" fillId="0" borderId="3" xfId="4" applyNumberFormat="1" applyFont="1" applyFill="1" applyBorder="1" applyAlignment="1">
      <alignment horizontal="center" vertical="center"/>
    </xf>
    <xf numFmtId="165" fontId="8" fillId="0" borderId="8" xfId="2" applyNumberFormat="1" applyFont="1" applyFill="1" applyBorder="1" applyAlignment="1">
      <alignment horizontal="center" vertical="center"/>
    </xf>
    <xf numFmtId="165" fontId="18" fillId="0" borderId="3" xfId="4" applyNumberFormat="1" applyFont="1" applyFill="1" applyBorder="1" applyAlignment="1">
      <alignment horizontal="center" vertical="center"/>
    </xf>
    <xf numFmtId="49" fontId="17" fillId="0" borderId="0" xfId="2" applyNumberFormat="1" applyFont="1" applyFill="1"/>
    <xf numFmtId="49" fontId="19" fillId="0" borderId="0" xfId="2" applyNumberFormat="1" applyFont="1"/>
    <xf numFmtId="165" fontId="20" fillId="0" borderId="3" xfId="4" applyNumberFormat="1" applyFont="1" applyFill="1" applyBorder="1" applyAlignment="1">
      <alignment horizontal="center" vertical="center"/>
    </xf>
    <xf numFmtId="166" fontId="18" fillId="0" borderId="3" xfId="2" applyNumberFormat="1" applyFont="1" applyFill="1" applyBorder="1" applyAlignment="1">
      <alignment horizontal="center" vertical="center"/>
    </xf>
    <xf numFmtId="49" fontId="19" fillId="0" borderId="0" xfId="2" applyNumberFormat="1" applyFont="1" applyFill="1"/>
    <xf numFmtId="164" fontId="18" fillId="0" borderId="3" xfId="2" applyNumberFormat="1" applyFont="1" applyFill="1" applyBorder="1" applyAlignment="1">
      <alignment horizontal="center" vertical="center"/>
    </xf>
    <xf numFmtId="165" fontId="22" fillId="0" borderId="3" xfId="2" applyNumberFormat="1" applyFont="1" applyFill="1" applyBorder="1" applyAlignment="1">
      <alignment horizontal="center" vertical="center"/>
    </xf>
    <xf numFmtId="164" fontId="23" fillId="0" borderId="3" xfId="2" applyNumberFormat="1" applyFont="1" applyFill="1" applyBorder="1" applyAlignment="1">
      <alignment horizontal="center" vertical="center"/>
    </xf>
    <xf numFmtId="165" fontId="23" fillId="0" borderId="3" xfId="2" applyNumberFormat="1" applyFont="1" applyFill="1" applyBorder="1" applyAlignment="1">
      <alignment horizontal="center" vertical="center"/>
    </xf>
    <xf numFmtId="165" fontId="25" fillId="0" borderId="3" xfId="2" applyNumberFormat="1" applyFont="1" applyFill="1" applyBorder="1" applyAlignment="1">
      <alignment horizontal="center" vertical="center"/>
    </xf>
    <xf numFmtId="164" fontId="26" fillId="0" borderId="3" xfId="2" applyNumberFormat="1" applyFont="1" applyFill="1" applyBorder="1" applyAlignment="1">
      <alignment horizontal="center" vertical="center"/>
    </xf>
    <xf numFmtId="166" fontId="26" fillId="0" borderId="3" xfId="2" applyNumberFormat="1" applyFont="1" applyFill="1" applyBorder="1" applyAlignment="1">
      <alignment horizontal="center" vertical="center"/>
    </xf>
    <xf numFmtId="165" fontId="26" fillId="0" borderId="3" xfId="2" applyNumberFormat="1" applyFont="1" applyFill="1" applyBorder="1" applyAlignment="1">
      <alignment horizontal="center" vertical="center"/>
    </xf>
    <xf numFmtId="165" fontId="28" fillId="0" borderId="3" xfId="2" applyNumberFormat="1" applyFont="1" applyFill="1" applyBorder="1" applyAlignment="1">
      <alignment horizontal="center" vertical="center"/>
    </xf>
    <xf numFmtId="164" fontId="29" fillId="0" borderId="3" xfId="2" applyNumberFormat="1" applyFont="1" applyFill="1" applyBorder="1" applyAlignment="1">
      <alignment horizontal="center" vertical="center"/>
    </xf>
    <xf numFmtId="166" fontId="29" fillId="0" borderId="3" xfId="2" applyNumberFormat="1" applyFont="1" applyFill="1" applyBorder="1" applyAlignment="1">
      <alignment horizontal="center" vertical="center"/>
    </xf>
    <xf numFmtId="165" fontId="29" fillId="0" borderId="3" xfId="2" applyNumberFormat="1" applyFont="1" applyFill="1" applyBorder="1" applyAlignment="1">
      <alignment horizontal="center" vertical="center"/>
    </xf>
    <xf numFmtId="49" fontId="30" fillId="0" borderId="0" xfId="2" applyNumberFormat="1" applyFont="1" applyFill="1"/>
    <xf numFmtId="49" fontId="30" fillId="0" borderId="0" xfId="2" applyNumberFormat="1" applyFont="1"/>
    <xf numFmtId="165" fontId="31" fillId="0" borderId="3" xfId="2" applyNumberFormat="1" applyFont="1" applyFill="1" applyBorder="1" applyAlignment="1">
      <alignment horizontal="center" vertical="center"/>
    </xf>
    <xf numFmtId="164" fontId="32" fillId="0" borderId="3" xfId="2" applyNumberFormat="1" applyFont="1" applyFill="1" applyBorder="1" applyAlignment="1">
      <alignment horizontal="center" vertical="center"/>
    </xf>
    <xf numFmtId="166" fontId="32" fillId="0" borderId="3" xfId="2" applyNumberFormat="1" applyFont="1" applyFill="1" applyBorder="1" applyAlignment="1">
      <alignment horizontal="center" vertical="center"/>
    </xf>
    <xf numFmtId="165" fontId="32" fillId="0" borderId="3" xfId="2" applyNumberFormat="1" applyFont="1" applyFill="1" applyBorder="1" applyAlignment="1">
      <alignment horizontal="center" vertical="center"/>
    </xf>
    <xf numFmtId="49" fontId="33" fillId="0" borderId="0" xfId="2" applyNumberFormat="1" applyFont="1" applyFill="1"/>
    <xf numFmtId="49" fontId="33" fillId="0" borderId="0" xfId="2" applyNumberFormat="1" applyFont="1"/>
    <xf numFmtId="49" fontId="35" fillId="0" borderId="0" xfId="2" applyNumberFormat="1" applyFont="1" applyFill="1"/>
    <xf numFmtId="49" fontId="35" fillId="0" borderId="0" xfId="2" applyNumberFormat="1" applyFont="1"/>
    <xf numFmtId="165" fontId="37" fillId="0" borderId="3" xfId="2" applyNumberFormat="1" applyFont="1" applyFill="1" applyBorder="1" applyAlignment="1">
      <alignment horizontal="center" vertical="center"/>
    </xf>
    <xf numFmtId="164" fontId="38" fillId="0" borderId="3" xfId="2" applyNumberFormat="1" applyFont="1" applyFill="1" applyBorder="1" applyAlignment="1">
      <alignment horizontal="center" vertical="center"/>
    </xf>
    <xf numFmtId="165" fontId="38" fillId="0" borderId="3" xfId="2" applyNumberFormat="1" applyFont="1" applyFill="1" applyBorder="1" applyAlignment="1">
      <alignment horizontal="center" vertical="center"/>
    </xf>
    <xf numFmtId="49" fontId="39" fillId="0" borderId="0" xfId="2" applyNumberFormat="1" applyFont="1" applyFill="1"/>
    <xf numFmtId="164" fontId="15" fillId="0" borderId="3" xfId="3" applyNumberFormat="1" applyFont="1" applyFill="1" applyBorder="1" applyAlignment="1">
      <alignment horizontal="center" vertical="center" wrapText="1"/>
    </xf>
    <xf numFmtId="49" fontId="40" fillId="0" borderId="0" xfId="2" applyNumberFormat="1" applyFont="1" applyFill="1"/>
    <xf numFmtId="49" fontId="40" fillId="0" borderId="0" xfId="2" applyNumberFormat="1" applyFont="1"/>
    <xf numFmtId="49" fontId="41" fillId="0" borderId="0" xfId="2" applyNumberFormat="1" applyFont="1" applyFill="1"/>
    <xf numFmtId="49" fontId="41" fillId="0" borderId="0" xfId="2" applyNumberFormat="1" applyFont="1"/>
    <xf numFmtId="49" fontId="42" fillId="0" borderId="3" xfId="2" applyNumberFormat="1" applyFont="1" applyFill="1" applyBorder="1" applyAlignment="1">
      <alignment horizontal="center" vertical="center" wrapText="1"/>
    </xf>
    <xf numFmtId="167" fontId="18" fillId="0" borderId="3" xfId="2" applyNumberFormat="1" applyFont="1" applyFill="1" applyBorder="1" applyAlignment="1">
      <alignment vertical="center" wrapText="1"/>
    </xf>
    <xf numFmtId="165" fontId="18" fillId="0" borderId="3" xfId="2" quotePrefix="1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4" fontId="18" fillId="0" borderId="3" xfId="2" quotePrefix="1" applyNumberFormat="1" applyFont="1" applyFill="1" applyBorder="1" applyAlignment="1">
      <alignment horizontal="center" vertical="center" wrapText="1"/>
    </xf>
    <xf numFmtId="0" fontId="43" fillId="0" borderId="0" xfId="2" applyFont="1" applyFill="1"/>
    <xf numFmtId="49" fontId="44" fillId="0" borderId="3" xfId="2" applyNumberFormat="1" applyFont="1" applyFill="1" applyBorder="1" applyAlignment="1">
      <alignment horizontal="center" vertical="center" wrapText="1"/>
    </xf>
    <xf numFmtId="167" fontId="26" fillId="0" borderId="3" xfId="2" applyNumberFormat="1" applyFont="1" applyFill="1" applyBorder="1" applyAlignment="1">
      <alignment vertical="center" wrapText="1"/>
    </xf>
    <xf numFmtId="165" fontId="24" fillId="0" borderId="3" xfId="2" applyNumberFormat="1" applyFont="1" applyFill="1" applyBorder="1" applyAlignment="1">
      <alignment horizontal="center" vertical="center" wrapText="1"/>
    </xf>
    <xf numFmtId="164" fontId="24" fillId="0" borderId="3" xfId="2" applyNumberFormat="1" applyFont="1" applyFill="1" applyBorder="1" applyAlignment="1">
      <alignment horizontal="center" vertical="center" wrapText="1"/>
    </xf>
    <xf numFmtId="0" fontId="45" fillId="0" borderId="0" xfId="2" applyFont="1" applyFill="1"/>
    <xf numFmtId="49" fontId="46" fillId="0" borderId="3" xfId="2" applyNumberFormat="1" applyFont="1" applyFill="1" applyBorder="1" applyAlignment="1">
      <alignment horizontal="center" vertical="center" wrapText="1"/>
    </xf>
    <xf numFmtId="165" fontId="27" fillId="0" borderId="3" xfId="2" applyNumberFormat="1" applyFont="1" applyFill="1" applyBorder="1" applyAlignment="1">
      <alignment horizontal="center" vertical="center" wrapText="1"/>
    </xf>
    <xf numFmtId="164" fontId="27" fillId="0" borderId="3" xfId="2" applyNumberFormat="1" applyFont="1" applyFill="1" applyBorder="1" applyAlignment="1">
      <alignment horizontal="center" vertical="center" wrapText="1"/>
    </xf>
    <xf numFmtId="0" fontId="47" fillId="0" borderId="0" xfId="2" applyFont="1" applyFill="1"/>
    <xf numFmtId="0" fontId="40" fillId="0" borderId="0" xfId="2" applyFont="1" applyFill="1"/>
    <xf numFmtId="49" fontId="48" fillId="0" borderId="3" xfId="2" applyNumberFormat="1" applyFont="1" applyFill="1" applyBorder="1" applyAlignment="1">
      <alignment horizontal="center" vertical="center" wrapText="1"/>
    </xf>
    <xf numFmtId="165" fontId="49" fillId="0" borderId="3" xfId="2" applyNumberFormat="1" applyFont="1" applyFill="1" applyBorder="1" applyAlignment="1">
      <alignment horizontal="left" vertical="center" wrapText="1"/>
    </xf>
    <xf numFmtId="165" fontId="49" fillId="0" borderId="3" xfId="2" applyNumberFormat="1" applyFont="1" applyFill="1" applyBorder="1" applyAlignment="1">
      <alignment horizontal="center" vertical="center" wrapText="1"/>
    </xf>
    <xf numFmtId="164" fontId="50" fillId="0" borderId="3" xfId="2" applyNumberFormat="1" applyFont="1" applyFill="1" applyBorder="1" applyAlignment="1">
      <alignment horizontal="center" vertical="center" wrapText="1"/>
    </xf>
    <xf numFmtId="166" fontId="50" fillId="0" borderId="3" xfId="2" applyNumberFormat="1" applyFont="1" applyFill="1" applyBorder="1" applyAlignment="1">
      <alignment horizontal="center" vertical="center" wrapText="1"/>
    </xf>
    <xf numFmtId="165" fontId="50" fillId="0" borderId="3" xfId="2" applyNumberFormat="1" applyFont="1" applyFill="1" applyBorder="1" applyAlignment="1">
      <alignment horizontal="center" vertical="center" wrapText="1"/>
    </xf>
    <xf numFmtId="0" fontId="52" fillId="0" borderId="0" xfId="2" applyFont="1" applyFill="1"/>
    <xf numFmtId="166" fontId="10" fillId="0" borderId="3" xfId="2" applyNumberFormat="1" applyFont="1" applyFill="1" applyBorder="1" applyAlignment="1">
      <alignment horizontal="center" vertical="center" wrapText="1"/>
    </xf>
    <xf numFmtId="166" fontId="24" fillId="0" borderId="3" xfId="2" applyNumberFormat="1" applyFont="1" applyFill="1" applyBorder="1" applyAlignment="1">
      <alignment horizontal="center" vertical="center" wrapText="1"/>
    </xf>
    <xf numFmtId="49" fontId="53" fillId="0" borderId="3" xfId="2" applyNumberFormat="1" applyFont="1" applyFill="1" applyBorder="1" applyAlignment="1">
      <alignment horizontal="center" vertical="center" wrapText="1"/>
    </xf>
    <xf numFmtId="167" fontId="8" fillId="0" borderId="3" xfId="2" applyNumberFormat="1" applyFont="1" applyFill="1" applyBorder="1" applyAlignment="1">
      <alignment horizontal="left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 wrapText="1"/>
    </xf>
    <xf numFmtId="166" fontId="15" fillId="0" borderId="3" xfId="2" applyNumberFormat="1" applyFont="1" applyFill="1" applyBorder="1" applyAlignment="1">
      <alignment horizontal="center" vertical="center" wrapText="1"/>
    </xf>
    <xf numFmtId="165" fontId="54" fillId="0" borderId="3" xfId="2" applyNumberFormat="1" applyFont="1" applyFill="1" applyBorder="1" applyAlignment="1">
      <alignment horizontal="center" vertical="center" wrapText="1"/>
    </xf>
    <xf numFmtId="165" fontId="16" fillId="0" borderId="0" xfId="2" applyNumberFormat="1" applyFont="1" applyFill="1" applyBorder="1" applyAlignment="1">
      <alignment horizontal="center" vertical="center" wrapText="1"/>
    </xf>
    <xf numFmtId="0" fontId="55" fillId="0" borderId="0" xfId="2" applyFont="1" applyFill="1"/>
    <xf numFmtId="0" fontId="55" fillId="3" borderId="0" xfId="2" applyFont="1" applyFill="1"/>
    <xf numFmtId="167" fontId="18" fillId="0" borderId="3" xfId="2" applyNumberFormat="1" applyFont="1" applyFill="1" applyBorder="1" applyAlignment="1">
      <alignment horizontal="left" vertical="center" wrapText="1"/>
    </xf>
    <xf numFmtId="164" fontId="18" fillId="0" borderId="3" xfId="2" applyNumberFormat="1" applyFont="1" applyFill="1" applyBorder="1" applyAlignment="1">
      <alignment horizontal="center" vertical="center" wrapText="1"/>
    </xf>
    <xf numFmtId="164" fontId="54" fillId="0" borderId="3" xfId="2" applyNumberFormat="1" applyFont="1" applyFill="1" applyBorder="1" applyAlignment="1">
      <alignment horizontal="center" vertical="center" wrapText="1"/>
    </xf>
    <xf numFmtId="167" fontId="56" fillId="0" borderId="3" xfId="2" applyNumberFormat="1" applyFont="1" applyFill="1" applyBorder="1" applyAlignment="1">
      <alignment horizontal="center" vertical="center" wrapText="1"/>
    </xf>
    <xf numFmtId="166" fontId="56" fillId="0" borderId="3" xfId="2" applyNumberFormat="1" applyFont="1" applyFill="1" applyBorder="1" applyAlignment="1">
      <alignment horizontal="center" vertical="center" wrapText="1"/>
    </xf>
    <xf numFmtId="49" fontId="57" fillId="0" borderId="3" xfId="2" applyNumberFormat="1" applyFont="1" applyFill="1" applyBorder="1" applyAlignment="1">
      <alignment horizontal="center" vertical="center" wrapText="1"/>
    </xf>
    <xf numFmtId="167" fontId="56" fillId="0" borderId="3" xfId="2" applyNumberFormat="1" applyFont="1" applyFill="1" applyBorder="1" applyAlignment="1">
      <alignment vertical="center" wrapText="1"/>
    </xf>
    <xf numFmtId="165" fontId="56" fillId="0" borderId="3" xfId="2" applyNumberFormat="1" applyFont="1" applyFill="1" applyBorder="1" applyAlignment="1">
      <alignment horizontal="center" vertical="center" wrapText="1"/>
    </xf>
    <xf numFmtId="164" fontId="56" fillId="0" borderId="3" xfId="2" applyNumberFormat="1" applyFont="1" applyFill="1" applyBorder="1" applyAlignment="1">
      <alignment horizontal="center" vertical="center" wrapText="1"/>
    </xf>
    <xf numFmtId="165" fontId="58" fillId="0" borderId="0" xfId="2" applyNumberFormat="1" applyFont="1" applyFill="1" applyBorder="1" applyAlignment="1">
      <alignment horizontal="center" vertical="center" wrapText="1"/>
    </xf>
    <xf numFmtId="0" fontId="59" fillId="0" borderId="0" xfId="2" applyFont="1" applyFill="1"/>
    <xf numFmtId="0" fontId="60" fillId="0" borderId="0" xfId="2" applyFont="1" applyFill="1"/>
    <xf numFmtId="49" fontId="11" fillId="0" borderId="3" xfId="2" applyNumberFormat="1" applyFont="1" applyFill="1" applyBorder="1" applyAlignment="1">
      <alignment horizontal="center" vertical="center" wrapText="1"/>
    </xf>
    <xf numFmtId="165" fontId="10" fillId="0" borderId="3" xfId="2" applyNumberFormat="1" applyFont="1" applyFill="1" applyBorder="1" applyAlignment="1">
      <alignment horizontal="center" vertical="center" wrapText="1"/>
    </xf>
    <xf numFmtId="0" fontId="62" fillId="0" borderId="0" xfId="2" applyFont="1" applyFill="1"/>
    <xf numFmtId="49" fontId="63" fillId="0" borderId="3" xfId="2" applyNumberFormat="1" applyFont="1" applyFill="1" applyBorder="1" applyAlignment="1">
      <alignment horizontal="center" vertical="center" wrapText="1"/>
    </xf>
    <xf numFmtId="164" fontId="15" fillId="0" borderId="3" xfId="3" applyNumberFormat="1" applyFont="1" applyFill="1" applyBorder="1" applyAlignment="1">
      <alignment horizontal="left" vertical="center" wrapText="1"/>
    </xf>
    <xf numFmtId="0" fontId="66" fillId="0" borderId="0" xfId="2" applyFont="1" applyFill="1"/>
    <xf numFmtId="167" fontId="10" fillId="0" borderId="3" xfId="2" applyNumberFormat="1" applyFont="1" applyFill="1" applyBorder="1" applyAlignment="1">
      <alignment vertical="center" wrapText="1"/>
    </xf>
    <xf numFmtId="0" fontId="40" fillId="3" borderId="0" xfId="2" applyFont="1" applyFill="1"/>
    <xf numFmtId="0" fontId="68" fillId="0" borderId="0" xfId="2" applyFont="1" applyFill="1"/>
    <xf numFmtId="0" fontId="68" fillId="3" borderId="0" xfId="2" applyFont="1" applyFill="1"/>
    <xf numFmtId="49" fontId="69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horizontal="center" vertical="center" wrapText="1"/>
    </xf>
    <xf numFmtId="164" fontId="26" fillId="0" borderId="3" xfId="2" applyNumberFormat="1" applyFont="1" applyFill="1" applyBorder="1" applyAlignment="1">
      <alignment horizontal="center" vertical="center" wrapText="1"/>
    </xf>
    <xf numFmtId="0" fontId="70" fillId="0" borderId="0" xfId="2" applyFont="1" applyFill="1"/>
    <xf numFmtId="0" fontId="70" fillId="3" borderId="0" xfId="2" applyFont="1" applyFill="1"/>
    <xf numFmtId="164" fontId="21" fillId="0" borderId="3" xfId="2" applyNumberFormat="1" applyFont="1" applyFill="1" applyBorder="1" applyAlignment="1">
      <alignment horizontal="center" vertical="center" wrapText="1"/>
    </xf>
    <xf numFmtId="165" fontId="21" fillId="0" borderId="3" xfId="2" applyNumberFormat="1" applyFont="1" applyFill="1" applyBorder="1" applyAlignment="1">
      <alignment horizontal="center" vertical="center" wrapText="1"/>
    </xf>
    <xf numFmtId="165" fontId="23" fillId="0" borderId="3" xfId="2" applyNumberFormat="1" applyFont="1" applyFill="1" applyBorder="1" applyAlignment="1">
      <alignment horizontal="center" vertical="center" wrapText="1"/>
    </xf>
    <xf numFmtId="49" fontId="71" fillId="0" borderId="3" xfId="2" applyNumberFormat="1" applyFont="1" applyFill="1" applyBorder="1" applyAlignment="1">
      <alignment horizontal="center" vertical="center" wrapText="1"/>
    </xf>
    <xf numFmtId="165" fontId="23" fillId="0" borderId="3" xfId="2" applyNumberFormat="1" applyFont="1" applyFill="1" applyBorder="1" applyAlignment="1">
      <alignment horizontal="left" vertical="center" wrapText="1"/>
    </xf>
    <xf numFmtId="0" fontId="72" fillId="0" borderId="0" xfId="2" applyFont="1" applyFill="1"/>
    <xf numFmtId="165" fontId="73" fillId="0" borderId="3" xfId="2" applyNumberFormat="1" applyFont="1" applyFill="1" applyBorder="1" applyAlignment="1">
      <alignment horizontal="center" vertical="center" wrapText="1"/>
    </xf>
    <xf numFmtId="164" fontId="73" fillId="0" borderId="3" xfId="2" applyNumberFormat="1" applyFont="1" applyFill="1" applyBorder="1" applyAlignment="1">
      <alignment horizontal="center" vertical="center" wrapText="1"/>
    </xf>
    <xf numFmtId="49" fontId="74" fillId="0" borderId="3" xfId="2" applyNumberFormat="1" applyFont="1" applyFill="1" applyBorder="1" applyAlignment="1">
      <alignment horizontal="center" vertical="center" wrapText="1"/>
    </xf>
    <xf numFmtId="165" fontId="75" fillId="0" borderId="3" xfId="2" applyNumberFormat="1" applyFont="1" applyFill="1" applyBorder="1" applyAlignment="1">
      <alignment horizontal="left" vertical="center" wrapText="1"/>
    </xf>
    <xf numFmtId="165" fontId="75" fillId="0" borderId="3" xfId="2" applyNumberFormat="1" applyFont="1" applyFill="1" applyBorder="1" applyAlignment="1">
      <alignment horizontal="center" vertical="center" wrapText="1"/>
    </xf>
    <xf numFmtId="165" fontId="76" fillId="0" borderId="3" xfId="2" applyNumberFormat="1" applyFont="1" applyFill="1" applyBorder="1" applyAlignment="1">
      <alignment horizontal="center" vertical="center" wrapText="1"/>
    </xf>
    <xf numFmtId="165" fontId="74" fillId="0" borderId="3" xfId="2" applyNumberFormat="1" applyFont="1" applyFill="1" applyBorder="1" applyAlignment="1">
      <alignment horizontal="center" vertical="center" wrapText="1"/>
    </xf>
    <xf numFmtId="165" fontId="75" fillId="0" borderId="3" xfId="2" applyNumberFormat="1" applyFont="1" applyFill="1" applyBorder="1" applyAlignment="1">
      <alignment vertical="center" wrapText="1"/>
    </xf>
    <xf numFmtId="165" fontId="8" fillId="0" borderId="3" xfId="2" applyNumberFormat="1" applyFont="1" applyFill="1" applyBorder="1" applyAlignment="1">
      <alignment horizontal="left" vertical="center" wrapText="1"/>
    </xf>
    <xf numFmtId="164" fontId="15" fillId="0" borderId="3" xfId="2" applyNumberFormat="1" applyFont="1" applyFill="1" applyBorder="1" applyAlignment="1">
      <alignment horizontal="center" vertical="center" wrapText="1"/>
    </xf>
    <xf numFmtId="165" fontId="15" fillId="0" borderId="3" xfId="2" applyNumberFormat="1" applyFont="1" applyFill="1" applyBorder="1" applyAlignment="1">
      <alignment horizontal="center" vertical="center" wrapText="1"/>
    </xf>
    <xf numFmtId="0" fontId="77" fillId="0" borderId="0" xfId="2" applyFont="1" applyFill="1"/>
    <xf numFmtId="165" fontId="44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vertical="center" wrapText="1"/>
    </xf>
    <xf numFmtId="0" fontId="79" fillId="0" borderId="0" xfId="2" applyFont="1" applyFill="1"/>
    <xf numFmtId="165" fontId="11" fillId="0" borderId="3" xfId="2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vertical="center" wrapText="1"/>
    </xf>
    <xf numFmtId="0" fontId="81" fillId="0" borderId="0" xfId="2" applyFont="1" applyFill="1"/>
    <xf numFmtId="165" fontId="56" fillId="0" borderId="3" xfId="2" applyNumberFormat="1" applyFont="1" applyFill="1" applyBorder="1" applyAlignment="1">
      <alignment horizontal="left" vertical="center" wrapText="1"/>
    </xf>
    <xf numFmtId="165" fontId="82" fillId="0" borderId="3" xfId="2" applyNumberFormat="1" applyFont="1" applyFill="1" applyBorder="1" applyAlignment="1">
      <alignment horizontal="center" vertical="center" wrapText="1"/>
    </xf>
    <xf numFmtId="3" fontId="82" fillId="0" borderId="3" xfId="2" applyNumberFormat="1" applyFont="1" applyFill="1" applyBorder="1" applyAlignment="1">
      <alignment horizontal="center" vertical="center" wrapText="1"/>
    </xf>
    <xf numFmtId="164" fontId="23" fillId="0" borderId="3" xfId="2" applyNumberFormat="1" applyFont="1" applyFill="1" applyBorder="1" applyAlignment="1">
      <alignment horizontal="center" vertical="center" wrapText="1"/>
    </xf>
    <xf numFmtId="165" fontId="22" fillId="0" borderId="0" xfId="2" applyNumberFormat="1" applyFont="1" applyFill="1" applyBorder="1" applyAlignment="1">
      <alignment horizontal="center" vertical="center" wrapText="1"/>
    </xf>
    <xf numFmtId="0" fontId="83" fillId="0" borderId="0" xfId="2" applyFont="1" applyFill="1"/>
    <xf numFmtId="3" fontId="53" fillId="0" borderId="3" xfId="2" applyNumberFormat="1" applyFont="1" applyFill="1" applyBorder="1" applyAlignment="1">
      <alignment horizontal="center" vertical="center" wrapText="1"/>
    </xf>
    <xf numFmtId="0" fontId="85" fillId="0" borderId="0" xfId="2" applyFont="1" applyFill="1"/>
    <xf numFmtId="165" fontId="18" fillId="0" borderId="3" xfId="2" applyNumberFormat="1" applyFont="1" applyFill="1" applyBorder="1" applyAlignment="1">
      <alignment horizontal="left" vertical="center" wrapText="1"/>
    </xf>
    <xf numFmtId="0" fontId="86" fillId="0" borderId="0" xfId="2" applyFont="1" applyFill="1"/>
    <xf numFmtId="3" fontId="11" fillId="0" borderId="3" xfId="2" applyNumberFormat="1" applyFont="1" applyFill="1" applyBorder="1" applyAlignment="1">
      <alignment horizontal="center" vertical="center" wrapText="1"/>
    </xf>
    <xf numFmtId="0" fontId="40" fillId="0" borderId="0" xfId="2" applyFont="1"/>
    <xf numFmtId="0" fontId="43" fillId="0" borderId="0" xfId="2" applyFont="1"/>
    <xf numFmtId="0" fontId="20" fillId="0" borderId="0" xfId="2" applyFont="1" applyFill="1"/>
    <xf numFmtId="165" fontId="87" fillId="0" borderId="3" xfId="2" applyNumberFormat="1" applyFont="1" applyFill="1" applyBorder="1" applyAlignment="1">
      <alignment horizontal="center" vertical="center" wrapText="1"/>
    </xf>
    <xf numFmtId="165" fontId="56" fillId="0" borderId="3" xfId="2" applyNumberFormat="1" applyFont="1" applyFill="1" applyBorder="1" applyAlignment="1">
      <alignment vertical="center" wrapText="1"/>
    </xf>
    <xf numFmtId="0" fontId="76" fillId="0" borderId="0" xfId="2" applyFont="1" applyFill="1"/>
    <xf numFmtId="165" fontId="38" fillId="0" borderId="3" xfId="2" applyNumberFormat="1" applyFont="1" applyFill="1" applyBorder="1" applyAlignment="1">
      <alignment horizontal="center" vertical="center" wrapText="1"/>
    </xf>
    <xf numFmtId="0" fontId="37" fillId="0" borderId="0" xfId="2" applyFont="1" applyFill="1"/>
    <xf numFmtId="0" fontId="51" fillId="0" borderId="0" xfId="2" applyFont="1" applyFill="1"/>
    <xf numFmtId="49" fontId="88" fillId="0" borderId="3" xfId="2" applyNumberFormat="1" applyFont="1" applyFill="1" applyBorder="1" applyAlignment="1">
      <alignment horizontal="center" vertical="center" wrapText="1"/>
    </xf>
    <xf numFmtId="164" fontId="49" fillId="0" borderId="3" xfId="2" applyNumberFormat="1" applyFont="1" applyFill="1" applyBorder="1" applyAlignment="1">
      <alignment horizontal="center" vertical="center" wrapText="1"/>
    </xf>
    <xf numFmtId="10" fontId="50" fillId="0" borderId="3" xfId="2" applyNumberFormat="1" applyFont="1" applyFill="1" applyBorder="1" applyAlignment="1">
      <alignment horizontal="center" vertical="center" wrapText="1"/>
    </xf>
    <xf numFmtId="165" fontId="10" fillId="0" borderId="3" xfId="2" applyNumberFormat="1" applyFont="1" applyFill="1" applyBorder="1" applyAlignment="1">
      <alignment vertical="center" wrapText="1"/>
    </xf>
    <xf numFmtId="49" fontId="41" fillId="0" borderId="4" xfId="2" applyNumberFormat="1" applyFont="1" applyBorder="1"/>
    <xf numFmtId="164" fontId="84" fillId="0" borderId="3" xfId="3" applyNumberFormat="1" applyFont="1" applyFill="1" applyBorder="1" applyAlignment="1">
      <alignment horizontal="center" vertical="center" wrapText="1"/>
    </xf>
    <xf numFmtId="49" fontId="41" fillId="0" borderId="3" xfId="2" applyNumberFormat="1" applyFont="1" applyFill="1" applyBorder="1"/>
    <xf numFmtId="49" fontId="41" fillId="0" borderId="3" xfId="2" applyNumberFormat="1" applyFont="1" applyBorder="1"/>
    <xf numFmtId="0" fontId="25" fillId="0" borderId="0" xfId="2" applyFont="1" applyFill="1"/>
    <xf numFmtId="165" fontId="26" fillId="0" borderId="3" xfId="2" applyNumberFormat="1" applyFont="1" applyFill="1" applyBorder="1" applyAlignment="1">
      <alignment horizontal="left" vertical="center" wrapText="1"/>
    </xf>
    <xf numFmtId="166" fontId="26" fillId="0" borderId="3" xfId="1" applyNumberFormat="1" applyFont="1" applyFill="1" applyBorder="1" applyAlignment="1">
      <alignment horizontal="center" vertical="center" wrapText="1"/>
    </xf>
    <xf numFmtId="166" fontId="18" fillId="0" borderId="3" xfId="1" applyNumberFormat="1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164" fontId="15" fillId="0" borderId="3" xfId="3" applyNumberFormat="1" applyFont="1" applyBorder="1" applyAlignment="1">
      <alignment horizontal="center" vertical="center" wrapText="1"/>
    </xf>
    <xf numFmtId="166" fontId="8" fillId="0" borderId="3" xfId="1" applyNumberFormat="1" applyFont="1" applyFill="1" applyBorder="1" applyAlignment="1">
      <alignment horizontal="center" vertical="center" wrapText="1"/>
    </xf>
    <xf numFmtId="9" fontId="8" fillId="0" borderId="3" xfId="1" applyFont="1" applyFill="1" applyBorder="1" applyAlignment="1">
      <alignment horizontal="center" vertical="center" wrapText="1"/>
    </xf>
    <xf numFmtId="167" fontId="54" fillId="0" borderId="3" xfId="2" applyNumberFormat="1" applyFont="1" applyFill="1" applyBorder="1" applyAlignment="1">
      <alignment horizontal="left" vertical="center" wrapText="1"/>
    </xf>
    <xf numFmtId="0" fontId="89" fillId="0" borderId="0" xfId="2" applyFont="1" applyFill="1"/>
    <xf numFmtId="167" fontId="29" fillId="0" borderId="3" xfId="2" applyNumberFormat="1" applyFont="1" applyFill="1" applyBorder="1" applyAlignment="1">
      <alignment vertical="center" wrapText="1"/>
    </xf>
    <xf numFmtId="166" fontId="29" fillId="0" borderId="3" xfId="1" applyNumberFormat="1" applyFont="1" applyFill="1" applyBorder="1" applyAlignment="1">
      <alignment horizontal="center" vertical="center" wrapText="1"/>
    </xf>
    <xf numFmtId="167" fontId="54" fillId="0" borderId="3" xfId="2" applyNumberFormat="1" applyFont="1" applyFill="1" applyBorder="1" applyAlignment="1">
      <alignment vertical="center" wrapText="1"/>
    </xf>
    <xf numFmtId="0" fontId="91" fillId="0" borderId="0" xfId="2" applyFont="1" applyFill="1"/>
    <xf numFmtId="0" fontId="91" fillId="3" borderId="0" xfId="2" applyFont="1" applyFill="1"/>
    <xf numFmtId="49" fontId="92" fillId="0" borderId="3" xfId="2" applyNumberFormat="1" applyFont="1" applyFill="1" applyBorder="1" applyAlignment="1">
      <alignment horizontal="center" vertical="center" wrapText="1"/>
    </xf>
    <xf numFmtId="167" fontId="93" fillId="0" borderId="3" xfId="2" applyNumberFormat="1" applyFont="1" applyFill="1" applyBorder="1" applyAlignment="1">
      <alignment vertical="center" wrapText="1"/>
    </xf>
    <xf numFmtId="165" fontId="93" fillId="0" borderId="3" xfId="2" quotePrefix="1" applyNumberFormat="1" applyFont="1" applyFill="1" applyBorder="1" applyAlignment="1">
      <alignment horizontal="center" vertical="center" wrapText="1"/>
    </xf>
    <xf numFmtId="165" fontId="93" fillId="0" borderId="3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0" fontId="94" fillId="0" borderId="0" xfId="2" applyFont="1" applyFill="1"/>
    <xf numFmtId="167" fontId="9" fillId="0" borderId="3" xfId="2" applyNumberFormat="1" applyFont="1" applyFill="1" applyBorder="1" applyAlignment="1">
      <alignment horizontal="center" vertical="center" wrapText="1"/>
    </xf>
    <xf numFmtId="165" fontId="10" fillId="0" borderId="3" xfId="2" quotePrefix="1" applyNumberFormat="1" applyFont="1" applyFill="1" applyBorder="1" applyAlignment="1">
      <alignment horizontal="center" vertical="center" wrapText="1"/>
    </xf>
    <xf numFmtId="164" fontId="10" fillId="0" borderId="3" xfId="2" quotePrefix="1" applyNumberFormat="1" applyFont="1" applyFill="1" applyBorder="1" applyAlignment="1">
      <alignment horizontal="center" vertical="center" wrapText="1"/>
    </xf>
    <xf numFmtId="0" fontId="95" fillId="0" borderId="0" xfId="2" applyFont="1" applyFill="1"/>
    <xf numFmtId="0" fontId="67" fillId="0" borderId="0" xfId="2" applyFont="1" applyFill="1"/>
    <xf numFmtId="167" fontId="15" fillId="0" borderId="3" xfId="2" applyNumberFormat="1" applyFont="1" applyFill="1" applyBorder="1" applyAlignment="1">
      <alignment horizontal="center" vertical="center" wrapText="1"/>
    </xf>
    <xf numFmtId="0" fontId="62" fillId="0" borderId="0" xfId="2" applyFont="1" applyFill="1" applyAlignment="1">
      <alignment horizontal="center"/>
    </xf>
    <xf numFmtId="49" fontId="96" fillId="0" borderId="3" xfId="2" applyNumberFormat="1" applyFont="1" applyFill="1" applyBorder="1" applyAlignment="1">
      <alignment horizontal="center" vertical="center" wrapText="1"/>
    </xf>
    <xf numFmtId="164" fontId="27" fillId="0" borderId="3" xfId="3" applyNumberFormat="1" applyFont="1" applyFill="1" applyBorder="1" applyAlignment="1">
      <alignment horizontal="left" vertical="center" wrapText="1"/>
    </xf>
    <xf numFmtId="164" fontId="29" fillId="0" borderId="3" xfId="2" applyNumberFormat="1" applyFont="1" applyFill="1" applyBorder="1" applyAlignment="1">
      <alignment horizontal="center" vertical="center" wrapText="1"/>
    </xf>
    <xf numFmtId="0" fontId="97" fillId="0" borderId="0" xfId="2" applyFont="1" applyFill="1"/>
    <xf numFmtId="165" fontId="29" fillId="0" borderId="3" xfId="2" quotePrefix="1" applyNumberFormat="1" applyFont="1" applyFill="1" applyBorder="1" applyAlignment="1">
      <alignment horizontal="center" vertical="center" wrapText="1"/>
    </xf>
    <xf numFmtId="0" fontId="95" fillId="0" borderId="0" xfId="2" applyFont="1" applyFill="1" applyAlignment="1">
      <alignment horizontal="center"/>
    </xf>
    <xf numFmtId="165" fontId="54" fillId="0" borderId="3" xfId="2" quotePrefix="1" applyNumberFormat="1" applyFont="1" applyFill="1" applyBorder="1" applyAlignment="1">
      <alignment horizontal="center" vertical="center" wrapText="1"/>
    </xf>
    <xf numFmtId="164" fontId="54" fillId="0" borderId="3" xfId="2" quotePrefix="1" applyNumberFormat="1" applyFont="1" applyFill="1" applyBorder="1" applyAlignment="1">
      <alignment horizontal="center" vertical="center" wrapText="1"/>
    </xf>
    <xf numFmtId="0" fontId="98" fillId="0" borderId="0" xfId="2" applyFont="1" applyFill="1" applyAlignment="1">
      <alignment horizontal="center"/>
    </xf>
    <xf numFmtId="164" fontId="29" fillId="0" borderId="3" xfId="2" quotePrefix="1" applyNumberFormat="1" applyFont="1" applyFill="1" applyBorder="1" applyAlignment="1">
      <alignment horizontal="center" vertical="center" wrapText="1"/>
    </xf>
    <xf numFmtId="165" fontId="99" fillId="0" borderId="3" xfId="2" applyNumberFormat="1" applyFont="1" applyFill="1" applyBorder="1" applyAlignment="1">
      <alignment horizontal="center" vertical="center" wrapText="1"/>
    </xf>
    <xf numFmtId="0" fontId="47" fillId="0" borderId="0" xfId="2" applyFont="1" applyFill="1" applyAlignment="1">
      <alignment horizontal="center"/>
    </xf>
    <xf numFmtId="166" fontId="8" fillId="0" borderId="3" xfId="2" applyNumberFormat="1" applyFont="1" applyFill="1" applyBorder="1" applyAlignment="1">
      <alignment horizontal="center" vertical="center" wrapText="1"/>
    </xf>
    <xf numFmtId="166" fontId="54" fillId="0" borderId="3" xfId="2" applyNumberFormat="1" applyFont="1" applyFill="1" applyBorder="1" applyAlignment="1">
      <alignment horizontal="center" vertical="center" wrapText="1"/>
    </xf>
    <xf numFmtId="167" fontId="8" fillId="0" borderId="3" xfId="2" applyNumberFormat="1" applyFont="1" applyFill="1" applyBorder="1" applyAlignment="1">
      <alignment horizontal="center" vertical="center" wrapText="1"/>
    </xf>
    <xf numFmtId="167" fontId="58" fillId="0" borderId="3" xfId="2" applyNumberFormat="1" applyFont="1" applyFill="1" applyBorder="1" applyAlignment="1">
      <alignment vertical="center" wrapText="1"/>
    </xf>
    <xf numFmtId="167" fontId="58" fillId="3" borderId="3" xfId="2" applyNumberFormat="1" applyFont="1" applyFill="1" applyBorder="1" applyAlignment="1">
      <alignment vertical="center" wrapText="1"/>
    </xf>
    <xf numFmtId="167" fontId="15" fillId="0" borderId="3" xfId="2" applyNumberFormat="1" applyFont="1" applyFill="1" applyBorder="1" applyAlignment="1">
      <alignment vertical="center" wrapText="1"/>
    </xf>
    <xf numFmtId="167" fontId="56" fillId="3" borderId="3" xfId="2" applyNumberFormat="1" applyFont="1" applyFill="1" applyBorder="1" applyAlignment="1">
      <alignment vertical="center" wrapText="1"/>
    </xf>
    <xf numFmtId="167" fontId="100" fillId="0" borderId="3" xfId="2" applyNumberFormat="1" applyFont="1" applyFill="1" applyBorder="1" applyAlignment="1">
      <alignment vertical="center" wrapText="1"/>
    </xf>
    <xf numFmtId="49" fontId="42" fillId="4" borderId="3" xfId="2" applyNumberFormat="1" applyFont="1" applyFill="1" applyBorder="1" applyAlignment="1">
      <alignment horizontal="center" vertical="center" wrapText="1"/>
    </xf>
    <xf numFmtId="167" fontId="10" fillId="4" borderId="3" xfId="2" applyNumberFormat="1" applyFont="1" applyFill="1" applyBorder="1" applyAlignment="1">
      <alignment vertical="center" wrapText="1"/>
    </xf>
    <xf numFmtId="165" fontId="18" fillId="4" borderId="3" xfId="2" applyNumberFormat="1" applyFont="1" applyFill="1" applyBorder="1" applyAlignment="1">
      <alignment horizontal="center" vertical="center" wrapText="1"/>
    </xf>
    <xf numFmtId="164" fontId="18" fillId="4" borderId="3" xfId="2" applyNumberFormat="1" applyFont="1" applyFill="1" applyBorder="1" applyAlignment="1">
      <alignment horizontal="center" vertical="center" wrapText="1"/>
    </xf>
    <xf numFmtId="165" fontId="54" fillId="4" borderId="3" xfId="2" applyNumberFormat="1" applyFont="1" applyFill="1" applyBorder="1" applyAlignment="1">
      <alignment horizontal="center" vertical="center" wrapText="1"/>
    </xf>
    <xf numFmtId="0" fontId="55" fillId="4" borderId="0" xfId="2" applyFont="1" applyFill="1"/>
    <xf numFmtId="49" fontId="82" fillId="0" borderId="3" xfId="2" applyNumberFormat="1" applyFont="1" applyFill="1" applyBorder="1" applyAlignment="1">
      <alignment horizontal="center" vertical="center" wrapText="1"/>
    </xf>
    <xf numFmtId="167" fontId="23" fillId="0" borderId="3" xfId="2" applyNumberFormat="1" applyFont="1" applyFill="1" applyBorder="1" applyAlignment="1">
      <alignment horizontal="left" vertical="center" wrapText="1"/>
    </xf>
    <xf numFmtId="49" fontId="83" fillId="0" borderId="3" xfId="2" applyNumberFormat="1" applyFont="1" applyFill="1" applyBorder="1" applyAlignment="1">
      <alignment horizontal="center" vertical="center" wrapText="1"/>
    </xf>
    <xf numFmtId="167" fontId="22" fillId="0" borderId="3" xfId="2" applyNumberFormat="1" applyFont="1" applyFill="1" applyBorder="1" applyAlignment="1">
      <alignment horizontal="left" vertical="center" wrapText="1"/>
    </xf>
    <xf numFmtId="165" fontId="22" fillId="0" borderId="3" xfId="2" applyNumberFormat="1" applyFont="1" applyFill="1" applyBorder="1" applyAlignment="1">
      <alignment horizontal="center" vertical="center" wrapText="1"/>
    </xf>
    <xf numFmtId="164" fontId="22" fillId="0" borderId="3" xfId="2" applyNumberFormat="1" applyFont="1" applyFill="1" applyBorder="1" applyAlignment="1">
      <alignment horizontal="center" vertical="center" wrapText="1"/>
    </xf>
    <xf numFmtId="49" fontId="66" fillId="0" borderId="3" xfId="2" applyNumberFormat="1" applyFont="1" applyFill="1" applyBorder="1" applyAlignment="1">
      <alignment horizontal="center" vertical="center" wrapText="1"/>
    </xf>
    <xf numFmtId="167" fontId="7" fillId="0" borderId="3" xfId="2" applyNumberFormat="1" applyFont="1" applyFill="1" applyBorder="1" applyAlignment="1">
      <alignment horizontal="left" vertical="center" wrapText="1"/>
    </xf>
    <xf numFmtId="165" fontId="7" fillId="0" borderId="3" xfId="2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49" fontId="101" fillId="0" borderId="3" xfId="2" applyNumberFormat="1" applyFont="1" applyFill="1" applyBorder="1" applyAlignment="1">
      <alignment horizontal="center" vertical="center" wrapText="1"/>
    </xf>
    <xf numFmtId="167" fontId="20" fillId="0" borderId="3" xfId="2" applyNumberFormat="1" applyFont="1" applyFill="1" applyBorder="1" applyAlignment="1">
      <alignment horizontal="left" vertical="center" wrapText="1"/>
    </xf>
    <xf numFmtId="165" fontId="20" fillId="0" borderId="3" xfId="2" applyNumberFormat="1" applyFont="1" applyFill="1" applyBorder="1" applyAlignment="1">
      <alignment horizontal="center" vertical="center" wrapText="1"/>
    </xf>
    <xf numFmtId="164" fontId="20" fillId="0" borderId="3" xfId="2" applyNumberFormat="1" applyFont="1" applyFill="1" applyBorder="1" applyAlignment="1">
      <alignment horizontal="center" vertical="center" wrapText="1"/>
    </xf>
    <xf numFmtId="167" fontId="20" fillId="0" borderId="3" xfId="2" applyNumberFormat="1" applyFont="1" applyFill="1" applyBorder="1" applyAlignment="1">
      <alignment vertical="center" wrapText="1"/>
    </xf>
    <xf numFmtId="167" fontId="75" fillId="0" borderId="3" xfId="2" applyNumberFormat="1" applyFont="1" applyFill="1" applyBorder="1" applyAlignment="1">
      <alignment horizontal="center" vertical="center" wrapText="1"/>
    </xf>
    <xf numFmtId="49" fontId="102" fillId="0" borderId="3" xfId="2" applyNumberFormat="1" applyFont="1" applyFill="1" applyBorder="1" applyAlignment="1">
      <alignment horizontal="center" vertical="center" wrapText="1"/>
    </xf>
    <xf numFmtId="167" fontId="25" fillId="0" borderId="3" xfId="2" applyNumberFormat="1" applyFont="1" applyFill="1" applyBorder="1" applyAlignment="1">
      <alignment vertical="center" wrapText="1"/>
    </xf>
    <xf numFmtId="165" fontId="78" fillId="0" borderId="3" xfId="2" applyNumberFormat="1" applyFont="1" applyFill="1" applyBorder="1" applyAlignment="1">
      <alignment horizontal="center" vertical="center" wrapText="1"/>
    </xf>
    <xf numFmtId="0" fontId="7" fillId="0" borderId="0" xfId="2" applyFont="1" applyFill="1"/>
    <xf numFmtId="0" fontId="103" fillId="0" borderId="0" xfId="2" applyFont="1"/>
    <xf numFmtId="0" fontId="103" fillId="0" borderId="0" xfId="2" applyFont="1" applyFill="1"/>
    <xf numFmtId="164" fontId="80" fillId="0" borderId="0" xfId="2" applyNumberFormat="1" applyFont="1" applyFill="1" applyBorder="1" applyAlignment="1">
      <alignment horizontal="center" vertical="center" wrapText="1"/>
    </xf>
    <xf numFmtId="0" fontId="72" fillId="0" borderId="0" xfId="2" applyFont="1"/>
    <xf numFmtId="165" fontId="34" fillId="0" borderId="3" xfId="3" applyNumberFormat="1" applyFont="1" applyFill="1" applyBorder="1" applyAlignment="1">
      <alignment horizontal="left" vertical="center" wrapText="1"/>
    </xf>
    <xf numFmtId="0" fontId="105" fillId="0" borderId="0" xfId="2" applyFont="1" applyFill="1"/>
    <xf numFmtId="165" fontId="15" fillId="0" borderId="3" xfId="2" applyNumberFormat="1" applyFont="1" applyFill="1" applyBorder="1" applyAlignment="1">
      <alignment horizontal="left" vertical="center" wrapText="1"/>
    </xf>
    <xf numFmtId="166" fontId="15" fillId="0" borderId="3" xfId="1" applyNumberFormat="1" applyFont="1" applyFill="1" applyBorder="1" applyAlignment="1">
      <alignment horizontal="center" vertical="center" wrapText="1"/>
    </xf>
    <xf numFmtId="165" fontId="57" fillId="0" borderId="3" xfId="2" applyNumberFormat="1" applyFont="1" applyFill="1" applyBorder="1" applyAlignment="1">
      <alignment horizontal="center" vertical="center" wrapText="1"/>
    </xf>
    <xf numFmtId="166" fontId="56" fillId="0" borderId="3" xfId="1" applyNumberFormat="1" applyFont="1" applyFill="1" applyBorder="1" applyAlignment="1">
      <alignment horizontal="center" vertical="center" wrapText="1"/>
    </xf>
    <xf numFmtId="49" fontId="106" fillId="0" borderId="2" xfId="2" applyNumberFormat="1" applyFont="1" applyFill="1" applyBorder="1" applyAlignment="1">
      <alignment vertical="center"/>
    </xf>
    <xf numFmtId="0" fontId="107" fillId="0" borderId="0" xfId="2" applyFont="1" applyFill="1"/>
    <xf numFmtId="49" fontId="106" fillId="0" borderId="9" xfId="2" applyNumberFormat="1" applyFont="1" applyFill="1" applyBorder="1" applyAlignment="1">
      <alignment vertical="center"/>
    </xf>
    <xf numFmtId="165" fontId="15" fillId="0" borderId="3" xfId="2" applyNumberFormat="1" applyFont="1" applyFill="1" applyBorder="1" applyAlignment="1">
      <alignment vertical="center" wrapText="1"/>
    </xf>
    <xf numFmtId="164" fontId="15" fillId="0" borderId="3" xfId="2" applyNumberFormat="1" applyFont="1" applyFill="1" applyBorder="1" applyAlignment="1">
      <alignment vertical="center" wrapText="1"/>
    </xf>
    <xf numFmtId="49" fontId="108" fillId="0" borderId="9" xfId="2" applyNumberFormat="1" applyFont="1" applyFill="1" applyBorder="1" applyAlignment="1">
      <alignment vertical="center"/>
    </xf>
    <xf numFmtId="165" fontId="36" fillId="0" borderId="3" xfId="2" applyNumberFormat="1" applyFont="1" applyFill="1" applyBorder="1" applyAlignment="1">
      <alignment horizontal="left" vertical="center" wrapText="1"/>
    </xf>
    <xf numFmtId="165" fontId="36" fillId="0" borderId="3" xfId="2" applyNumberFormat="1" applyFont="1" applyFill="1" applyBorder="1" applyAlignment="1">
      <alignment horizontal="center" vertical="center" wrapText="1"/>
    </xf>
    <xf numFmtId="164" fontId="36" fillId="0" borderId="3" xfId="2" applyNumberFormat="1" applyFont="1" applyFill="1" applyBorder="1" applyAlignment="1">
      <alignment horizontal="center" vertical="center" wrapText="1"/>
    </xf>
    <xf numFmtId="0" fontId="109" fillId="0" borderId="0" xfId="2" applyFont="1" applyFill="1"/>
    <xf numFmtId="165" fontId="8" fillId="0" borderId="3" xfId="2" applyNumberFormat="1" applyFont="1" applyFill="1" applyBorder="1" applyAlignment="1">
      <alignment vertical="center" wrapText="1"/>
    </xf>
    <xf numFmtId="165" fontId="84" fillId="0" borderId="3" xfId="2" applyNumberFormat="1" applyFont="1" applyFill="1" applyBorder="1" applyAlignment="1">
      <alignment horizontal="center" vertical="center" wrapText="1"/>
    </xf>
    <xf numFmtId="164" fontId="84" fillId="0" borderId="3" xfId="2" applyNumberFormat="1" applyFont="1" applyFill="1" applyBorder="1" applyAlignment="1">
      <alignment horizontal="center" vertical="center" wrapText="1"/>
    </xf>
    <xf numFmtId="165" fontId="8" fillId="0" borderId="3" xfId="5" applyNumberFormat="1" applyFont="1" applyFill="1" applyBorder="1" applyAlignment="1">
      <alignment horizontal="left" vertical="center" wrapText="1"/>
    </xf>
    <xf numFmtId="165" fontId="54" fillId="0" borderId="3" xfId="5" applyNumberFormat="1" applyFont="1" applyFill="1" applyBorder="1" applyAlignment="1">
      <alignment horizontal="left" vertical="center" wrapText="1"/>
    </xf>
    <xf numFmtId="0" fontId="110" fillId="0" borderId="0" xfId="2" applyFont="1" applyFill="1"/>
    <xf numFmtId="165" fontId="32" fillId="0" borderId="3" xfId="2" applyNumberFormat="1" applyFont="1" applyFill="1" applyBorder="1" applyAlignment="1">
      <alignment horizontal="center" vertical="center" wrapText="1"/>
    </xf>
    <xf numFmtId="164" fontId="32" fillId="0" borderId="3" xfId="2" applyNumberFormat="1" applyFont="1" applyFill="1" applyBorder="1" applyAlignment="1">
      <alignment horizontal="center" vertical="center" wrapText="1"/>
    </xf>
    <xf numFmtId="166" fontId="18" fillId="0" borderId="3" xfId="2" applyNumberFormat="1" applyFont="1" applyFill="1" applyBorder="1" applyAlignment="1">
      <alignment horizontal="center" vertical="center" wrapText="1"/>
    </xf>
    <xf numFmtId="0" fontId="107" fillId="0" borderId="0" xfId="2" applyFont="1"/>
    <xf numFmtId="49" fontId="53" fillId="0" borderId="3" xfId="2" applyNumberFormat="1" applyFont="1" applyFill="1" applyBorder="1" applyAlignment="1">
      <alignment horizontal="center" vertical="center"/>
    </xf>
    <xf numFmtId="49" fontId="11" fillId="0" borderId="3" xfId="2" applyNumberFormat="1" applyFont="1" applyFill="1" applyBorder="1" applyAlignment="1">
      <alignment horizontal="center" vertical="center"/>
    </xf>
    <xf numFmtId="49" fontId="71" fillId="0" borderId="3" xfId="2" applyNumberFormat="1" applyFont="1" applyFill="1" applyBorder="1" applyAlignment="1">
      <alignment horizontal="center" vertical="center"/>
    </xf>
    <xf numFmtId="0" fontId="59" fillId="0" borderId="0" xfId="2" applyFont="1" applyFill="1" applyAlignment="1"/>
    <xf numFmtId="0" fontId="59" fillId="0" borderId="0" xfId="2" applyFont="1"/>
    <xf numFmtId="0" fontId="112" fillId="0" borderId="0" xfId="2" applyFont="1" applyFill="1"/>
    <xf numFmtId="0" fontId="112" fillId="0" borderId="0" xfId="2" applyFont="1"/>
    <xf numFmtId="166" fontId="27" fillId="0" borderId="3" xfId="2" applyNumberFormat="1" applyFont="1" applyFill="1" applyBorder="1" applyAlignment="1">
      <alignment horizontal="center" vertical="center" wrapText="1"/>
    </xf>
    <xf numFmtId="0" fontId="22" fillId="0" borderId="0" xfId="2" applyFont="1" applyFill="1"/>
    <xf numFmtId="165" fontId="53" fillId="0" borderId="3" xfId="2" applyNumberFormat="1" applyFont="1" applyFill="1" applyBorder="1" applyAlignment="1">
      <alignment horizontal="center" vertical="center" wrapText="1"/>
    </xf>
    <xf numFmtId="165" fontId="66" fillId="0" borderId="3" xfId="2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left" vertical="center" wrapText="1"/>
    </xf>
    <xf numFmtId="166" fontId="9" fillId="0" borderId="3" xfId="2" applyNumberFormat="1" applyFont="1" applyFill="1" applyBorder="1" applyAlignment="1">
      <alignment horizontal="center" vertical="center" wrapText="1"/>
    </xf>
    <xf numFmtId="0" fontId="98" fillId="0" borderId="0" xfId="2" applyFont="1" applyFill="1"/>
    <xf numFmtId="0" fontId="98" fillId="0" borderId="0" xfId="2" applyFont="1"/>
    <xf numFmtId="167" fontId="80" fillId="0" borderId="0" xfId="2" applyNumberFormat="1" applyFont="1" applyFill="1" applyBorder="1" applyAlignment="1">
      <alignment horizontal="center"/>
    </xf>
    <xf numFmtId="165" fontId="113" fillId="0" borderId="3" xfId="2" applyNumberFormat="1" applyFont="1" applyFill="1" applyBorder="1" applyAlignment="1">
      <alignment horizontal="center" vertical="center" wrapText="1"/>
    </xf>
    <xf numFmtId="165" fontId="114" fillId="0" borderId="3" xfId="2" applyNumberFormat="1" applyFont="1" applyFill="1" applyBorder="1" applyAlignment="1">
      <alignment horizontal="center" vertical="center" wrapText="1"/>
    </xf>
    <xf numFmtId="164" fontId="113" fillId="0" borderId="3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/>
    </xf>
    <xf numFmtId="165" fontId="10" fillId="0" borderId="3" xfId="2" applyNumberFormat="1" applyFont="1" applyFill="1" applyBorder="1" applyAlignment="1">
      <alignment horizontal="left" vertical="top" wrapText="1"/>
    </xf>
    <xf numFmtId="165" fontId="57" fillId="0" borderId="3" xfId="2" applyNumberFormat="1" applyFont="1" applyFill="1" applyBorder="1" applyAlignment="1">
      <alignment horizontal="center" vertical="center"/>
    </xf>
    <xf numFmtId="49" fontId="57" fillId="0" borderId="3" xfId="2" applyNumberFormat="1" applyFont="1" applyFill="1" applyBorder="1" applyAlignment="1">
      <alignment horizontal="center" vertical="center"/>
    </xf>
    <xf numFmtId="165" fontId="115" fillId="0" borderId="3" xfId="2" applyNumberFormat="1" applyFont="1" applyFill="1" applyBorder="1" applyAlignment="1">
      <alignment vertical="center" wrapText="1"/>
    </xf>
    <xf numFmtId="165" fontId="49" fillId="0" borderId="3" xfId="2" applyNumberFormat="1" applyFont="1" applyFill="1" applyBorder="1" applyAlignment="1">
      <alignment vertical="center" wrapText="1"/>
    </xf>
    <xf numFmtId="166" fontId="49" fillId="0" borderId="3" xfId="2" applyNumberFormat="1" applyFont="1" applyFill="1" applyBorder="1" applyAlignment="1">
      <alignment horizontal="center" vertical="center" wrapText="1"/>
    </xf>
    <xf numFmtId="165" fontId="115" fillId="0" borderId="3" xfId="2" applyNumberFormat="1" applyFont="1" applyFill="1" applyBorder="1" applyAlignment="1">
      <alignment horizontal="center" vertical="center" wrapText="1"/>
    </xf>
    <xf numFmtId="164" fontId="115" fillId="0" borderId="3" xfId="2" applyNumberFormat="1" applyFont="1" applyFill="1" applyBorder="1" applyAlignment="1">
      <alignment horizontal="center" vertical="center" wrapText="1"/>
    </xf>
    <xf numFmtId="0" fontId="116" fillId="0" borderId="0" xfId="2" applyFont="1" applyFill="1"/>
    <xf numFmtId="166" fontId="54" fillId="0" borderId="3" xfId="1" applyNumberFormat="1" applyFont="1" applyFill="1" applyBorder="1" applyAlignment="1">
      <alignment horizontal="center" vertical="center" wrapText="1"/>
    </xf>
    <xf numFmtId="0" fontId="12" fillId="0" borderId="3" xfId="2" applyFont="1" applyFill="1" applyBorder="1"/>
    <xf numFmtId="49" fontId="117" fillId="0" borderId="3" xfId="2" applyNumberFormat="1" applyFont="1" applyFill="1" applyBorder="1" applyAlignment="1">
      <alignment horizontal="center" vertical="center"/>
    </xf>
    <xf numFmtId="167" fontId="21" fillId="0" borderId="3" xfId="2" applyNumberFormat="1" applyFont="1" applyFill="1" applyBorder="1" applyAlignment="1">
      <alignment vertical="center" wrapText="1"/>
    </xf>
    <xf numFmtId="4" fontId="21" fillId="0" borderId="3" xfId="2" applyNumberFormat="1" applyFont="1" applyFill="1" applyBorder="1" applyAlignment="1">
      <alignment horizontal="center" vertical="center" wrapText="1"/>
    </xf>
    <xf numFmtId="0" fontId="118" fillId="0" borderId="0" xfId="2" applyFont="1" applyFill="1"/>
    <xf numFmtId="165" fontId="42" fillId="0" borderId="3" xfId="2" applyNumberFormat="1" applyFont="1" applyFill="1" applyBorder="1" applyAlignment="1">
      <alignment horizontal="center" vertical="center" wrapText="1"/>
    </xf>
    <xf numFmtId="49" fontId="119" fillId="0" borderId="3" xfId="2" applyNumberFormat="1" applyFont="1" applyFill="1" applyBorder="1" applyAlignment="1">
      <alignment horizontal="center" vertical="center"/>
    </xf>
    <xf numFmtId="167" fontId="34" fillId="0" borderId="3" xfId="2" applyNumberFormat="1" applyFont="1" applyFill="1" applyBorder="1" applyAlignment="1">
      <alignment vertical="center" wrapText="1"/>
    </xf>
    <xf numFmtId="165" fontId="34" fillId="0" borderId="3" xfId="2" applyNumberFormat="1" applyFont="1" applyFill="1" applyBorder="1" applyAlignment="1">
      <alignment horizontal="center" vertical="center" wrapText="1"/>
    </xf>
    <xf numFmtId="4" fontId="34" fillId="0" borderId="3" xfId="2" applyNumberFormat="1" applyFont="1" applyFill="1" applyBorder="1" applyAlignment="1">
      <alignment horizontal="center" vertical="center" wrapText="1"/>
    </xf>
    <xf numFmtId="165" fontId="50" fillId="0" borderId="3" xfId="3" applyNumberFormat="1" applyFont="1" applyBorder="1" applyAlignment="1">
      <alignment horizontal="left" vertical="center" wrapText="1"/>
    </xf>
    <xf numFmtId="165" fontId="50" fillId="0" borderId="3" xfId="3" applyNumberFormat="1" applyFont="1" applyBorder="1" applyAlignment="1">
      <alignment horizontal="center" vertical="center" wrapText="1"/>
    </xf>
    <xf numFmtId="164" fontId="50" fillId="0" borderId="3" xfId="3" applyNumberFormat="1" applyFont="1" applyBorder="1" applyAlignment="1">
      <alignment horizontal="center" vertical="center" wrapText="1"/>
    </xf>
    <xf numFmtId="166" fontId="50" fillId="0" borderId="3" xfId="3" applyNumberFormat="1" applyFont="1" applyBorder="1" applyAlignment="1">
      <alignment horizontal="center" vertical="center" wrapText="1"/>
    </xf>
    <xf numFmtId="0" fontId="120" fillId="0" borderId="0" xfId="2" applyFont="1" applyFill="1"/>
    <xf numFmtId="0" fontId="121" fillId="0" borderId="3" xfId="2" applyFont="1" applyFill="1" applyBorder="1"/>
    <xf numFmtId="165" fontId="15" fillId="0" borderId="3" xfId="3" applyNumberFormat="1" applyFont="1" applyBorder="1" applyAlignment="1">
      <alignment horizontal="left" vertical="center" wrapText="1"/>
    </xf>
    <xf numFmtId="165" fontId="15" fillId="0" borderId="3" xfId="3" applyNumberFormat="1" applyFont="1" applyBorder="1" applyAlignment="1">
      <alignment horizontal="center" vertical="center" wrapText="1"/>
    </xf>
    <xf numFmtId="165" fontId="122" fillId="0" borderId="3" xfId="2" applyNumberFormat="1" applyFont="1" applyFill="1" applyBorder="1" applyAlignment="1">
      <alignment horizontal="center" vertical="center" wrapText="1"/>
    </xf>
    <xf numFmtId="0" fontId="121" fillId="0" borderId="0" xfId="2" applyFont="1" applyFill="1"/>
    <xf numFmtId="49" fontId="74" fillId="0" borderId="3" xfId="2" applyNumberFormat="1" applyFont="1" applyFill="1" applyBorder="1" applyAlignment="1">
      <alignment horizontal="center" vertical="center"/>
    </xf>
    <xf numFmtId="167" fontId="75" fillId="0" borderId="3" xfId="2" applyNumberFormat="1" applyFont="1" applyFill="1" applyBorder="1" applyAlignment="1">
      <alignment vertical="center" wrapText="1"/>
    </xf>
    <xf numFmtId="165" fontId="123" fillId="0" borderId="3" xfId="2" applyNumberFormat="1" applyFont="1" applyFill="1" applyBorder="1" applyAlignment="1">
      <alignment horizontal="center" vertical="center" wrapText="1"/>
    </xf>
    <xf numFmtId="49" fontId="124" fillId="0" borderId="3" xfId="2" applyNumberFormat="1" applyFont="1" applyFill="1" applyBorder="1" applyAlignment="1">
      <alignment horizontal="center" vertical="center"/>
    </xf>
    <xf numFmtId="167" fontId="61" fillId="0" borderId="3" xfId="2" applyNumberFormat="1" applyFont="1" applyFill="1" applyBorder="1" applyAlignment="1">
      <alignment vertical="center" wrapText="1"/>
    </xf>
    <xf numFmtId="165" fontId="61" fillId="0" borderId="3" xfId="2" applyNumberFormat="1" applyFont="1" applyFill="1" applyBorder="1" applyAlignment="1">
      <alignment horizontal="center" vertical="center" wrapText="1"/>
    </xf>
    <xf numFmtId="165" fontId="16" fillId="0" borderId="3" xfId="2" applyNumberFormat="1" applyFont="1" applyFill="1" applyBorder="1" applyAlignment="1">
      <alignment horizontal="center" vertical="center" wrapText="1"/>
    </xf>
    <xf numFmtId="166" fontId="55" fillId="0" borderId="3" xfId="4" applyNumberFormat="1" applyFont="1" applyFill="1" applyBorder="1" applyAlignment="1">
      <alignment horizontal="center"/>
    </xf>
    <xf numFmtId="166" fontId="90" fillId="0" borderId="3" xfId="4" applyNumberFormat="1" applyFont="1" applyFill="1" applyBorder="1" applyAlignment="1">
      <alignment horizontal="left"/>
    </xf>
    <xf numFmtId="165" fontId="90" fillId="0" borderId="3" xfId="4" applyNumberFormat="1" applyFont="1" applyFill="1" applyBorder="1" applyAlignment="1">
      <alignment horizontal="center"/>
    </xf>
    <xf numFmtId="49" fontId="3" fillId="0" borderId="3" xfId="2" applyNumberFormat="1" applyFont="1" applyFill="1" applyBorder="1" applyAlignment="1">
      <alignment horizontal="center"/>
    </xf>
    <xf numFmtId="0" fontId="5" fillId="0" borderId="3" xfId="2" applyFont="1" applyFill="1" applyBorder="1"/>
    <xf numFmtId="164" fontId="5" fillId="0" borderId="3" xfId="2" applyNumberFormat="1" applyFont="1" applyFill="1" applyBorder="1"/>
    <xf numFmtId="164" fontId="2" fillId="0" borderId="0" xfId="2" applyNumberFormat="1" applyFill="1" applyBorder="1"/>
    <xf numFmtId="0" fontId="6" fillId="0" borderId="0" xfId="2" applyFont="1" applyFill="1"/>
    <xf numFmtId="0" fontId="5" fillId="0" borderId="0" xfId="2" applyFont="1" applyFill="1"/>
    <xf numFmtId="49" fontId="5" fillId="0" borderId="0" xfId="2" applyNumberFormat="1" applyFont="1" applyFill="1"/>
    <xf numFmtId="0" fontId="125" fillId="0" borderId="0" xfId="2" applyFont="1" applyFill="1" applyAlignment="1">
      <alignment vertical="center" wrapText="1"/>
    </xf>
    <xf numFmtId="0" fontId="65" fillId="0" borderId="0" xfId="2" applyFont="1" applyFill="1" applyAlignment="1">
      <alignment horizontal="justify" vertical="center"/>
    </xf>
    <xf numFmtId="0" fontId="126" fillId="0" borderId="0" xfId="2" applyFont="1" applyFill="1" applyAlignment="1">
      <alignment vertical="center"/>
    </xf>
    <xf numFmtId="0" fontId="65" fillId="0" borderId="0" xfId="2" applyFont="1" applyFill="1" applyAlignment="1">
      <alignment vertical="center"/>
    </xf>
    <xf numFmtId="0" fontId="2" fillId="0" borderId="0" xfId="2" applyFill="1" applyAlignment="1">
      <alignment vertical="center" wrapText="1"/>
    </xf>
    <xf numFmtId="164" fontId="2" fillId="0" borderId="0" xfId="2" applyNumberFormat="1" applyFill="1" applyAlignment="1">
      <alignment vertical="center" wrapText="1"/>
    </xf>
    <xf numFmtId="164" fontId="86" fillId="0" borderId="0" xfId="2" applyNumberFormat="1" applyFont="1" applyFill="1" applyAlignment="1">
      <alignment horizontal="center" vertical="center" wrapText="1"/>
    </xf>
    <xf numFmtId="0" fontId="5" fillId="0" borderId="0" xfId="2" applyFont="1"/>
    <xf numFmtId="0" fontId="56" fillId="0" borderId="3" xfId="3" applyFont="1" applyFill="1" applyBorder="1" applyAlignment="1">
      <alignment horizontal="center" vertical="center" wrapText="1"/>
    </xf>
    <xf numFmtId="164" fontId="56" fillId="0" borderId="3" xfId="3" applyNumberFormat="1" applyFont="1" applyFill="1" applyBorder="1" applyAlignment="1">
      <alignment horizontal="center" vertical="center" wrapText="1"/>
    </xf>
    <xf numFmtId="9" fontId="54" fillId="0" borderId="3" xfId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7" fontId="32" fillId="0" borderId="3" xfId="2" applyNumberFormat="1" applyFont="1" applyFill="1" applyBorder="1" applyAlignment="1">
      <alignment horizontal="left" vertical="center" wrapText="1"/>
    </xf>
    <xf numFmtId="0" fontId="128" fillId="0" borderId="0" xfId="2" applyFont="1" applyFill="1"/>
    <xf numFmtId="49" fontId="129" fillId="0" borderId="3" xfId="2" applyNumberFormat="1" applyFont="1" applyFill="1" applyBorder="1" applyAlignment="1">
      <alignment horizontal="center" vertical="center" wrapText="1"/>
    </xf>
    <xf numFmtId="166" fontId="32" fillId="0" borderId="3" xfId="1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49" fontId="130" fillId="0" borderId="0" xfId="2" applyNumberFormat="1" applyFont="1" applyFill="1"/>
    <xf numFmtId="166" fontId="23" fillId="0" borderId="3" xfId="2" applyNumberFormat="1" applyFont="1" applyFill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6" fontId="18" fillId="0" borderId="3" xfId="2" quotePrefix="1" applyNumberFormat="1" applyFont="1" applyFill="1" applyBorder="1" applyAlignment="1">
      <alignment horizontal="center" vertical="center" wrapText="1"/>
    </xf>
    <xf numFmtId="165" fontId="26" fillId="0" borderId="3" xfId="2" quotePrefix="1" applyNumberFormat="1" applyFont="1" applyFill="1" applyBorder="1" applyAlignment="1">
      <alignment horizontal="center" vertical="center" wrapText="1"/>
    </xf>
    <xf numFmtId="166" fontId="24" fillId="0" borderId="3" xfId="1" applyNumberFormat="1" applyFont="1" applyFill="1" applyBorder="1" applyAlignment="1">
      <alignment horizontal="center" vertical="center" wrapText="1"/>
    </xf>
    <xf numFmtId="166" fontId="27" fillId="0" borderId="3" xfId="1" applyNumberFormat="1" applyFont="1" applyFill="1" applyBorder="1" applyAlignment="1">
      <alignment horizontal="center" vertical="center" wrapText="1"/>
    </xf>
    <xf numFmtId="166" fontId="99" fillId="0" borderId="3" xfId="1" applyNumberFormat="1" applyFont="1" applyFill="1" applyBorder="1" applyAlignment="1">
      <alignment horizontal="center" vertical="center" wrapText="1"/>
    </xf>
    <xf numFmtId="165" fontId="132" fillId="0" borderId="3" xfId="2" applyNumberFormat="1" applyFont="1" applyFill="1" applyBorder="1" applyAlignment="1">
      <alignment horizontal="center" vertical="center" wrapText="1"/>
    </xf>
    <xf numFmtId="164" fontId="132" fillId="0" borderId="3" xfId="2" applyNumberFormat="1" applyFont="1" applyFill="1" applyBorder="1" applyAlignment="1">
      <alignment horizontal="center" vertical="center" wrapText="1"/>
    </xf>
    <xf numFmtId="166" fontId="132" fillId="0" borderId="3" xfId="2" applyNumberFormat="1" applyFont="1" applyFill="1" applyBorder="1" applyAlignment="1">
      <alignment horizontal="center" vertical="center" wrapText="1"/>
    </xf>
    <xf numFmtId="0" fontId="133" fillId="0" borderId="0" xfId="2" applyFont="1" applyFill="1"/>
    <xf numFmtId="49" fontId="134" fillId="0" borderId="3" xfId="2" applyNumberFormat="1" applyFont="1" applyFill="1" applyBorder="1" applyAlignment="1">
      <alignment horizontal="center" vertical="center" wrapText="1"/>
    </xf>
    <xf numFmtId="166" fontId="131" fillId="0" borderId="3" xfId="2" applyNumberFormat="1" applyFont="1" applyFill="1" applyBorder="1" applyAlignment="1">
      <alignment horizontal="center" vertical="center"/>
    </xf>
    <xf numFmtId="165" fontId="135" fillId="0" borderId="3" xfId="2" applyNumberFormat="1" applyFont="1" applyFill="1" applyBorder="1" applyAlignment="1">
      <alignment horizontal="center" vertical="center"/>
    </xf>
    <xf numFmtId="164" fontId="131" fillId="0" borderId="3" xfId="2" applyNumberFormat="1" applyFont="1" applyFill="1" applyBorder="1" applyAlignment="1">
      <alignment horizontal="center" vertical="center"/>
    </xf>
    <xf numFmtId="165" fontId="131" fillId="0" borderId="3" xfId="2" applyNumberFormat="1" applyFont="1" applyFill="1" applyBorder="1" applyAlignment="1">
      <alignment horizontal="center" vertical="center"/>
    </xf>
    <xf numFmtId="49" fontId="136" fillId="0" borderId="0" xfId="2" applyNumberFormat="1" applyFont="1" applyFill="1"/>
    <xf numFmtId="49" fontId="136" fillId="0" borderId="0" xfId="2" applyNumberFormat="1" applyFont="1"/>
    <xf numFmtId="167" fontId="131" fillId="0" borderId="3" xfId="2" applyNumberFormat="1" applyFont="1" applyFill="1" applyBorder="1" applyAlignment="1">
      <alignment vertical="center" wrapText="1"/>
    </xf>
    <xf numFmtId="166" fontId="131" fillId="0" borderId="3" xfId="1" applyNumberFormat="1" applyFont="1" applyFill="1" applyBorder="1" applyAlignment="1">
      <alignment horizontal="center" vertical="center" wrapText="1"/>
    </xf>
    <xf numFmtId="164" fontId="66" fillId="0" borderId="0" xfId="2" applyNumberFormat="1" applyFont="1" applyFill="1"/>
    <xf numFmtId="165" fontId="8" fillId="0" borderId="3" xfId="2" applyNumberFormat="1" applyFont="1" applyFill="1" applyBorder="1" applyAlignment="1">
      <alignment horizontal="center" vertical="center" wrapText="1"/>
    </xf>
    <xf numFmtId="49" fontId="13" fillId="0" borderId="3" xfId="2" applyNumberFormat="1" applyFont="1" applyFill="1" applyBorder="1" applyAlignment="1">
      <alignment horizontal="center" vertical="center"/>
    </xf>
    <xf numFmtId="165" fontId="26" fillId="0" borderId="3" xfId="2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5" fontId="49" fillId="0" borderId="3" xfId="2" applyNumberFormat="1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6" fontId="54" fillId="0" borderId="3" xfId="2" quotePrefix="1" applyNumberFormat="1" applyFont="1" applyFill="1" applyBorder="1" applyAlignment="1">
      <alignment horizontal="center" vertical="center" wrapText="1"/>
    </xf>
    <xf numFmtId="165" fontId="49" fillId="0" borderId="3" xfId="2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horizontal="center" vertical="center" wrapText="1"/>
    </xf>
    <xf numFmtId="165" fontId="29" fillId="0" borderId="3" xfId="2" applyNumberFormat="1" applyFont="1" applyFill="1" applyBorder="1" applyAlignment="1">
      <alignment horizontal="center" vertical="center" wrapText="1"/>
    </xf>
    <xf numFmtId="166" fontId="26" fillId="0" borderId="3" xfId="1" applyNumberFormat="1" applyFont="1" applyFill="1" applyBorder="1" applyAlignment="1">
      <alignment horizontal="center" vertical="center"/>
    </xf>
    <xf numFmtId="166" fontId="32" fillId="0" borderId="3" xfId="1" applyNumberFormat="1" applyFont="1" applyFill="1" applyBorder="1" applyAlignment="1">
      <alignment horizontal="center" vertical="center"/>
    </xf>
    <xf numFmtId="49" fontId="137" fillId="0" borderId="0" xfId="2" applyNumberFormat="1" applyFont="1" applyFill="1"/>
    <xf numFmtId="49" fontId="137" fillId="0" borderId="0" xfId="2" applyNumberFormat="1" applyFont="1"/>
    <xf numFmtId="165" fontId="54" fillId="0" borderId="0" xfId="2" applyNumberFormat="1" applyFont="1" applyFill="1" applyBorder="1" applyAlignment="1">
      <alignment horizontal="center" vertical="center" wrapText="1"/>
    </xf>
    <xf numFmtId="165" fontId="18" fillId="0" borderId="0" xfId="2" applyNumberFormat="1" applyFont="1" applyFill="1" applyBorder="1" applyAlignment="1">
      <alignment horizontal="center" vertical="center" wrapText="1"/>
    </xf>
    <xf numFmtId="165" fontId="76" fillId="0" borderId="0" xfId="2" applyNumberFormat="1" applyFont="1" applyFill="1" applyBorder="1" applyAlignment="1">
      <alignment horizontal="center" vertical="center" wrapText="1"/>
    </xf>
    <xf numFmtId="164" fontId="18" fillId="0" borderId="0" xfId="2" applyNumberFormat="1" applyFont="1" applyFill="1" applyBorder="1" applyAlignment="1">
      <alignment horizontal="center" vertical="center" wrapText="1"/>
    </xf>
    <xf numFmtId="164" fontId="76" fillId="0" borderId="0" xfId="2" applyNumberFormat="1" applyFont="1" applyFill="1" applyBorder="1" applyAlignment="1">
      <alignment horizontal="center" vertical="center" wrapText="1"/>
    </xf>
    <xf numFmtId="165" fontId="20" fillId="0" borderId="0" xfId="2" applyNumberFormat="1" applyFont="1" applyFill="1" applyBorder="1" applyAlignment="1">
      <alignment horizontal="center" vertical="center" wrapText="1"/>
    </xf>
    <xf numFmtId="0" fontId="55" fillId="0" borderId="0" xfId="2" applyFont="1" applyFill="1" applyBorder="1"/>
    <xf numFmtId="166" fontId="29" fillId="0" borderId="3" xfId="2" quotePrefix="1" applyNumberFormat="1" applyFont="1" applyFill="1" applyBorder="1" applyAlignment="1">
      <alignment horizontal="center" vertical="center" wrapText="1"/>
    </xf>
    <xf numFmtId="166" fontId="9" fillId="0" borderId="3" xfId="1" applyNumberFormat="1" applyFont="1" applyFill="1" applyBorder="1" applyAlignment="1">
      <alignment horizontal="center" vertical="center" wrapText="1"/>
    </xf>
    <xf numFmtId="166" fontId="111" fillId="0" borderId="3" xfId="1" applyNumberFormat="1" applyFont="1" applyFill="1" applyBorder="1" applyAlignment="1">
      <alignment horizontal="center" vertical="center" wrapText="1"/>
    </xf>
    <xf numFmtId="166" fontId="32" fillId="0" borderId="3" xfId="2" applyNumberFormat="1" applyFont="1" applyFill="1" applyBorder="1" applyAlignment="1">
      <alignment horizontal="center" vertical="center" wrapText="1"/>
    </xf>
    <xf numFmtId="166" fontId="29" fillId="0" borderId="3" xfId="1" applyNumberFormat="1" applyFont="1" applyFill="1" applyBorder="1" applyAlignment="1">
      <alignment horizontal="center" vertical="center"/>
    </xf>
    <xf numFmtId="49" fontId="138" fillId="0" borderId="3" xfId="2" applyNumberFormat="1" applyFont="1" applyFill="1" applyBorder="1" applyAlignment="1">
      <alignment horizontal="center" vertical="center" wrapText="1"/>
    </xf>
    <xf numFmtId="166" fontId="49" fillId="0" borderId="3" xfId="1" applyNumberFormat="1" applyFont="1" applyFill="1" applyBorder="1" applyAlignment="1">
      <alignment horizontal="center" vertical="center" wrapText="1"/>
    </xf>
    <xf numFmtId="0" fontId="62" fillId="0" borderId="0" xfId="2" applyFont="1"/>
    <xf numFmtId="165" fontId="49" fillId="0" borderId="3" xfId="2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horizontal="center" vertical="center" wrapText="1"/>
    </xf>
    <xf numFmtId="165" fontId="29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5" fontId="15" fillId="0" borderId="3" xfId="3" applyNumberFormat="1" applyFont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/>
    </xf>
    <xf numFmtId="165" fontId="84" fillId="0" borderId="3" xfId="3" applyNumberFormat="1" applyFont="1" applyFill="1" applyBorder="1" applyAlignment="1">
      <alignment horizontal="center" vertical="center" wrapText="1"/>
    </xf>
    <xf numFmtId="165" fontId="26" fillId="0" borderId="3" xfId="1" applyNumberFormat="1" applyFont="1" applyFill="1" applyBorder="1" applyAlignment="1">
      <alignment horizontal="center" vertical="center" wrapText="1"/>
    </xf>
    <xf numFmtId="165" fontId="56" fillId="0" borderId="3" xfId="3" applyNumberFormat="1" applyFont="1" applyFill="1" applyBorder="1" applyAlignment="1">
      <alignment horizontal="center" vertical="center" wrapText="1"/>
    </xf>
    <xf numFmtId="165" fontId="29" fillId="0" borderId="3" xfId="1" applyNumberFormat="1" applyFont="1" applyFill="1" applyBorder="1" applyAlignment="1">
      <alignment horizontal="center" vertical="center" wrapText="1"/>
    </xf>
    <xf numFmtId="165" fontId="32" fillId="0" borderId="3" xfId="1" applyNumberFormat="1" applyFont="1" applyFill="1" applyBorder="1" applyAlignment="1">
      <alignment horizontal="center" vertical="center" wrapText="1"/>
    </xf>
    <xf numFmtId="165" fontId="80" fillId="0" borderId="0" xfId="2" applyNumberFormat="1" applyFont="1" applyFill="1" applyBorder="1" applyAlignment="1">
      <alignment horizontal="center" vertical="center" wrapText="1"/>
    </xf>
    <xf numFmtId="166" fontId="38" fillId="0" borderId="3" xfId="1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49" fontId="11" fillId="0" borderId="3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6" fontId="61" fillId="0" borderId="3" xfId="2" applyNumberFormat="1" applyFont="1" applyFill="1" applyBorder="1" applyAlignment="1">
      <alignment horizontal="center" vertical="center" wrapText="1"/>
    </xf>
    <xf numFmtId="49" fontId="130" fillId="0" borderId="0" xfId="2" applyNumberFormat="1" applyFont="1"/>
    <xf numFmtId="164" fontId="75" fillId="0" borderId="3" xfId="2" applyNumberFormat="1" applyFont="1" applyFill="1" applyBorder="1" applyAlignment="1">
      <alignment horizontal="center" vertical="center" wrapText="1"/>
    </xf>
    <xf numFmtId="164" fontId="38" fillId="0" borderId="3" xfId="2" applyNumberFormat="1" applyFont="1" applyFill="1" applyBorder="1" applyAlignment="1">
      <alignment horizontal="center" vertical="center" wrapText="1"/>
    </xf>
    <xf numFmtId="164" fontId="93" fillId="0" borderId="3" xfId="2" quotePrefix="1" applyNumberFormat="1" applyFont="1" applyFill="1" applyBorder="1" applyAlignment="1">
      <alignment horizontal="center" vertical="center" wrapText="1"/>
    </xf>
    <xf numFmtId="164" fontId="114" fillId="0" borderId="3" xfId="2" applyNumberFormat="1" applyFont="1" applyFill="1" applyBorder="1" applyAlignment="1">
      <alignment horizontal="center" vertical="center" wrapText="1"/>
    </xf>
    <xf numFmtId="164" fontId="123" fillId="0" borderId="3" xfId="2" applyNumberFormat="1" applyFont="1" applyFill="1" applyBorder="1" applyAlignment="1">
      <alignment horizontal="center" vertical="center" wrapText="1"/>
    </xf>
    <xf numFmtId="164" fontId="61" fillId="0" borderId="3" xfId="2" applyNumberFormat="1" applyFont="1" applyFill="1" applyBorder="1" applyAlignment="1">
      <alignment horizontal="center" vertical="center" wrapText="1"/>
    </xf>
    <xf numFmtId="167" fontId="10" fillId="0" borderId="3" xfId="2" applyNumberFormat="1" applyFont="1" applyFill="1" applyBorder="1" applyAlignment="1">
      <alignment horizontal="center" vertical="center" wrapText="1"/>
    </xf>
    <xf numFmtId="0" fontId="59" fillId="0" borderId="0" xfId="2" applyFont="1" applyFill="1" applyAlignment="1">
      <alignment horizontal="center"/>
    </xf>
    <xf numFmtId="165" fontId="54" fillId="0" borderId="3" xfId="2" applyNumberFormat="1" applyFont="1" applyFill="1" applyBorder="1" applyAlignment="1">
      <alignment horizontal="left" vertical="center" wrapText="1"/>
    </xf>
    <xf numFmtId="166" fontId="139" fillId="0" borderId="3" xfId="1" applyNumberFormat="1" applyFont="1" applyFill="1" applyBorder="1" applyAlignment="1">
      <alignment horizontal="center" vertical="center" wrapText="1"/>
    </xf>
    <xf numFmtId="0" fontId="2" fillId="0" borderId="0" xfId="2" applyFill="1" applyBorder="1"/>
    <xf numFmtId="49" fontId="3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 applyBorder="1"/>
    <xf numFmtId="164" fontId="18" fillId="0" borderId="0" xfId="4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/>
    <xf numFmtId="165" fontId="140" fillId="0" borderId="3" xfId="2" applyNumberFormat="1" applyFont="1" applyFill="1" applyBorder="1" applyAlignment="1">
      <alignment vertical="center" wrapText="1"/>
    </xf>
    <xf numFmtId="49" fontId="11" fillId="0" borderId="3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horizontal="center" vertical="center" wrapText="1"/>
    </xf>
    <xf numFmtId="165" fontId="29" fillId="0" borderId="3" xfId="2" applyNumberFormat="1" applyFont="1" applyFill="1" applyBorder="1" applyAlignment="1">
      <alignment horizontal="center" vertical="center" wrapText="1"/>
    </xf>
    <xf numFmtId="167" fontId="141" fillId="0" borderId="3" xfId="2" applyNumberFormat="1" applyFont="1" applyFill="1" applyBorder="1" applyAlignment="1">
      <alignment horizontal="center" vertical="center" wrapText="1"/>
    </xf>
    <xf numFmtId="164" fontId="142" fillId="0" borderId="3" xfId="2" applyNumberFormat="1" applyFont="1" applyFill="1" applyBorder="1" applyAlignment="1">
      <alignment horizontal="center" vertical="center" wrapText="1"/>
    </xf>
    <xf numFmtId="164" fontId="141" fillId="0" borderId="3" xfId="2" applyNumberFormat="1" applyFont="1" applyFill="1" applyBorder="1" applyAlignment="1">
      <alignment horizontal="center" vertical="center"/>
    </xf>
    <xf numFmtId="165" fontId="143" fillId="0" borderId="3" xfId="2" applyNumberFormat="1" applyFont="1" applyFill="1" applyBorder="1" applyAlignment="1">
      <alignment horizontal="center" vertical="center"/>
    </xf>
    <xf numFmtId="166" fontId="141" fillId="0" borderId="3" xfId="2" applyNumberFormat="1" applyFont="1" applyFill="1" applyBorder="1" applyAlignment="1">
      <alignment horizontal="center" vertical="center"/>
    </xf>
    <xf numFmtId="165" fontId="141" fillId="0" borderId="3" xfId="2" applyNumberFormat="1" applyFont="1" applyFill="1" applyBorder="1" applyAlignment="1">
      <alignment horizontal="center" vertical="center"/>
    </xf>
    <xf numFmtId="49" fontId="144" fillId="0" borderId="0" xfId="2" applyNumberFormat="1" applyFont="1" applyFill="1"/>
    <xf numFmtId="49" fontId="144" fillId="0" borderId="0" xfId="2" applyNumberFormat="1" applyFont="1"/>
    <xf numFmtId="0" fontId="145" fillId="0" borderId="0" xfId="2" applyFont="1" applyFill="1"/>
    <xf numFmtId="49" fontId="146" fillId="0" borderId="3" xfId="2" applyNumberFormat="1" applyFont="1" applyFill="1" applyBorder="1" applyAlignment="1">
      <alignment horizontal="center" vertical="center" wrapText="1"/>
    </xf>
    <xf numFmtId="165" fontId="142" fillId="0" borderId="3" xfId="2" applyNumberFormat="1" applyFont="1" applyFill="1" applyBorder="1" applyAlignment="1">
      <alignment horizontal="center" vertical="center" wrapText="1"/>
    </xf>
    <xf numFmtId="166" fontId="141" fillId="0" borderId="3" xfId="1" applyNumberFormat="1" applyFont="1" applyFill="1" applyBorder="1" applyAlignment="1">
      <alignment horizontal="center" vertical="center"/>
    </xf>
    <xf numFmtId="166" fontId="142" fillId="0" borderId="3" xfId="2" applyNumberFormat="1" applyFont="1" applyFill="1" applyBorder="1" applyAlignment="1">
      <alignment horizontal="center" vertical="center" wrapText="1"/>
    </xf>
    <xf numFmtId="165" fontId="20" fillId="0" borderId="3" xfId="2" applyNumberFormat="1" applyFont="1" applyFill="1" applyBorder="1" applyAlignment="1">
      <alignment horizontal="center" vertical="center"/>
    </xf>
    <xf numFmtId="49" fontId="147" fillId="0" borderId="0" xfId="2" applyNumberFormat="1" applyFont="1" applyFill="1"/>
    <xf numFmtId="49" fontId="147" fillId="0" borderId="0" xfId="2" applyNumberFormat="1" applyFont="1"/>
    <xf numFmtId="167" fontId="18" fillId="0" borderId="6" xfId="2" applyNumberFormat="1" applyFont="1" applyFill="1" applyBorder="1" applyAlignment="1">
      <alignment horizontal="center" vertical="center" wrapText="1"/>
    </xf>
    <xf numFmtId="166" fontId="18" fillId="0" borderId="3" xfId="1" applyNumberFormat="1" applyFont="1" applyFill="1" applyBorder="1" applyAlignment="1">
      <alignment horizontal="center" vertical="center"/>
    </xf>
    <xf numFmtId="4" fontId="34" fillId="0" borderId="5" xfId="2" applyNumberFormat="1" applyFont="1" applyFill="1" applyBorder="1" applyAlignment="1">
      <alignment horizontal="center" vertical="center" wrapText="1"/>
    </xf>
    <xf numFmtId="166" fontId="50" fillId="0" borderId="5" xfId="3" applyNumberFormat="1" applyFont="1" applyBorder="1" applyAlignment="1">
      <alignment horizontal="center" vertical="center" wrapText="1"/>
    </xf>
    <xf numFmtId="166" fontId="24" fillId="0" borderId="3" xfId="3" applyNumberFormat="1" applyFont="1" applyBorder="1" applyAlignment="1">
      <alignment horizontal="center" vertical="center" wrapText="1"/>
    </xf>
    <xf numFmtId="49" fontId="44" fillId="0" borderId="3" xfId="2" applyNumberFormat="1" applyFont="1" applyFill="1" applyBorder="1" applyAlignment="1">
      <alignment horizontal="center" vertical="center"/>
    </xf>
    <xf numFmtId="166" fontId="26" fillId="0" borderId="3" xfId="2" applyNumberFormat="1" applyFont="1" applyFill="1" applyBorder="1" applyAlignment="1">
      <alignment horizontal="center" vertical="center" wrapText="1"/>
    </xf>
    <xf numFmtId="49" fontId="148" fillId="0" borderId="0" xfId="2" applyNumberFormat="1" applyFont="1"/>
    <xf numFmtId="165" fontId="150" fillId="0" borderId="3" xfId="4" applyNumberFormat="1" applyFont="1" applyFill="1" applyBorder="1" applyAlignment="1">
      <alignment horizontal="center" vertical="center"/>
    </xf>
    <xf numFmtId="164" fontId="151" fillId="0" borderId="3" xfId="4" applyNumberFormat="1" applyFont="1" applyFill="1" applyBorder="1" applyAlignment="1">
      <alignment horizontal="center" vertical="center"/>
    </xf>
    <xf numFmtId="166" fontId="151" fillId="0" borderId="3" xfId="2" applyNumberFormat="1" applyFont="1" applyFill="1" applyBorder="1" applyAlignment="1">
      <alignment horizontal="center" vertical="center"/>
    </xf>
    <xf numFmtId="165" fontId="151" fillId="0" borderId="3" xfId="4" applyNumberFormat="1" applyFont="1" applyFill="1" applyBorder="1" applyAlignment="1">
      <alignment horizontal="center" vertical="center"/>
    </xf>
    <xf numFmtId="164" fontId="151" fillId="0" borderId="3" xfId="2" applyNumberFormat="1" applyFont="1" applyFill="1" applyBorder="1" applyAlignment="1">
      <alignment horizontal="center" vertical="center"/>
    </xf>
    <xf numFmtId="49" fontId="148" fillId="0" borderId="0" xfId="2" applyNumberFormat="1" applyFont="1" applyFill="1"/>
    <xf numFmtId="167" fontId="90" fillId="0" borderId="3" xfId="2" applyNumberFormat="1" applyFont="1" applyFill="1" applyBorder="1" applyAlignment="1">
      <alignment vertical="center" wrapText="1"/>
    </xf>
    <xf numFmtId="0" fontId="62" fillId="0" borderId="3" xfId="2" applyFont="1" applyBorder="1"/>
    <xf numFmtId="165" fontId="18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 vertical="center" wrapText="1"/>
    </xf>
    <xf numFmtId="49" fontId="153" fillId="0" borderId="3" xfId="2" applyNumberFormat="1" applyFont="1" applyFill="1" applyBorder="1" applyAlignment="1">
      <alignment horizontal="center" vertical="center" wrapText="1"/>
    </xf>
    <xf numFmtId="166" fontId="36" fillId="0" borderId="3" xfId="1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7" fontId="141" fillId="0" borderId="4" xfId="2" applyNumberFormat="1" applyFont="1" applyFill="1" applyBorder="1" applyAlignment="1">
      <alignment horizontal="center" vertical="center" wrapText="1"/>
    </xf>
    <xf numFmtId="165" fontId="24" fillId="0" borderId="5" xfId="2" applyNumberFormat="1" applyFont="1" applyFill="1" applyBorder="1" applyAlignment="1">
      <alignment horizontal="center" vertical="center" wrapText="1"/>
    </xf>
    <xf numFmtId="164" fontId="24" fillId="0" borderId="5" xfId="2" applyNumberFormat="1" applyFont="1" applyFill="1" applyBorder="1" applyAlignment="1">
      <alignment horizontal="center" vertical="center" wrapText="1"/>
    </xf>
    <xf numFmtId="166" fontId="10" fillId="0" borderId="3" xfId="3" applyNumberFormat="1" applyFont="1" applyBorder="1" applyAlignment="1">
      <alignment horizontal="center" vertical="center" wrapText="1"/>
    </xf>
    <xf numFmtId="165" fontId="10" fillId="0" borderId="5" xfId="2" applyNumberFormat="1" applyFont="1" applyFill="1" applyBorder="1" applyAlignment="1">
      <alignment horizontal="center" vertical="center" wrapText="1"/>
    </xf>
    <xf numFmtId="166" fontId="10" fillId="0" borderId="5" xfId="3" applyNumberFormat="1" applyFont="1" applyBorder="1" applyAlignment="1">
      <alignment horizontal="center" vertical="center" wrapText="1"/>
    </xf>
    <xf numFmtId="166" fontId="154" fillId="0" borderId="3" xfId="2" applyNumberFormat="1" applyFont="1" applyFill="1" applyBorder="1" applyAlignment="1">
      <alignment horizontal="center" vertical="center" wrapText="1"/>
    </xf>
    <xf numFmtId="9" fontId="111" fillId="0" borderId="3" xfId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49" fontId="11" fillId="0" borderId="3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5" fontId="49" fillId="0" borderId="3" xfId="2" applyNumberFormat="1" applyFont="1" applyFill="1" applyBorder="1" applyAlignment="1">
      <alignment horizontal="center" vertical="center" wrapText="1"/>
    </xf>
    <xf numFmtId="164" fontId="23" fillId="0" borderId="0" xfId="2" applyNumberFormat="1" applyFont="1" applyFill="1" applyBorder="1" applyAlignment="1">
      <alignment horizontal="center" vertical="center"/>
    </xf>
    <xf numFmtId="164" fontId="10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0" fontId="156" fillId="3" borderId="0" xfId="2" applyFont="1" applyFill="1"/>
    <xf numFmtId="49" fontId="157" fillId="0" borderId="3" xfId="2" applyNumberFormat="1" applyFont="1" applyFill="1" applyBorder="1" applyAlignment="1">
      <alignment horizontal="center" vertical="center" wrapText="1"/>
    </xf>
    <xf numFmtId="165" fontId="131" fillId="0" borderId="3" xfId="2" applyNumberFormat="1" applyFont="1" applyFill="1" applyBorder="1" applyAlignment="1">
      <alignment horizontal="center" vertical="center" wrapText="1"/>
    </xf>
    <xf numFmtId="165" fontId="158" fillId="0" borderId="3" xfId="2" applyNumberFormat="1" applyFont="1" applyFill="1" applyBorder="1" applyAlignment="1">
      <alignment horizontal="center" vertical="center" wrapText="1"/>
    </xf>
    <xf numFmtId="164" fontId="131" fillId="0" borderId="3" xfId="2" applyNumberFormat="1" applyFont="1" applyFill="1" applyBorder="1" applyAlignment="1">
      <alignment horizontal="center" vertical="center" wrapText="1"/>
    </xf>
    <xf numFmtId="164" fontId="158" fillId="0" borderId="3" xfId="2" applyNumberFormat="1" applyFont="1" applyFill="1" applyBorder="1" applyAlignment="1">
      <alignment horizontal="center" vertical="center" wrapText="1"/>
    </xf>
    <xf numFmtId="0" fontId="156" fillId="0" borderId="0" xfId="2" applyFont="1" applyFill="1"/>
    <xf numFmtId="164" fontId="131" fillId="0" borderId="0" xfId="2" applyNumberFormat="1" applyFont="1" applyFill="1" applyBorder="1" applyAlignment="1">
      <alignment horizontal="center" vertical="center" wrapText="1"/>
    </xf>
    <xf numFmtId="166" fontId="132" fillId="0" borderId="0" xfId="2" applyNumberFormat="1" applyFont="1" applyFill="1" applyBorder="1" applyAlignment="1">
      <alignment horizontal="center" vertical="center" wrapText="1"/>
    </xf>
    <xf numFmtId="165" fontId="131" fillId="0" borderId="0" xfId="2" applyNumberFormat="1" applyFont="1" applyFill="1" applyBorder="1" applyAlignment="1">
      <alignment horizontal="center" vertical="center" wrapText="1"/>
    </xf>
    <xf numFmtId="164" fontId="155" fillId="0" borderId="0" xfId="2" applyNumberFormat="1" applyFont="1"/>
    <xf numFmtId="165" fontId="16" fillId="0" borderId="3" xfId="4" applyNumberFormat="1" applyFont="1" applyFill="1" applyBorder="1" applyAlignment="1">
      <alignment horizontal="center"/>
    </xf>
    <xf numFmtId="164" fontId="3" fillId="0" borderId="3" xfId="2" applyNumberFormat="1" applyFont="1" applyFill="1" applyBorder="1"/>
    <xf numFmtId="164" fontId="155" fillId="0" borderId="0" xfId="2" applyNumberFormat="1" applyFont="1" applyFill="1"/>
    <xf numFmtId="164" fontId="3" fillId="0" borderId="0" xfId="2" applyNumberFormat="1" applyFont="1" applyFill="1"/>
    <xf numFmtId="164" fontId="155" fillId="0" borderId="0" xfId="2" applyNumberFormat="1" applyFont="1" applyFill="1" applyAlignment="1">
      <alignment vertical="center" wrapText="1"/>
    </xf>
    <xf numFmtId="0" fontId="155" fillId="0" borderId="0" xfId="2" applyFont="1"/>
    <xf numFmtId="164" fontId="56" fillId="0" borderId="3" xfId="2" applyNumberFormat="1" applyFont="1" applyFill="1" applyBorder="1" applyAlignment="1">
      <alignment horizontal="center" vertical="center" wrapText="1"/>
    </xf>
    <xf numFmtId="166" fontId="54" fillId="0" borderId="3" xfId="2" applyNumberFormat="1" applyFont="1" applyFill="1" applyBorder="1" applyAlignment="1">
      <alignment horizontal="center" vertical="center"/>
    </xf>
    <xf numFmtId="165" fontId="58" fillId="0" borderId="3" xfId="2" applyNumberFormat="1" applyFont="1" applyFill="1" applyBorder="1" applyAlignment="1">
      <alignment horizontal="center" vertical="center" wrapText="1"/>
    </xf>
    <xf numFmtId="165" fontId="90" fillId="0" borderId="3" xfId="2" applyNumberFormat="1" applyFont="1" applyFill="1" applyBorder="1" applyAlignment="1">
      <alignment horizontal="center" vertical="center" wrapText="1"/>
    </xf>
    <xf numFmtId="164" fontId="5" fillId="0" borderId="0" xfId="2" applyNumberFormat="1" applyFont="1"/>
    <xf numFmtId="165" fontId="76" fillId="0" borderId="0" xfId="2" applyNumberFormat="1" applyFont="1" applyFill="1" applyBorder="1" applyAlignment="1">
      <alignment horizontal="center" vertical="center"/>
    </xf>
    <xf numFmtId="164" fontId="76" fillId="0" borderId="0" xfId="2" applyNumberFormat="1" applyFont="1" applyFill="1" applyBorder="1" applyAlignment="1">
      <alignment horizontal="center" vertical="center"/>
    </xf>
    <xf numFmtId="165" fontId="76" fillId="0" borderId="3" xfId="2" applyNumberFormat="1" applyFont="1" applyFill="1" applyBorder="1" applyAlignment="1">
      <alignment horizontal="center" vertical="center"/>
    </xf>
    <xf numFmtId="4" fontId="56" fillId="0" borderId="3" xfId="2" applyNumberFormat="1" applyFont="1" applyFill="1" applyBorder="1" applyAlignment="1">
      <alignment horizontal="center" vertical="center" wrapText="1"/>
    </xf>
    <xf numFmtId="4" fontId="75" fillId="0" borderId="3" xfId="2" applyNumberFormat="1" applyFont="1" applyFill="1" applyBorder="1" applyAlignment="1">
      <alignment horizontal="center" vertical="center" wrapText="1"/>
    </xf>
    <xf numFmtId="165" fontId="56" fillId="0" borderId="3" xfId="3" applyNumberFormat="1" applyFont="1" applyBorder="1" applyAlignment="1">
      <alignment horizontal="center" vertical="center" wrapText="1"/>
    </xf>
    <xf numFmtId="0" fontId="159" fillId="0" borderId="0" xfId="2" applyFont="1" applyFill="1" applyAlignment="1">
      <alignment vertical="center" wrapText="1"/>
    </xf>
    <xf numFmtId="164" fontId="5" fillId="0" borderId="0" xfId="2" applyNumberFormat="1" applyFont="1" applyFill="1" applyAlignment="1">
      <alignment vertical="center" wrapText="1"/>
    </xf>
    <xf numFmtId="164" fontId="43" fillId="0" borderId="0" xfId="2" applyNumberFormat="1" applyFont="1" applyFill="1"/>
    <xf numFmtId="164" fontId="26" fillId="0" borderId="0" xfId="2" applyNumberFormat="1" applyFont="1" applyFill="1" applyBorder="1" applyAlignment="1">
      <alignment horizontal="center" vertical="center"/>
    </xf>
    <xf numFmtId="166" fontId="36" fillId="0" borderId="3" xfId="2" applyNumberFormat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165" fontId="54" fillId="0" borderId="3" xfId="2" applyNumberFormat="1" applyFont="1" applyFill="1" applyBorder="1" applyAlignment="1">
      <alignment vertical="center" wrapText="1"/>
    </xf>
    <xf numFmtId="166" fontId="38" fillId="0" borderId="3" xfId="2" applyNumberFormat="1" applyFont="1" applyFill="1" applyBorder="1" applyAlignment="1">
      <alignment horizontal="center" vertical="center" wrapText="1"/>
    </xf>
    <xf numFmtId="165" fontId="15" fillId="0" borderId="3" xfId="3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49" fontId="11" fillId="0" borderId="3" xfId="2" applyNumberFormat="1" applyFont="1" applyFill="1" applyBorder="1" applyAlignment="1">
      <alignment horizontal="center" vertical="center" wrapText="1"/>
    </xf>
    <xf numFmtId="165" fontId="49" fillId="0" borderId="3" xfId="2" applyNumberFormat="1" applyFont="1" applyFill="1" applyBorder="1" applyAlignment="1">
      <alignment horizontal="center" vertical="center" wrapText="1"/>
    </xf>
    <xf numFmtId="165" fontId="29" fillId="0" borderId="3" xfId="2" applyNumberFormat="1" applyFont="1" applyFill="1" applyBorder="1" applyAlignment="1">
      <alignment horizontal="center" vertical="center" wrapText="1"/>
    </xf>
    <xf numFmtId="165" fontId="18" fillId="0" borderId="3" xfId="1" applyNumberFormat="1" applyFont="1" applyFill="1" applyBorder="1" applyAlignment="1">
      <alignment horizontal="center" vertical="center" wrapText="1"/>
    </xf>
    <xf numFmtId="166" fontId="10" fillId="0" borderId="3" xfId="1" applyNumberFormat="1" applyFont="1" applyFill="1" applyBorder="1" applyAlignment="1">
      <alignment horizontal="center" vertical="center" wrapText="1"/>
    </xf>
    <xf numFmtId="9" fontId="56" fillId="0" borderId="3" xfId="1" applyFont="1" applyFill="1" applyBorder="1" applyAlignment="1">
      <alignment horizontal="center" vertical="center" wrapText="1"/>
    </xf>
    <xf numFmtId="10" fontId="10" fillId="0" borderId="3" xfId="2" applyNumberFormat="1" applyFont="1" applyFill="1" applyBorder="1" applyAlignment="1">
      <alignment horizontal="center" vertical="center" wrapText="1"/>
    </xf>
    <xf numFmtId="0" fontId="160" fillId="0" borderId="0" xfId="2" applyFont="1" applyFill="1"/>
    <xf numFmtId="49" fontId="161" fillId="0" borderId="3" xfId="2" applyNumberFormat="1" applyFont="1" applyFill="1" applyBorder="1" applyAlignment="1">
      <alignment horizontal="center" vertical="center" wrapText="1"/>
    </xf>
    <xf numFmtId="167" fontId="162" fillId="0" borderId="3" xfId="2" applyNumberFormat="1" applyFont="1" applyFill="1" applyBorder="1" applyAlignment="1">
      <alignment vertical="center" wrapText="1"/>
    </xf>
    <xf numFmtId="165" fontId="163" fillId="0" borderId="3" xfId="2" applyNumberFormat="1" applyFont="1" applyFill="1" applyBorder="1" applyAlignment="1">
      <alignment horizontal="center" vertical="center" wrapText="1"/>
    </xf>
    <xf numFmtId="165" fontId="164" fillId="0" borderId="3" xfId="2" applyNumberFormat="1" applyFont="1" applyFill="1" applyBorder="1" applyAlignment="1">
      <alignment horizontal="center" vertical="center" wrapText="1"/>
    </xf>
    <xf numFmtId="167" fontId="162" fillId="0" borderId="3" xfId="2" applyNumberFormat="1" applyFont="1" applyFill="1" applyBorder="1" applyAlignment="1">
      <alignment horizontal="center" vertical="center" wrapText="1"/>
    </xf>
    <xf numFmtId="164" fontId="164" fillId="0" borderId="3" xfId="2" applyNumberFormat="1" applyFont="1" applyFill="1" applyBorder="1" applyAlignment="1">
      <alignment horizontal="center" vertical="center" wrapText="1"/>
    </xf>
    <xf numFmtId="166" fontId="162" fillId="0" borderId="3" xfId="1" applyNumberFormat="1" applyFont="1" applyFill="1" applyBorder="1" applyAlignment="1">
      <alignment horizontal="center" vertical="center" wrapText="1"/>
    </xf>
    <xf numFmtId="164" fontId="163" fillId="0" borderId="3" xfId="2" applyNumberFormat="1" applyFont="1" applyFill="1" applyBorder="1" applyAlignment="1">
      <alignment horizontal="center" vertical="center" wrapText="1"/>
    </xf>
    <xf numFmtId="166" fontId="164" fillId="0" borderId="3" xfId="1" applyNumberFormat="1" applyFont="1" applyFill="1" applyBorder="1" applyAlignment="1">
      <alignment horizontal="center" vertical="center" wrapText="1"/>
    </xf>
    <xf numFmtId="166" fontId="163" fillId="0" borderId="3" xfId="1" applyNumberFormat="1" applyFont="1" applyFill="1" applyBorder="1" applyAlignment="1">
      <alignment horizontal="center" vertical="center" wrapText="1"/>
    </xf>
    <xf numFmtId="166" fontId="164" fillId="0" borderId="3" xfId="2" applyNumberFormat="1" applyFont="1" applyFill="1" applyBorder="1" applyAlignment="1">
      <alignment horizontal="center" vertical="center" wrapText="1"/>
    </xf>
    <xf numFmtId="166" fontId="23" fillId="0" borderId="3" xfId="1" applyNumberFormat="1" applyFont="1" applyFill="1" applyBorder="1" applyAlignment="1">
      <alignment horizontal="center" vertical="center" wrapText="1"/>
    </xf>
    <xf numFmtId="165" fontId="23" fillId="0" borderId="3" xfId="1" applyNumberFormat="1" applyFont="1" applyFill="1" applyBorder="1" applyAlignment="1">
      <alignment horizontal="center" vertical="center" wrapText="1"/>
    </xf>
    <xf numFmtId="166" fontId="21" fillId="0" borderId="3" xfId="1" applyNumberFormat="1" applyFont="1" applyFill="1" applyBorder="1" applyAlignment="1">
      <alignment horizontal="center" vertical="center" wrapText="1"/>
    </xf>
    <xf numFmtId="166" fontId="165" fillId="0" borderId="3" xfId="1" applyNumberFormat="1" applyFont="1" applyFill="1" applyBorder="1" applyAlignment="1">
      <alignment horizontal="center" vertical="center" wrapText="1"/>
    </xf>
    <xf numFmtId="166" fontId="21" fillId="0" borderId="3" xfId="2" applyNumberFormat="1" applyFont="1" applyFill="1" applyBorder="1" applyAlignment="1">
      <alignment horizontal="center" vertical="center" wrapText="1"/>
    </xf>
    <xf numFmtId="166" fontId="165" fillId="0" borderId="3" xfId="2" applyNumberFormat="1" applyFont="1" applyFill="1" applyBorder="1" applyAlignment="1">
      <alignment horizontal="center" vertical="center" wrapText="1"/>
    </xf>
    <xf numFmtId="9" fontId="165" fillId="0" borderId="3" xfId="1" applyFont="1" applyFill="1" applyBorder="1" applyAlignment="1">
      <alignment horizontal="center" vertical="center" wrapText="1"/>
    </xf>
    <xf numFmtId="165" fontId="162" fillId="0" borderId="3" xfId="2" applyNumberFormat="1" applyFont="1" applyFill="1" applyBorder="1" applyAlignment="1">
      <alignment horizontal="center" vertical="center" wrapText="1"/>
    </xf>
    <xf numFmtId="165" fontId="141" fillId="0" borderId="3" xfId="2" applyNumberFormat="1" applyFont="1" applyFill="1" applyBorder="1" applyAlignment="1">
      <alignment horizontal="center" vertical="center" wrapText="1"/>
    </xf>
    <xf numFmtId="165" fontId="50" fillId="0" borderId="3" xfId="3" applyNumberFormat="1" applyFont="1" applyFill="1" applyBorder="1" applyAlignment="1">
      <alignment horizontal="center" vertical="center" wrapText="1"/>
    </xf>
    <xf numFmtId="166" fontId="56" fillId="0" borderId="3" xfId="3" applyNumberFormat="1" applyFont="1" applyBorder="1" applyAlignment="1">
      <alignment horizontal="center" vertical="center" wrapText="1"/>
    </xf>
    <xf numFmtId="167" fontId="16" fillId="0" borderId="3" xfId="2" applyNumberFormat="1" applyFont="1" applyFill="1" applyBorder="1" applyAlignment="1">
      <alignment horizontal="center" vertical="center" wrapText="1"/>
    </xf>
    <xf numFmtId="49" fontId="81" fillId="0" borderId="0" xfId="2" applyNumberFormat="1" applyFont="1" applyFill="1" applyAlignment="1">
      <alignment horizontal="center" vertical="center" wrapText="1"/>
    </xf>
    <xf numFmtId="0" fontId="0" fillId="0" borderId="0" xfId="0"/>
    <xf numFmtId="49" fontId="3" fillId="0" borderId="0" xfId="2" applyNumberFormat="1" applyFont="1" applyAlignment="1">
      <alignment horizontal="left"/>
    </xf>
    <xf numFmtId="0" fontId="15" fillId="0" borderId="3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49" fontId="101" fillId="0" borderId="0" xfId="2" applyNumberFormat="1" applyFont="1" applyFill="1" applyAlignment="1">
      <alignment horizontal="left" vertical="center" wrapText="1"/>
    </xf>
    <xf numFmtId="164" fontId="101" fillId="0" borderId="0" xfId="2" applyNumberFormat="1" applyFont="1" applyFill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165" fontId="15" fillId="0" borderId="3" xfId="3" applyNumberFormat="1" applyFont="1" applyBorder="1" applyAlignment="1">
      <alignment horizontal="center" vertical="center" wrapText="1"/>
    </xf>
    <xf numFmtId="165" fontId="15" fillId="0" borderId="3" xfId="3" applyNumberFormat="1" applyFont="1" applyFill="1" applyBorder="1" applyAlignment="1">
      <alignment horizontal="center" vertical="center" wrapText="1"/>
    </xf>
    <xf numFmtId="165" fontId="9" fillId="0" borderId="3" xfId="3" applyNumberFormat="1" applyFont="1" applyFill="1" applyBorder="1" applyAlignment="1">
      <alignment horizontal="center" vertical="center" wrapText="1"/>
    </xf>
    <xf numFmtId="165" fontId="18" fillId="0" borderId="3" xfId="2" applyNumberFormat="1" applyFont="1" applyFill="1" applyBorder="1" applyAlignment="1">
      <alignment horizontal="center" vertical="center" wrapText="1"/>
    </xf>
    <xf numFmtId="165" fontId="26" fillId="0" borderId="3" xfId="2" applyNumberFormat="1" applyFont="1" applyFill="1" applyBorder="1" applyAlignment="1">
      <alignment horizontal="center" vertical="center" wrapText="1"/>
    </xf>
    <xf numFmtId="165" fontId="29" fillId="0" borderId="3" xfId="2" applyNumberFormat="1" applyFont="1" applyFill="1" applyBorder="1" applyAlignment="1">
      <alignment horizontal="center" vertical="center" wrapText="1"/>
    </xf>
    <xf numFmtId="164" fontId="15" fillId="2" borderId="9" xfId="3" applyNumberFormat="1" applyFont="1" applyFill="1" applyBorder="1" applyAlignment="1">
      <alignment horizontal="center" vertical="center" wrapText="1"/>
    </xf>
    <xf numFmtId="164" fontId="15" fillId="2" borderId="0" xfId="3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165" fontId="49" fillId="0" borderId="3" xfId="2" applyNumberFormat="1" applyFont="1" applyFill="1" applyBorder="1" applyAlignment="1">
      <alignment horizontal="center" vertical="center" wrapText="1"/>
    </xf>
    <xf numFmtId="164" fontId="132" fillId="0" borderId="3" xfId="3" applyNumberFormat="1" applyFont="1" applyFill="1" applyBorder="1" applyAlignment="1">
      <alignment horizontal="center" vertical="center" wrapText="1"/>
    </xf>
    <xf numFmtId="164" fontId="15" fillId="2" borderId="4" xfId="3" applyNumberFormat="1" applyFont="1" applyFill="1" applyBorder="1" applyAlignment="1">
      <alignment horizontal="center" vertical="center" wrapText="1"/>
    </xf>
    <xf numFmtId="164" fontId="15" fillId="2" borderId="5" xfId="3" applyNumberFormat="1" applyFont="1" applyFill="1" applyBorder="1" applyAlignment="1">
      <alignment horizontal="center" vertical="center" wrapText="1"/>
    </xf>
    <xf numFmtId="165" fontId="15" fillId="0" borderId="4" xfId="3" applyNumberFormat="1" applyFont="1" applyBorder="1" applyAlignment="1">
      <alignment horizontal="center" vertical="center" wrapText="1"/>
    </xf>
    <xf numFmtId="165" fontId="15" fillId="0" borderId="5" xfId="3" applyNumberFormat="1" applyFont="1" applyBorder="1" applyAlignment="1">
      <alignment horizontal="center" vertical="center" wrapText="1"/>
    </xf>
    <xf numFmtId="164" fontId="15" fillId="2" borderId="2" xfId="3" applyNumberFormat="1" applyFont="1" applyFill="1" applyBorder="1" applyAlignment="1">
      <alignment horizontal="center" vertical="center" wrapText="1"/>
    </xf>
    <xf numFmtId="164" fontId="15" fillId="2" borderId="10" xfId="3" applyNumberFormat="1" applyFont="1" applyFill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164" fontId="104" fillId="0" borderId="3" xfId="3" applyNumberFormat="1" applyFont="1" applyFill="1" applyBorder="1" applyAlignment="1">
      <alignment horizontal="center" vertical="center" wrapText="1"/>
    </xf>
    <xf numFmtId="0" fontId="84" fillId="0" borderId="3" xfId="3" applyFont="1" applyBorder="1" applyAlignment="1">
      <alignment horizontal="center" vertical="center" wrapText="1"/>
    </xf>
    <xf numFmtId="165" fontId="23" fillId="0" borderId="3" xfId="2" applyNumberFormat="1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49" fontId="7" fillId="0" borderId="3" xfId="2" applyNumberFormat="1" applyFont="1" applyFill="1" applyBorder="1" applyAlignment="1">
      <alignment horizontal="center" vertical="center" wrapText="1"/>
    </xf>
    <xf numFmtId="164" fontId="15" fillId="0" borderId="3" xfId="3" applyNumberFormat="1" applyFont="1" applyFill="1" applyBorder="1" applyAlignment="1">
      <alignment horizontal="center" vertical="center" wrapText="1"/>
    </xf>
    <xf numFmtId="164" fontId="27" fillId="0" borderId="3" xfId="3" applyNumberFormat="1" applyFont="1" applyFill="1" applyBorder="1" applyAlignment="1">
      <alignment horizontal="center" vertical="center" wrapText="1"/>
    </xf>
    <xf numFmtId="164" fontId="9" fillId="0" borderId="3" xfId="3" applyNumberFormat="1" applyFont="1" applyFill="1" applyBorder="1" applyAlignment="1">
      <alignment horizontal="center" vertical="center" wrapText="1"/>
    </xf>
    <xf numFmtId="167" fontId="141" fillId="0" borderId="4" xfId="2" applyNumberFormat="1" applyFont="1" applyFill="1" applyBorder="1" applyAlignment="1">
      <alignment horizontal="center" vertical="center" wrapText="1"/>
    </xf>
    <xf numFmtId="167" fontId="141" fillId="0" borderId="6" xfId="2" applyNumberFormat="1" applyFont="1" applyFill="1" applyBorder="1" applyAlignment="1">
      <alignment horizontal="center" vertical="center" wrapText="1"/>
    </xf>
    <xf numFmtId="167" fontId="131" fillId="0" borderId="4" xfId="2" applyNumberFormat="1" applyFont="1" applyFill="1" applyBorder="1" applyAlignment="1">
      <alignment horizontal="center" vertical="center" wrapText="1"/>
    </xf>
    <xf numFmtId="167" fontId="131" fillId="0" borderId="6" xfId="2" applyNumberFormat="1" applyFont="1" applyFill="1" applyBorder="1" applyAlignment="1">
      <alignment horizontal="center" vertical="center" wrapText="1"/>
    </xf>
    <xf numFmtId="167" fontId="34" fillId="0" borderId="3" xfId="2" applyNumberFormat="1" applyFont="1" applyFill="1" applyBorder="1" applyAlignment="1">
      <alignment horizontal="center" vertical="center" wrapText="1"/>
    </xf>
    <xf numFmtId="164" fontId="36" fillId="0" borderId="3" xfId="3" applyNumberFormat="1" applyFont="1" applyFill="1" applyBorder="1" applyAlignment="1">
      <alignment horizontal="center" vertical="center" wrapText="1"/>
    </xf>
    <xf numFmtId="164" fontId="56" fillId="0" borderId="3" xfId="2" applyNumberFormat="1" applyFont="1" applyFill="1" applyBorder="1" applyAlignment="1">
      <alignment horizontal="center" vertical="center" wrapText="1"/>
    </xf>
    <xf numFmtId="164" fontId="10" fillId="0" borderId="4" xfId="2" applyNumberFormat="1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 vertical="center" wrapText="1"/>
    </xf>
    <xf numFmtId="164" fontId="10" fillId="0" borderId="6" xfId="2" applyNumberFormat="1" applyFont="1" applyFill="1" applyBorder="1" applyAlignment="1">
      <alignment horizontal="center" vertical="center" wrapText="1"/>
    </xf>
    <xf numFmtId="164" fontId="24" fillId="0" borderId="3" xfId="3" applyNumberFormat="1" applyFont="1" applyFill="1" applyBorder="1" applyAlignment="1">
      <alignment horizontal="center" vertical="center" wrapText="1"/>
    </xf>
    <xf numFmtId="165" fontId="15" fillId="0" borderId="7" xfId="3" applyNumberFormat="1" applyFont="1" applyBorder="1" applyAlignment="1">
      <alignment horizontal="center" vertical="center" wrapText="1"/>
    </xf>
    <xf numFmtId="165" fontId="15" fillId="0" borderId="11" xfId="3" applyNumberFormat="1" applyFont="1" applyBorder="1" applyAlignment="1">
      <alignment horizontal="center" vertical="center" wrapText="1"/>
    </xf>
    <xf numFmtId="49" fontId="11" fillId="0" borderId="3" xfId="2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center" wrapText="1"/>
    </xf>
    <xf numFmtId="164" fontId="10" fillId="0" borderId="8" xfId="2" applyNumberFormat="1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165" fontId="15" fillId="0" borderId="2" xfId="3" applyNumberFormat="1" applyFont="1" applyFill="1" applyBorder="1" applyAlignment="1">
      <alignment horizontal="center" vertical="center" wrapText="1"/>
    </xf>
    <xf numFmtId="165" fontId="15" fillId="0" borderId="10" xfId="3" applyNumberFormat="1" applyFont="1" applyFill="1" applyBorder="1" applyAlignment="1">
      <alignment horizontal="center" vertical="center" wrapText="1"/>
    </xf>
    <xf numFmtId="165" fontId="15" fillId="0" borderId="2" xfId="3" applyNumberFormat="1" applyFont="1" applyBorder="1" applyAlignment="1">
      <alignment horizontal="center" vertical="center" wrapText="1"/>
    </xf>
    <xf numFmtId="165" fontId="15" fillId="0" borderId="10" xfId="3" applyNumberFormat="1" applyFont="1" applyBorder="1" applyAlignment="1">
      <alignment horizontal="center" vertical="center" wrapText="1"/>
    </xf>
    <xf numFmtId="164" fontId="149" fillId="0" borderId="4" xfId="3" applyNumberFormat="1" applyFont="1" applyFill="1" applyBorder="1" applyAlignment="1">
      <alignment horizontal="center" vertical="center" wrapText="1"/>
    </xf>
    <xf numFmtId="164" fontId="149" fillId="0" borderId="6" xfId="3" applyNumberFormat="1" applyFont="1" applyFill="1" applyBorder="1" applyAlignment="1">
      <alignment horizontal="center" vertical="center" wrapText="1"/>
    </xf>
    <xf numFmtId="167" fontId="18" fillId="0" borderId="3" xfId="2" applyNumberFormat="1" applyFont="1" applyFill="1" applyBorder="1" applyAlignment="1">
      <alignment horizontal="center" vertical="center" wrapText="1"/>
    </xf>
    <xf numFmtId="164" fontId="10" fillId="0" borderId="3" xfId="3" applyNumberFormat="1" applyFont="1" applyFill="1" applyBorder="1" applyAlignment="1">
      <alignment horizontal="center" vertical="center" wrapText="1"/>
    </xf>
    <xf numFmtId="164" fontId="21" fillId="0" borderId="3" xfId="3" applyNumberFormat="1" applyFont="1" applyFill="1" applyBorder="1" applyAlignment="1">
      <alignment horizontal="center" vertical="center" wrapText="1"/>
    </xf>
    <xf numFmtId="164" fontId="10" fillId="0" borderId="4" xfId="3" applyNumberFormat="1" applyFont="1" applyFill="1" applyBorder="1" applyAlignment="1">
      <alignment horizontal="center" vertical="center" wrapText="1"/>
    </xf>
    <xf numFmtId="164" fontId="10" fillId="0" borderId="6" xfId="3" applyNumberFormat="1" applyFont="1" applyFill="1" applyBorder="1" applyAlignment="1">
      <alignment horizontal="center" vertical="center" wrapText="1"/>
    </xf>
    <xf numFmtId="167" fontId="152" fillId="0" borderId="3" xfId="2" applyNumberFormat="1" applyFont="1" applyFill="1" applyBorder="1" applyAlignment="1">
      <alignment horizontal="center" vertical="center" wrapText="1"/>
    </xf>
  </cellXfs>
  <cellStyles count="31">
    <cellStyle name="Normal" xfId="6"/>
    <cellStyle name="Денежный 2" xfId="7"/>
    <cellStyle name="Обычный" xfId="0" builtinId="0"/>
    <cellStyle name="Обычный 2" xfId="8"/>
    <cellStyle name="Обычный 2 2" xfId="9"/>
    <cellStyle name="Обычный 2 2 2" xfId="10"/>
    <cellStyle name="Обычный 2 2 3" xfId="11"/>
    <cellStyle name="Обычный 2 2 3 2" xfId="12"/>
    <cellStyle name="Обычный 2 2 3 2 2" xfId="13"/>
    <cellStyle name="Обычный 2 2 3 2 3" xfId="3"/>
    <cellStyle name="Обычный 3" xfId="14"/>
    <cellStyle name="Обычный 3 2" xfId="15"/>
    <cellStyle name="Обычный 3 3" xfId="16"/>
    <cellStyle name="Обычный 4" xfId="17"/>
    <cellStyle name="Обычный 4 2" xfId="18"/>
    <cellStyle name="Обычный 5" xfId="19"/>
    <cellStyle name="Обычный 6" xfId="20"/>
    <cellStyle name="Обычный 6 2" xfId="21"/>
    <cellStyle name="Обычный 6 2 2" xfId="22"/>
    <cellStyle name="Обычный 6 2 2 3" xfId="23"/>
    <cellStyle name="Обычный 6 2 3" xfId="24"/>
    <cellStyle name="Обычный 6 2 3 2" xfId="5"/>
    <cellStyle name="Обычный 6 2 4" xfId="2"/>
    <cellStyle name="Обычный 7" xfId="25"/>
    <cellStyle name="Процентный" xfId="1" builtinId="5"/>
    <cellStyle name="Процентный 2" xfId="26"/>
    <cellStyle name="Процентный 2 2" xfId="27"/>
    <cellStyle name="Процентный 2 2 2" xfId="28"/>
    <cellStyle name="Процентный 2 2 3" xfId="4"/>
    <cellStyle name="Финансовый 2" xfId="29"/>
    <cellStyle name="Финансовый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_muhomorova/Desktop/2023%20&#1075;&#1086;&#1076;/&#1055;&#1086;&#1087;&#1088;&#1072;&#1074;&#1082;&#1080;%20&#1072;&#1087;&#1088;&#1077;&#1083;&#1100;/&#1041;&#1102;&#1076;&#1078;&#1077;&#1090;%20&#1050;&#1086;&#1084;&#1080;&#1090;&#1077;&#1090;&#1072;_2023_2025_151-&#1086;&#10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_muhomorova/Desktop/&#1054;&#1090;&#1095;&#1077;&#1090;&#1099;%20&#1050;&#1044;&#1061;_2020/2020%20&#1075;&#1086;&#1076;/&#1054;&#1041;&#1040;&#1057;&#1067;_2021_2023/2%20&#1095;&#1090;&#1077;&#1085;&#1080;&#1077;/&#1073;&#1077;&#1079;&#1074;&#1086;&#1079;&#1084;&#1077;&#1079;&#1076;&#1085;&#1099;&#1077;_&#1087;&#1077;&#1088;&#1077;&#1088;&#1072;&#1089;&#1087;&#1088;&#1077;&#1076;&#1077;&#1083;&#1077;&#1085;&#1080;&#1077;_&#1091;&#1074;&#1077;&#1083;&#1080;&#1095;&#1077;&#1085;&#1080;&#1077;_&#1091;&#1084;&#1077;&#1085;&#1100;&#1096;&#1077;&#1085;&#1080;&#1077;2021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_muhomorova/Desktop/2023%20&#1075;&#1086;&#1076;/&#1057;&#1087;&#1088;&#1072;&#1074;&#1082;&#1072;/&#1089;&#1087;&#1088;&#1072;&#1074;&#1082;&#1072;%20&#1085;&#1072;%2001.06.2023_&#1043;&#1050;&#1059;%20&#1051;&#1077;&#1085;&#1072;&#1074;&#1090;&#1086;&#1076;&#1086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_muhomorova/Desktop/2023%20&#1075;&#1086;&#1076;/&#1057;&#1087;&#1088;&#1072;&#1074;&#1082;&#1072;/&#1089;&#1087;&#1088;&#1072;&#1074;&#1082;&#1072;%20&#1085;&#1072;%2001.04.2023_&#1043;&#1050;&#1059;%20&#1051;&#1077;&#1085;&#1072;&#1074;&#1090;&#1086;&#1076;&#1086;&#10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_muhomorova/Downloads/&#1080;&#1102;&#1085;&#1100;%20(17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_muhomorova/Desktop/2023%20&#1075;&#1086;&#1076;/&#1055;&#1086;&#1087;&#1088;&#1072;&#1074;&#1082;&#1080;/&#1041;&#1102;&#1076;&#1078;&#1077;&#1090;%20&#1050;&#1086;&#1084;&#1080;&#1090;&#1077;&#1090;&#1072;_2023_2025_151-&#1086;&#10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ziabrina1\Downloads\&#1050;&#1086;&#1087;&#1080;&#1103;%20&#1058;&#1072;&#1073;&#1083;&#1080;&#1094;&#1072;%20&#1087;&#1086;%20&#1087;&#1086;&#1088;&#1091;&#1095;&#1077;&#1085;&#1080;&#1102;%202019-2023%20(5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Muhomorova_YuN\AppData\Local\Microsoft\Windows\Temporary%20Internet%20Files\Content.IE5\AYVCK8LF\&#1089;&#1086;&#1082;&#1088;&#1072;&#1097;&#1077;&#1085;&#1085;&#1072;&#1103;%20&#1074;&#1077;&#1088;&#1089;&#1080;&#1103;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_muhomorova/Desktop/2023%20&#1075;&#1086;&#1076;/&#1057;&#1087;&#1088;&#1072;&#1074;&#1082;&#1072;/&#1089;&#1087;&#1088;&#1072;&#1074;&#1082;&#1072;%20&#1085;&#1072;%2001.07.2023_&#1043;&#1050;&#1059;%20&#1051;&#1077;&#1085;&#1072;&#1074;&#1090;&#1086;&#1076;&#1086;&#1088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_muhomorova/Downloads/&#1055;&#1088;&#1080;&#1083;&#1086;&#1078;&#1077;&#1085;&#1080;&#1077;%20&#1082;%20&#1088;&#1072;&#1089;&#1087;&#1086;&#1088;&#1103;&#1078;&#1077;&#1085;&#1080;&#1102;%20&#1057;&#1086;&#1082;&#1088;&#1072;&#1097;&#1077;&#1085;&#1080;&#1077;%20&#1072;&#1074;&#1072;&#1088;&#1080;&#1081;&#1085;&#1086;&#1089;&#1090;&#1080;%2014.06.2023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_2025"/>
      <sheetName val="АИП2023_2025_не точно"/>
    </sheetNames>
    <sheetDataSet>
      <sheetData sheetId="0">
        <row r="17">
          <cell r="CJ17">
            <v>1284578.9550299998</v>
          </cell>
        </row>
        <row r="174">
          <cell r="BL174">
            <v>263443.14323524956</v>
          </cell>
        </row>
        <row r="522">
          <cell r="BL522">
            <v>8923.8174299999991</v>
          </cell>
        </row>
        <row r="605">
          <cell r="BM605">
            <v>52345.898430000001</v>
          </cell>
        </row>
        <row r="648">
          <cell r="BJ648">
            <v>2793.5635000000002</v>
          </cell>
        </row>
        <row r="649">
          <cell r="BN649">
            <v>24421.366969999999</v>
          </cell>
        </row>
        <row r="652">
          <cell r="BL652">
            <v>7160</v>
          </cell>
        </row>
        <row r="653">
          <cell r="BL653">
            <v>9828.6434100000006</v>
          </cell>
        </row>
        <row r="654">
          <cell r="BL654">
            <v>3752.5</v>
          </cell>
        </row>
        <row r="723">
          <cell r="BN723">
            <v>35616.014919999987</v>
          </cell>
        </row>
        <row r="726">
          <cell r="BN726">
            <v>24683.358200000002</v>
          </cell>
        </row>
        <row r="729">
          <cell r="BN729">
            <v>43821.755220000006</v>
          </cell>
        </row>
        <row r="736">
          <cell r="BN736">
            <v>15317.514660000001</v>
          </cell>
        </row>
        <row r="738">
          <cell r="BN738">
            <v>57228.586199999998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звозмездные_ФБ"/>
      <sheetName val="перераспределение"/>
      <sheetName val="увеличение "/>
      <sheetName val="уменьшение"/>
    </sheetNames>
    <sheetDataSet>
      <sheetData sheetId="0">
        <row r="8">
          <cell r="C8">
            <v>45772.800000000003</v>
          </cell>
          <cell r="D8">
            <v>53152.800000000003</v>
          </cell>
        </row>
      </sheetData>
      <sheetData sheetId="1"/>
      <sheetData sheetId="2">
        <row r="8">
          <cell r="D8">
            <v>145384.58799999999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объектам (2)"/>
      <sheetName val="Лист1"/>
    </sheetNames>
    <sheetDataSet>
      <sheetData sheetId="0" refreshError="1"/>
      <sheetData sheetId="1">
        <row r="808">
          <cell r="G808">
            <v>1847.77891</v>
          </cell>
        </row>
        <row r="812">
          <cell r="L812">
            <v>596.20000000000005</v>
          </cell>
        </row>
        <row r="818">
          <cell r="G818">
            <v>549.75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объектам (2)"/>
      <sheetName val="Лист1"/>
    </sheetNames>
    <sheetDataSet>
      <sheetData sheetId="0"/>
      <sheetData sheetId="1">
        <row r="738">
          <cell r="G738">
            <v>1847.77891</v>
          </cell>
        </row>
        <row r="742">
          <cell r="G742">
            <v>596.20000000000005</v>
          </cell>
        </row>
        <row r="743">
          <cell r="G743">
            <v>584</v>
          </cell>
        </row>
        <row r="744">
          <cell r="G744">
            <v>590</v>
          </cell>
        </row>
        <row r="745">
          <cell r="G745">
            <v>587.78373999999997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объектам (2)"/>
      <sheetName val="Лист1"/>
    </sheetNames>
    <sheetDataSet>
      <sheetData sheetId="0" refreshError="1"/>
      <sheetData sheetId="1">
        <row r="840">
          <cell r="G840">
            <v>10554.44025</v>
          </cell>
        </row>
        <row r="841">
          <cell r="G841">
            <v>549.75</v>
          </cell>
        </row>
        <row r="843">
          <cell r="G843">
            <v>1776.37967</v>
          </cell>
        </row>
        <row r="855">
          <cell r="G855">
            <v>1898209.82672</v>
          </cell>
          <cell r="L855">
            <v>1895255.1638200001</v>
          </cell>
          <cell r="M855">
            <v>1645186.1499800002</v>
          </cell>
        </row>
        <row r="881">
          <cell r="G881">
            <v>284879.48173</v>
          </cell>
        </row>
        <row r="926">
          <cell r="L926">
            <v>247586.00000000003</v>
          </cell>
        </row>
        <row r="942">
          <cell r="G942">
            <v>3752.5</v>
          </cell>
        </row>
        <row r="943">
          <cell r="G943">
            <v>5160</v>
          </cell>
        </row>
        <row r="944">
          <cell r="L944">
            <v>3415.8704200000002</v>
          </cell>
        </row>
        <row r="945">
          <cell r="G945">
            <v>9828.6434100000006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_2025"/>
      <sheetName val="АИП2023_2025_не точно"/>
    </sheetNames>
    <sheetDataSet>
      <sheetData sheetId="0">
        <row r="423">
          <cell r="BK423">
            <v>84423.447899999999</v>
          </cell>
        </row>
        <row r="432">
          <cell r="BK432">
            <v>42055.621169999999</v>
          </cell>
        </row>
        <row r="673">
          <cell r="BK673">
            <v>17206.2</v>
          </cell>
        </row>
        <row r="674">
          <cell r="BK674">
            <v>8474.7870000000003</v>
          </cell>
        </row>
        <row r="724">
          <cell r="BK724">
            <v>103751</v>
          </cell>
        </row>
        <row r="727">
          <cell r="BK727">
            <v>66151.399999999994</v>
          </cell>
        </row>
        <row r="730">
          <cell r="BK730">
            <v>104859.2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6">
          <cell r="E26">
            <v>10400.712</v>
          </cell>
        </row>
        <row r="41">
          <cell r="M41">
            <v>12988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20 декабря"/>
    </sheetNames>
    <sheetDataSet>
      <sheetData sheetId="0" refreshError="1">
        <row r="169">
          <cell r="Q169">
            <v>3006824.38595</v>
          </cell>
        </row>
        <row r="170">
          <cell r="Q170">
            <v>2844810.2634199997</v>
          </cell>
          <cell r="R170">
            <v>2844810.2634199997</v>
          </cell>
        </row>
        <row r="208">
          <cell r="Q208">
            <v>20647.07747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объектам (2)"/>
      <sheetName val="Лист1"/>
    </sheetNames>
    <sheetDataSet>
      <sheetData sheetId="0">
        <row r="260">
          <cell r="D260">
            <v>40417.556940000002</v>
          </cell>
        </row>
        <row r="392">
          <cell r="D392">
            <v>322573.75835000002</v>
          </cell>
          <cell r="I392">
            <v>540378.11678000004</v>
          </cell>
        </row>
        <row r="406">
          <cell r="I406">
            <v>19205.840550000001</v>
          </cell>
        </row>
      </sheetData>
      <sheetData sheetId="1">
        <row r="947">
          <cell r="G947">
            <v>279560.00026999996</v>
          </cell>
        </row>
        <row r="948">
          <cell r="G948">
            <v>69890.00006999998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ределение средств 23-25 "/>
      <sheetName val="Лист1"/>
    </sheetNames>
    <sheetDataSet>
      <sheetData sheetId="0">
        <row r="321">
          <cell r="H321">
            <v>69000</v>
          </cell>
        </row>
        <row r="322">
          <cell r="H322">
            <v>124.089</v>
          </cell>
        </row>
        <row r="325">
          <cell r="H325">
            <v>27.6</v>
          </cell>
        </row>
        <row r="344">
          <cell r="F344">
            <v>82.184639999999987</v>
          </cell>
        </row>
        <row r="350">
          <cell r="H350">
            <v>13809.362570000001</v>
          </cell>
        </row>
        <row r="355">
          <cell r="H355">
            <v>52304.60095</v>
          </cell>
        </row>
        <row r="359">
          <cell r="F359">
            <v>79.2</v>
          </cell>
        </row>
        <row r="364">
          <cell r="H364">
            <v>3243</v>
          </cell>
        </row>
        <row r="373">
          <cell r="H373">
            <v>3379.0630000000001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C794"/>
  <sheetViews>
    <sheetView tabSelected="1" zoomScale="75" zoomScaleNormal="75" workbookViewId="0">
      <pane xSplit="3" ySplit="10" topLeftCell="D757" activePane="bottomRight" state="frozen"/>
      <selection pane="topRight" activeCell="AT1" sqref="AT1"/>
      <selection pane="bottomLeft" activeCell="A5" sqref="A5"/>
      <selection pane="bottomRight" activeCell="AE1" sqref="AE1:AF1048576"/>
    </sheetView>
  </sheetViews>
  <sheetFormatPr defaultRowHeight="15" x14ac:dyDescent="0.25"/>
  <cols>
    <col min="1" max="1" width="0.28515625" style="1" customWidth="1"/>
    <col min="2" max="2" width="9.42578125" style="2" customWidth="1"/>
    <col min="3" max="3" width="48.7109375" style="368" customWidth="1"/>
    <col min="4" max="4" width="20.7109375" style="4" hidden="1" customWidth="1"/>
    <col min="5" max="5" width="24.28515625" style="4" hidden="1" customWidth="1"/>
    <col min="6" max="10" width="23.42578125" style="4" hidden="1" customWidth="1"/>
    <col min="11" max="11" width="26.42578125" style="16" customWidth="1"/>
    <col min="12" max="12" width="31.28515625" style="4" hidden="1" customWidth="1"/>
    <col min="13" max="13" width="30.140625" style="4" hidden="1" customWidth="1"/>
    <col min="14" max="14" width="26.28515625" style="4" hidden="1" customWidth="1"/>
    <col min="15" max="15" width="28.28515625" style="4" hidden="1" customWidth="1"/>
    <col min="16" max="16" width="13.28515625" style="4" hidden="1" customWidth="1"/>
    <col min="17" max="17" width="28.28515625" style="4" hidden="1" customWidth="1"/>
    <col min="18" max="18" width="22" style="4" hidden="1" customWidth="1"/>
    <col min="19" max="19" width="25.140625" style="4" hidden="1" customWidth="1"/>
    <col min="20" max="20" width="21.5703125" style="4" hidden="1" customWidth="1"/>
    <col min="21" max="21" width="27.42578125" style="4" hidden="1" customWidth="1"/>
    <col min="22" max="22" width="19.28515625" style="4" hidden="1" customWidth="1"/>
    <col min="23" max="23" width="27.5703125" style="4" customWidth="1"/>
    <col min="24" max="24" width="14.7109375" style="4" customWidth="1"/>
    <col min="25" max="25" width="28.42578125" style="4" hidden="1" customWidth="1"/>
    <col min="26" max="26" width="20.42578125" style="4" hidden="1" customWidth="1"/>
    <col min="27" max="27" width="24.42578125" style="4" hidden="1" customWidth="1"/>
    <col min="28" max="28" width="16.140625" style="4" hidden="1" customWidth="1"/>
    <col min="29" max="29" width="27.5703125" style="4" hidden="1" customWidth="1"/>
    <col min="30" max="30" width="16.85546875" style="4" hidden="1" customWidth="1"/>
    <col min="31" max="31" width="27.5703125" style="4" hidden="1" customWidth="1"/>
    <col min="32" max="32" width="19.5703125" style="549" hidden="1" customWidth="1"/>
    <col min="33" max="33" width="26.5703125" style="4" hidden="1" customWidth="1"/>
    <col min="34" max="34" width="19.85546875" style="560" hidden="1" customWidth="1"/>
    <col min="35" max="35" width="23.5703125" style="4" hidden="1" customWidth="1"/>
    <col min="36" max="36" width="16.140625" style="4" hidden="1" customWidth="1"/>
    <col min="37" max="37" width="27.85546875" style="4" hidden="1" customWidth="1"/>
    <col min="38" max="38" width="22.140625" style="4" hidden="1" customWidth="1"/>
    <col min="39" max="39" width="24" style="4" hidden="1" customWidth="1"/>
    <col min="40" max="40" width="18.7109375" style="4" hidden="1" customWidth="1"/>
    <col min="41" max="41" width="21.5703125" style="4" hidden="1" customWidth="1"/>
    <col min="42" max="42" width="24.28515625" style="4" hidden="1" customWidth="1"/>
    <col min="43" max="43" width="24.85546875" style="4" hidden="1" customWidth="1"/>
    <col min="44" max="44" width="18.42578125" style="4" hidden="1" customWidth="1"/>
    <col min="45" max="45" width="20.7109375" style="4" hidden="1" customWidth="1"/>
    <col min="46" max="46" width="24.140625" style="4" hidden="1" customWidth="1"/>
    <col min="47" max="47" width="26.5703125" style="4" hidden="1" customWidth="1"/>
    <col min="48" max="48" width="20.28515625" style="4" hidden="1" customWidth="1"/>
    <col min="49" max="49" width="26.7109375" style="4" hidden="1" customWidth="1"/>
    <col min="50" max="50" width="25.28515625" style="4" hidden="1" customWidth="1"/>
    <col min="51" max="51" width="19" style="4" hidden="1" customWidth="1"/>
    <col min="52" max="52" width="26.5703125" style="4" hidden="1" customWidth="1"/>
    <col min="53" max="53" width="19.85546875" style="4" hidden="1" customWidth="1"/>
    <col min="54" max="54" width="23.5703125" style="4" hidden="1" customWidth="1"/>
    <col min="55" max="55" width="16.140625" style="4" hidden="1" customWidth="1"/>
    <col min="56" max="56" width="27.85546875" style="4" hidden="1" customWidth="1"/>
    <col min="57" max="57" width="22.140625" style="4" hidden="1" customWidth="1"/>
    <col min="58" max="59" width="9.140625" style="6" hidden="1" customWidth="1"/>
    <col min="60" max="60" width="9.140625" style="1" hidden="1" customWidth="1"/>
    <col min="61" max="62" width="9.140625" style="1" customWidth="1"/>
    <col min="63" max="63" width="29.5703125" style="1" customWidth="1"/>
    <col min="64" max="77" width="9.140625" style="1" customWidth="1"/>
    <col min="78" max="16384" width="9.140625" style="1"/>
  </cols>
  <sheetData>
    <row r="1" spans="1:63" ht="21" hidden="1" customHeight="1" x14ac:dyDescent="0.35">
      <c r="C1" s="3" t="s">
        <v>0</v>
      </c>
      <c r="K1" s="16">
        <v>12515586.6</v>
      </c>
      <c r="L1" s="4" t="e">
        <f>K18+#REF!</f>
        <v>#REF!</v>
      </c>
      <c r="M1" s="4">
        <f>K2-K1</f>
        <v>6977975.3597652484</v>
      </c>
    </row>
    <row r="2" spans="1:63" ht="39.75" hidden="1" customHeight="1" x14ac:dyDescent="0.35">
      <c r="C2" s="3" t="s">
        <v>1</v>
      </c>
      <c r="K2" s="15">
        <f>K11-K20</f>
        <v>19493561.959765248</v>
      </c>
      <c r="L2" s="3">
        <f>12515586.6</f>
        <v>12515586.6</v>
      </c>
      <c r="M2" s="4" t="e">
        <f>L1-L2</f>
        <v>#REF!</v>
      </c>
      <c r="AU2" s="7"/>
    </row>
    <row r="3" spans="1:63" ht="21" hidden="1" customHeight="1" x14ac:dyDescent="0.35">
      <c r="C3" s="3"/>
      <c r="K3" s="15"/>
      <c r="L3" s="3"/>
      <c r="AU3" s="7"/>
    </row>
    <row r="4" spans="1:63" ht="21" hidden="1" customHeight="1" x14ac:dyDescent="0.35">
      <c r="C4" s="3"/>
      <c r="K4" s="15">
        <f>K11-K20</f>
        <v>19493561.959765248</v>
      </c>
      <c r="L4" s="3">
        <f>12919586.6</f>
        <v>12919586.6</v>
      </c>
      <c r="M4" s="3">
        <f>L4-K4</f>
        <v>-6573975.3597652484</v>
      </c>
      <c r="N4" s="8"/>
      <c r="O4" s="9"/>
      <c r="P4" s="9"/>
      <c r="Q4" s="9"/>
      <c r="R4" s="9"/>
      <c r="W4" s="9"/>
      <c r="X4" s="9"/>
      <c r="Y4" s="9"/>
      <c r="Z4" s="9"/>
      <c r="AE4" s="9"/>
      <c r="AF4" s="9"/>
      <c r="AG4" s="9"/>
      <c r="AH4" s="561"/>
      <c r="AU4" s="7"/>
      <c r="AX4" s="9"/>
      <c r="AY4" s="9"/>
      <c r="AZ4" s="9"/>
      <c r="BA4" s="9"/>
    </row>
    <row r="5" spans="1:63" ht="21" hidden="1" customHeight="1" x14ac:dyDescent="0.35">
      <c r="C5" s="3"/>
      <c r="K5" s="15"/>
      <c r="L5" s="3"/>
      <c r="M5" s="3"/>
      <c r="N5" s="10" t="s">
        <v>2</v>
      </c>
      <c r="O5" s="11">
        <f>2197615.85215+362528.28392+1854079.8</f>
        <v>4414223.9360699998</v>
      </c>
      <c r="P5" s="12"/>
      <c r="Q5" s="13"/>
      <c r="R5" s="13"/>
      <c r="S5" s="4">
        <f>O11-O20</f>
        <v>4603703.6555900006</v>
      </c>
      <c r="U5" s="4">
        <v>18602.835999999999</v>
      </c>
      <c r="W5" s="11">
        <f>2197615.85215+362528.28392+1854079.8</f>
        <v>4414223.9360699998</v>
      </c>
      <c r="X5" s="12"/>
      <c r="Y5" s="13"/>
      <c r="Z5" s="13"/>
      <c r="AA5" s="4">
        <f>W11-W20</f>
        <v>4754616.1431000009</v>
      </c>
      <c r="AC5" s="4">
        <v>18602.835999999999</v>
      </c>
      <c r="AE5" s="11">
        <f>2197615.85215+362528.28392+1854079.8</f>
        <v>4414223.9360699998</v>
      </c>
      <c r="AF5" s="12"/>
      <c r="AG5" s="13">
        <f>AG18</f>
        <v>7651293.9440100016</v>
      </c>
      <c r="AH5" s="562"/>
      <c r="AI5" s="4">
        <f>AE11-AE20</f>
        <v>14730683.546220001</v>
      </c>
      <c r="AK5" s="4">
        <v>18602.835999999999</v>
      </c>
      <c r="AU5" s="7"/>
      <c r="AX5" s="11">
        <f>2197615.85215+362528.28392+1854079.8</f>
        <v>4414223.9360699998</v>
      </c>
      <c r="AY5" s="12"/>
      <c r="AZ5" s="13" t="e">
        <f>AZ18</f>
        <v>#REF!</v>
      </c>
      <c r="BA5" s="13"/>
      <c r="BB5" s="4" t="e">
        <f>AX11-AX20</f>
        <v>#REF!</v>
      </c>
      <c r="BD5" s="4">
        <v>18602.835999999999</v>
      </c>
    </row>
    <row r="6" spans="1:63" s="470" customFormat="1" ht="21" customHeight="1" x14ac:dyDescent="0.35">
      <c r="B6" s="471"/>
      <c r="C6" s="472"/>
      <c r="D6" s="357"/>
      <c r="E6" s="357"/>
      <c r="F6" s="357"/>
      <c r="G6" s="357"/>
      <c r="H6" s="357"/>
      <c r="I6" s="357"/>
      <c r="J6" s="357"/>
      <c r="K6" s="472"/>
      <c r="L6" s="472"/>
      <c r="M6" s="472"/>
      <c r="N6" s="17"/>
      <c r="O6" s="18"/>
      <c r="P6" s="473"/>
      <c r="Q6" s="13"/>
      <c r="R6" s="13"/>
      <c r="S6" s="357"/>
      <c r="T6" s="357"/>
      <c r="U6" s="357"/>
      <c r="V6" s="357"/>
      <c r="W6" s="12"/>
      <c r="X6" s="18"/>
      <c r="Y6" s="13"/>
      <c r="Z6" s="13"/>
      <c r="AA6" s="357"/>
      <c r="AB6" s="357"/>
      <c r="AC6" s="357"/>
      <c r="AD6" s="357"/>
      <c r="AE6" s="18"/>
      <c r="AF6" s="18"/>
      <c r="AG6" s="13"/>
      <c r="AH6" s="562"/>
      <c r="AI6" s="357"/>
      <c r="AJ6" s="357"/>
      <c r="AK6" s="357"/>
      <c r="AL6" s="357"/>
      <c r="AM6" s="357"/>
      <c r="AN6" s="357"/>
      <c r="AO6" s="357"/>
      <c r="AP6" s="357"/>
      <c r="AQ6" s="357"/>
      <c r="AR6" s="357"/>
      <c r="AS6" s="357"/>
      <c r="AT6" s="357"/>
      <c r="AU6" s="474"/>
      <c r="AV6" s="357"/>
      <c r="AW6" s="357"/>
      <c r="AX6" s="18"/>
      <c r="AY6" s="18"/>
      <c r="AZ6" s="13"/>
      <c r="BA6" s="13"/>
      <c r="BB6" s="357"/>
      <c r="BC6" s="357"/>
      <c r="BD6" s="357"/>
      <c r="BE6" s="357"/>
    </row>
    <row r="7" spans="1:63" ht="45" customHeight="1" x14ac:dyDescent="0.25">
      <c r="A7" s="19"/>
      <c r="B7" s="668" t="s">
        <v>378</v>
      </c>
      <c r="C7" s="668"/>
      <c r="D7" s="668"/>
      <c r="E7" s="668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8"/>
      <c r="V7" s="668"/>
      <c r="W7" s="668"/>
      <c r="X7" s="668"/>
      <c r="Y7" s="668"/>
      <c r="Z7" s="668"/>
      <c r="AA7" s="668"/>
      <c r="AB7" s="668"/>
      <c r="AC7" s="668"/>
      <c r="AD7" s="668"/>
      <c r="AE7" s="668"/>
      <c r="AF7" s="668"/>
      <c r="AG7" s="668"/>
      <c r="AH7" s="668"/>
      <c r="AI7" s="668"/>
      <c r="AJ7" s="668"/>
      <c r="AK7" s="668"/>
      <c r="AL7" s="668"/>
      <c r="AM7" s="668"/>
      <c r="AN7" s="668"/>
      <c r="AO7" s="668"/>
      <c r="AP7" s="668"/>
      <c r="AQ7" s="668"/>
      <c r="AR7" s="668"/>
      <c r="AS7" s="668"/>
      <c r="AT7" s="668"/>
      <c r="AU7" s="668"/>
      <c r="AV7" s="668"/>
      <c r="AW7" s="668"/>
      <c r="AX7" s="668"/>
      <c r="AY7" s="668"/>
      <c r="AZ7" s="668"/>
      <c r="BA7" s="668"/>
      <c r="BB7" s="668"/>
      <c r="BC7" s="668"/>
      <c r="BD7" s="668"/>
      <c r="BE7" s="668"/>
      <c r="BK7" s="4"/>
    </row>
    <row r="8" spans="1:63" s="22" customFormat="1" ht="105" customHeight="1" x14ac:dyDescent="0.35">
      <c r="A8" s="20" t="s">
        <v>3</v>
      </c>
      <c r="B8" s="664" t="s">
        <v>3</v>
      </c>
      <c r="C8" s="665" t="s">
        <v>4</v>
      </c>
      <c r="D8" s="21"/>
      <c r="E8" s="629" t="s">
        <v>5</v>
      </c>
      <c r="F8" s="629" t="s">
        <v>6</v>
      </c>
      <c r="G8" s="629"/>
      <c r="H8" s="629" t="s">
        <v>7</v>
      </c>
      <c r="I8" s="629" t="s">
        <v>6</v>
      </c>
      <c r="J8" s="629"/>
      <c r="K8" s="629" t="s">
        <v>325</v>
      </c>
      <c r="L8" s="629" t="s">
        <v>6</v>
      </c>
      <c r="M8" s="629"/>
      <c r="N8" s="629"/>
      <c r="O8" s="629" t="s">
        <v>326</v>
      </c>
      <c r="P8" s="629" t="s">
        <v>8</v>
      </c>
      <c r="Q8" s="629" t="s">
        <v>6</v>
      </c>
      <c r="R8" s="629"/>
      <c r="S8" s="629"/>
      <c r="T8" s="629"/>
      <c r="U8" s="629"/>
      <c r="V8" s="629"/>
      <c r="W8" s="629" t="s">
        <v>327</v>
      </c>
      <c r="X8" s="629" t="s">
        <v>8</v>
      </c>
      <c r="Y8" s="629" t="s">
        <v>6</v>
      </c>
      <c r="Z8" s="629"/>
      <c r="AA8" s="629"/>
      <c r="AB8" s="629"/>
      <c r="AC8" s="629"/>
      <c r="AD8" s="629"/>
      <c r="AE8" s="629" t="s">
        <v>328</v>
      </c>
      <c r="AF8" s="629" t="s">
        <v>8</v>
      </c>
      <c r="AG8" s="629" t="s">
        <v>6</v>
      </c>
      <c r="AH8" s="629"/>
      <c r="AI8" s="629"/>
      <c r="AJ8" s="629"/>
      <c r="AK8" s="629"/>
      <c r="AL8" s="629"/>
      <c r="AM8" s="658" t="s">
        <v>6</v>
      </c>
      <c r="AN8" s="659"/>
      <c r="AO8" s="660"/>
      <c r="AP8" s="666" t="s">
        <v>9</v>
      </c>
      <c r="AQ8" s="658" t="s">
        <v>6</v>
      </c>
      <c r="AR8" s="659"/>
      <c r="AS8" s="660"/>
      <c r="AT8" s="666" t="s">
        <v>10</v>
      </c>
      <c r="AU8" s="658" t="s">
        <v>6</v>
      </c>
      <c r="AV8" s="659"/>
      <c r="AW8" s="660"/>
      <c r="AX8" s="629" t="s">
        <v>329</v>
      </c>
      <c r="AY8" s="629" t="s">
        <v>8</v>
      </c>
      <c r="AZ8" s="629" t="s">
        <v>6</v>
      </c>
      <c r="BA8" s="629"/>
      <c r="BB8" s="629"/>
      <c r="BC8" s="629"/>
      <c r="BD8" s="629"/>
      <c r="BE8" s="629"/>
    </row>
    <row r="9" spans="1:63" s="22" customFormat="1" ht="81.75" customHeight="1" x14ac:dyDescent="0.35">
      <c r="A9" s="23"/>
      <c r="B9" s="664"/>
      <c r="C9" s="665"/>
      <c r="D9" s="21" t="s">
        <v>11</v>
      </c>
      <c r="E9" s="629"/>
      <c r="F9" s="21" t="s">
        <v>12</v>
      </c>
      <c r="G9" s="21" t="s">
        <v>11</v>
      </c>
      <c r="H9" s="629"/>
      <c r="I9" s="21" t="s">
        <v>13</v>
      </c>
      <c r="J9" s="21" t="s">
        <v>11</v>
      </c>
      <c r="K9" s="629"/>
      <c r="L9" s="21" t="s">
        <v>12</v>
      </c>
      <c r="M9" s="21" t="s">
        <v>14</v>
      </c>
      <c r="N9" s="21" t="s">
        <v>11</v>
      </c>
      <c r="O9" s="629"/>
      <c r="P9" s="629"/>
      <c r="Q9" s="21" t="s">
        <v>12</v>
      </c>
      <c r="R9" s="629" t="s">
        <v>8</v>
      </c>
      <c r="S9" s="21" t="s">
        <v>14</v>
      </c>
      <c r="T9" s="629" t="s">
        <v>8</v>
      </c>
      <c r="U9" s="21" t="s">
        <v>11</v>
      </c>
      <c r="V9" s="629" t="s">
        <v>8</v>
      </c>
      <c r="W9" s="629"/>
      <c r="X9" s="629"/>
      <c r="Y9" s="21" t="s">
        <v>12</v>
      </c>
      <c r="Z9" s="629" t="s">
        <v>8</v>
      </c>
      <c r="AA9" s="21" t="s">
        <v>14</v>
      </c>
      <c r="AB9" s="629" t="s">
        <v>8</v>
      </c>
      <c r="AC9" s="21" t="s">
        <v>11</v>
      </c>
      <c r="AD9" s="629" t="s">
        <v>8</v>
      </c>
      <c r="AE9" s="629"/>
      <c r="AF9" s="629"/>
      <c r="AG9" s="21" t="s">
        <v>12</v>
      </c>
      <c r="AH9" s="657" t="s">
        <v>8</v>
      </c>
      <c r="AI9" s="21" t="s">
        <v>14</v>
      </c>
      <c r="AJ9" s="629" t="s">
        <v>8</v>
      </c>
      <c r="AK9" s="21" t="s">
        <v>11</v>
      </c>
      <c r="AL9" s="629" t="s">
        <v>8</v>
      </c>
      <c r="AM9" s="21" t="s">
        <v>12</v>
      </c>
      <c r="AN9" s="21" t="s">
        <v>14</v>
      </c>
      <c r="AO9" s="21" t="s">
        <v>11</v>
      </c>
      <c r="AP9" s="667"/>
      <c r="AQ9" s="21" t="s">
        <v>12</v>
      </c>
      <c r="AR9" s="21" t="s">
        <v>14</v>
      </c>
      <c r="AS9" s="21" t="s">
        <v>11</v>
      </c>
      <c r="AT9" s="667"/>
      <c r="AU9" s="21" t="s">
        <v>12</v>
      </c>
      <c r="AV9" s="21" t="s">
        <v>14</v>
      </c>
      <c r="AW9" s="21" t="s">
        <v>11</v>
      </c>
      <c r="AX9" s="629"/>
      <c r="AY9" s="629"/>
      <c r="AZ9" s="411" t="s">
        <v>12</v>
      </c>
      <c r="BA9" s="629" t="s">
        <v>8</v>
      </c>
      <c r="BB9" s="411" t="s">
        <v>14</v>
      </c>
      <c r="BC9" s="629" t="s">
        <v>8</v>
      </c>
      <c r="BD9" s="411" t="s">
        <v>11</v>
      </c>
      <c r="BE9" s="629" t="s">
        <v>8</v>
      </c>
    </row>
    <row r="10" spans="1:63" s="24" customFormat="1" ht="15" hidden="1" customHeight="1" x14ac:dyDescent="0.35">
      <c r="B10" s="25">
        <v>1</v>
      </c>
      <c r="C10" s="25">
        <v>2</v>
      </c>
      <c r="D10" s="25" t="s">
        <v>15</v>
      </c>
      <c r="E10" s="25" t="s">
        <v>16</v>
      </c>
      <c r="F10" s="25" t="s">
        <v>17</v>
      </c>
      <c r="G10" s="25" t="s">
        <v>18</v>
      </c>
      <c r="H10" s="25" t="s">
        <v>19</v>
      </c>
      <c r="I10" s="25" t="s">
        <v>20</v>
      </c>
      <c r="J10" s="25" t="s">
        <v>21</v>
      </c>
      <c r="K10" s="404" t="s">
        <v>22</v>
      </c>
      <c r="L10" s="25" t="s">
        <v>23</v>
      </c>
      <c r="M10" s="25" t="s">
        <v>24</v>
      </c>
      <c r="N10" s="25" t="s">
        <v>25</v>
      </c>
      <c r="O10" s="26" t="s">
        <v>26</v>
      </c>
      <c r="P10" s="26"/>
      <c r="Q10" s="25" t="s">
        <v>27</v>
      </c>
      <c r="R10" s="629"/>
      <c r="S10" s="25" t="s">
        <v>28</v>
      </c>
      <c r="T10" s="629"/>
      <c r="U10" s="25" t="s">
        <v>29</v>
      </c>
      <c r="V10" s="629"/>
      <c r="W10" s="26" t="s">
        <v>26</v>
      </c>
      <c r="X10" s="26"/>
      <c r="Y10" s="25" t="s">
        <v>27</v>
      </c>
      <c r="Z10" s="629"/>
      <c r="AA10" s="25" t="s">
        <v>28</v>
      </c>
      <c r="AB10" s="629"/>
      <c r="AC10" s="25" t="s">
        <v>29</v>
      </c>
      <c r="AD10" s="629"/>
      <c r="AE10" s="26" t="s">
        <v>26</v>
      </c>
      <c r="AF10" s="26"/>
      <c r="AG10" s="25" t="s">
        <v>27</v>
      </c>
      <c r="AH10" s="657"/>
      <c r="AI10" s="25" t="s">
        <v>28</v>
      </c>
      <c r="AJ10" s="629"/>
      <c r="AK10" s="25" t="s">
        <v>29</v>
      </c>
      <c r="AL10" s="629"/>
      <c r="AM10" s="25" t="s">
        <v>20</v>
      </c>
      <c r="AN10" s="25" t="s">
        <v>21</v>
      </c>
      <c r="AO10" s="25" t="s">
        <v>30</v>
      </c>
      <c r="AP10" s="25" t="s">
        <v>26</v>
      </c>
      <c r="AQ10" s="25" t="s">
        <v>27</v>
      </c>
      <c r="AR10" s="25" t="s">
        <v>28</v>
      </c>
      <c r="AS10" s="25" t="s">
        <v>29</v>
      </c>
      <c r="AT10" s="25" t="s">
        <v>31</v>
      </c>
      <c r="AU10" s="25" t="s">
        <v>32</v>
      </c>
      <c r="AV10" s="25" t="s">
        <v>33</v>
      </c>
      <c r="AW10" s="25" t="s">
        <v>15</v>
      </c>
      <c r="AX10" s="26" t="s">
        <v>26</v>
      </c>
      <c r="AY10" s="26"/>
      <c r="AZ10" s="25" t="s">
        <v>27</v>
      </c>
      <c r="BA10" s="629"/>
      <c r="BB10" s="25" t="s">
        <v>28</v>
      </c>
      <c r="BC10" s="629"/>
      <c r="BD10" s="25" t="s">
        <v>29</v>
      </c>
      <c r="BE10" s="629"/>
      <c r="BF10" s="27"/>
      <c r="BG10" s="27"/>
    </row>
    <row r="11" spans="1:63" s="28" customFormat="1" ht="35.25" customHeight="1" x14ac:dyDescent="0.25">
      <c r="B11" s="648" t="s">
        <v>34</v>
      </c>
      <c r="C11" s="648"/>
      <c r="D11" s="29" t="e">
        <f>D42+#REF!+D741</f>
        <v>#REF!</v>
      </c>
      <c r="E11" s="29" t="e">
        <f t="shared" ref="E11:J11" si="0">E745</f>
        <v>#REF!</v>
      </c>
      <c r="F11" s="29" t="e">
        <f t="shared" si="0"/>
        <v>#REF!</v>
      </c>
      <c r="G11" s="29" t="e">
        <f t="shared" si="0"/>
        <v>#REF!</v>
      </c>
      <c r="H11" s="29" t="e">
        <f t="shared" si="0"/>
        <v>#REF!</v>
      </c>
      <c r="I11" s="29" t="e">
        <f t="shared" si="0"/>
        <v>#REF!</v>
      </c>
      <c r="J11" s="29" t="e">
        <f t="shared" si="0"/>
        <v>#REF!</v>
      </c>
      <c r="K11" s="33">
        <f>K42+K704+K741+K735+K758+K764+K744</f>
        <v>23392024.259765249</v>
      </c>
      <c r="L11" s="33">
        <f>L42+L704+L741+L713+L758+L764</f>
        <v>20074907.26590525</v>
      </c>
      <c r="M11" s="33">
        <f>M42+M704+M741+M713+M758</f>
        <v>826218.99158999999</v>
      </c>
      <c r="N11" s="33">
        <f>N42+N704+N741+N735+N744</f>
        <v>2490898.0022700001</v>
      </c>
      <c r="O11" s="33">
        <f>O42+O704+O741+O713+O758+O760+O744</f>
        <v>6159760.5369300004</v>
      </c>
      <c r="P11" s="31">
        <f>O11/K11</f>
        <v>0.26332738323655519</v>
      </c>
      <c r="Q11" s="30">
        <f>Q42+Q704+Q741+Q713+Q758+Q764</f>
        <v>5579241.8893999998</v>
      </c>
      <c r="R11" s="31">
        <f>Q11/L11</f>
        <v>0.27792117868836452</v>
      </c>
      <c r="S11" s="30">
        <f>S42+S704+S741+S713+S758</f>
        <v>129549.08572</v>
      </c>
      <c r="T11" s="31">
        <f>S11/M11</f>
        <v>0.15679751620171783</v>
      </c>
      <c r="U11" s="30">
        <f>U42+U704+U741+U713+U744</f>
        <v>450969.56181000004</v>
      </c>
      <c r="V11" s="31">
        <f>U11/N11</f>
        <v>0.18104698040587106</v>
      </c>
      <c r="W11" s="33">
        <f>Y11+AA11+AC11</f>
        <v>6253275.2813100005</v>
      </c>
      <c r="X11" s="31">
        <f>W11/K11</f>
        <v>0.26732510243099222</v>
      </c>
      <c r="Y11" s="30">
        <f>Y42+Y704+Y741+Y713+Y758+Y764</f>
        <v>5520616.2295000004</v>
      </c>
      <c r="Z11" s="31">
        <f>Y11/L11</f>
        <v>0.27500083344724013</v>
      </c>
      <c r="AA11" s="30">
        <f>AA42+AA704+AA741+AA713+AA758</f>
        <v>111219.74606999998</v>
      </c>
      <c r="AB11" s="31">
        <f>AA11/M11</f>
        <v>0.13461291401201689</v>
      </c>
      <c r="AC11" s="30">
        <f>AC42+AC704+AC741+AC713+AC744</f>
        <v>621439.3057400001</v>
      </c>
      <c r="AD11" s="31">
        <f>AC11/N11</f>
        <v>0.24948404357531753</v>
      </c>
      <c r="AE11" s="33">
        <f>AG11+AI11+AK11</f>
        <v>18372940.805050001</v>
      </c>
      <c r="AF11" s="31">
        <f>AE11/K11</f>
        <v>0.78543612134721608</v>
      </c>
      <c r="AG11" s="30">
        <f>AG42+AG704+AG741+AG713+AG758+AG764</f>
        <v>15335753.92629</v>
      </c>
      <c r="AH11" s="31">
        <f>AG11/L11</f>
        <v>0.76392651398872879</v>
      </c>
      <c r="AI11" s="30">
        <f>AI42+AI704+AI741+AI713+AI753+AI758</f>
        <v>550942.38148999994</v>
      </c>
      <c r="AJ11" s="31">
        <f>AI11/M11</f>
        <v>0.66682367156648181</v>
      </c>
      <c r="AK11" s="30">
        <f>AK42+AK704+AK741+AK713+AK744+AK729</f>
        <v>2486244.4972700002</v>
      </c>
      <c r="AL11" s="32">
        <f>AK11/N11</f>
        <v>0.99813179624546688</v>
      </c>
      <c r="AM11" s="33" t="e">
        <f t="shared" ref="AM11:AW11" si="1">AM42+AM704+AM741</f>
        <v>#REF!</v>
      </c>
      <c r="AN11" s="33" t="e">
        <f t="shared" si="1"/>
        <v>#REF!</v>
      </c>
      <c r="AO11" s="33" t="e">
        <f t="shared" si="1"/>
        <v>#REF!</v>
      </c>
      <c r="AP11" s="33" t="e">
        <f t="shared" si="1"/>
        <v>#REF!</v>
      </c>
      <c r="AQ11" s="33" t="e">
        <f t="shared" si="1"/>
        <v>#REF!</v>
      </c>
      <c r="AR11" s="33" t="e">
        <f t="shared" si="1"/>
        <v>#REF!</v>
      </c>
      <c r="AS11" s="33" t="e">
        <f t="shared" si="1"/>
        <v>#REF!</v>
      </c>
      <c r="AT11" s="33" t="e">
        <f t="shared" si="1"/>
        <v>#REF!</v>
      </c>
      <c r="AU11" s="33" t="e">
        <f t="shared" si="1"/>
        <v>#REF!</v>
      </c>
      <c r="AV11" s="33" t="e">
        <f t="shared" si="1"/>
        <v>#REF!</v>
      </c>
      <c r="AW11" s="33" t="e">
        <f t="shared" si="1"/>
        <v>#REF!</v>
      </c>
      <c r="AX11" s="30" t="e">
        <f>AZ11+BB11+BD11</f>
        <v>#REF!</v>
      </c>
      <c r="AY11" s="31" t="e">
        <f>AX11/K11</f>
        <v>#REF!</v>
      </c>
      <c r="AZ11" s="30" t="e">
        <f>AZ42+AZ704+AZ741+AZ713+AZ758+AZ760</f>
        <v>#REF!</v>
      </c>
      <c r="BA11" s="31" t="e">
        <f>AZ11/L11</f>
        <v>#REF!</v>
      </c>
      <c r="BB11" s="30">
        <f>BB42+BB704+BB741+BB713+BB753+BB758</f>
        <v>710158.20822000003</v>
      </c>
      <c r="BC11" s="31">
        <f>BB11/M11</f>
        <v>0.8595278194384649</v>
      </c>
      <c r="BD11" s="30">
        <f>BD42+BD704+BD741+BD713+BD744</f>
        <v>1495848.6784699997</v>
      </c>
      <c r="BE11" s="31">
        <f>BD11/N11</f>
        <v>0.60052586541351993</v>
      </c>
      <c r="BF11" s="34"/>
      <c r="BG11" s="34"/>
    </row>
    <row r="12" spans="1:63" s="35" customFormat="1" ht="35.25" hidden="1" customHeight="1" x14ac:dyDescent="0.25">
      <c r="B12" s="675" t="s">
        <v>35</v>
      </c>
      <c r="C12" s="675"/>
      <c r="D12" s="36" t="e">
        <f>D11/#REF!</f>
        <v>#REF!</v>
      </c>
      <c r="E12" s="36"/>
      <c r="F12" s="36" t="e">
        <f>F11/E11</f>
        <v>#REF!</v>
      </c>
      <c r="G12" s="36" t="e">
        <f>G11/E11</f>
        <v>#REF!</v>
      </c>
      <c r="H12" s="36"/>
      <c r="I12" s="36" t="e">
        <f>I11/H11</f>
        <v>#REF!</v>
      </c>
      <c r="J12" s="36" t="e">
        <f>J11/H11</f>
        <v>#REF!</v>
      </c>
      <c r="K12" s="39"/>
      <c r="L12" s="39">
        <f>L11/K11</f>
        <v>0.85819453002340174</v>
      </c>
      <c r="M12" s="39"/>
      <c r="N12" s="39">
        <f>N11/K11</f>
        <v>0.10648492728157753</v>
      </c>
      <c r="O12" s="39"/>
      <c r="P12" s="31" t="e">
        <f t="shared" ref="P12:P49" si="2">O12/K12</f>
        <v>#DIV/0!</v>
      </c>
      <c r="Q12" s="37">
        <f>Q11/P11</f>
        <v>21187473.254112706</v>
      </c>
      <c r="R12" s="31">
        <f t="shared" ref="R12:R39" si="3">Q12/L12</f>
        <v>24688427.288781431</v>
      </c>
      <c r="S12" s="39"/>
      <c r="T12" s="31" t="e">
        <f t="shared" ref="T12:T37" si="4">S12/M12</f>
        <v>#DIV/0!</v>
      </c>
      <c r="U12" s="37">
        <f>U11/R11</f>
        <v>1622652.7389468083</v>
      </c>
      <c r="V12" s="31">
        <f t="shared" ref="V12:V40" si="5">U12/N12</f>
        <v>15238332.60134588</v>
      </c>
      <c r="W12" s="39"/>
      <c r="X12" s="31" t="e">
        <f t="shared" ref="X12:X49" si="6">W12/K12</f>
        <v>#DIV/0!</v>
      </c>
      <c r="Y12" s="37">
        <f>Y11/W11</f>
        <v>0.88283595094561151</v>
      </c>
      <c r="Z12" s="31">
        <f t="shared" ref="Z12:Z44" si="7">Y12/L12</f>
        <v>1.0287130948289054</v>
      </c>
      <c r="AA12" s="37"/>
      <c r="AB12" s="31" t="e">
        <f t="shared" ref="AB12:AB43" si="8">AA12/M12</f>
        <v>#DIV/0!</v>
      </c>
      <c r="AC12" s="37">
        <f>AC11/Z11</f>
        <v>2259772.4448687001</v>
      </c>
      <c r="AD12" s="31">
        <f t="shared" ref="AD12:AD49" si="9">AC12/N12</f>
        <v>21221524.046245489</v>
      </c>
      <c r="AE12" s="39">
        <f t="shared" ref="AE12:AE37" si="10">AG12+AI12+AK12</f>
        <v>0.97001338069197018</v>
      </c>
      <c r="AF12" s="31" t="e">
        <f t="shared" ref="AF12:AF40" si="11">AE12/K12</f>
        <v>#DIV/0!</v>
      </c>
      <c r="AG12" s="37">
        <f>AG11/AE11</f>
        <v>0.8346923929605653</v>
      </c>
      <c r="AH12" s="38">
        <f t="shared" ref="AH12:AH39" si="12">AG12/L12</f>
        <v>0.97261444085154491</v>
      </c>
      <c r="AI12" s="37"/>
      <c r="AJ12" s="38" t="e">
        <f t="shared" ref="AJ12:AJ37" si="13">AI12/M12</f>
        <v>#DIV/0!</v>
      </c>
      <c r="AK12" s="37">
        <f>AK11/AE11</f>
        <v>0.13532098773140494</v>
      </c>
      <c r="AL12" s="31">
        <f t="shared" ref="AL12:AL40" si="14">AK12/N12</f>
        <v>1.2707994566552725</v>
      </c>
      <c r="AM12" s="39" t="e">
        <f>AM11/AL11</f>
        <v>#REF!</v>
      </c>
      <c r="AN12" s="39"/>
      <c r="AO12" s="39" t="e">
        <f>AO11/AL11</f>
        <v>#REF!</v>
      </c>
      <c r="AP12" s="39"/>
      <c r="AQ12" s="39" t="e">
        <f>AQ11/AP11</f>
        <v>#REF!</v>
      </c>
      <c r="AR12" s="39"/>
      <c r="AS12" s="39" t="e">
        <f>AS11/AP11</f>
        <v>#REF!</v>
      </c>
      <c r="AT12" s="39"/>
      <c r="AU12" s="39" t="e">
        <f>AU11/AT11</f>
        <v>#REF!</v>
      </c>
      <c r="AV12" s="39"/>
      <c r="AW12" s="39" t="e">
        <f>AW11/AT11</f>
        <v>#REF!</v>
      </c>
      <c r="AX12" s="37" t="e">
        <f t="shared" ref="AX12:AX14" si="15">AZ12+BB12+BD12</f>
        <v>#REF!</v>
      </c>
      <c r="AY12" s="31" t="e">
        <f t="shared" ref="AY12:AY49" si="16">AX12/K12</f>
        <v>#REF!</v>
      </c>
      <c r="AZ12" s="37" t="e">
        <f>AZ11/AX11</f>
        <v>#REF!</v>
      </c>
      <c r="BA12" s="31" t="e">
        <f t="shared" ref="BA12:BA46" si="17">AZ12/L12</f>
        <v>#REF!</v>
      </c>
      <c r="BB12" s="37"/>
      <c r="BC12" s="31" t="e">
        <f t="shared" ref="BC12:BC43" si="18">BB12/M12</f>
        <v>#DIV/0!</v>
      </c>
      <c r="BD12" s="37" t="e">
        <f>BD11/AX11</f>
        <v>#REF!</v>
      </c>
      <c r="BE12" s="31" t="e">
        <f t="shared" ref="BE12:BE49" si="19">BD12/N12</f>
        <v>#REF!</v>
      </c>
      <c r="BF12" s="40"/>
      <c r="BG12" s="40"/>
    </row>
    <row r="13" spans="1:63" s="41" customFormat="1" ht="35.25" customHeight="1" x14ac:dyDescent="0.3">
      <c r="B13" s="676" t="s">
        <v>36</v>
      </c>
      <c r="C13" s="676"/>
      <c r="D13" s="42"/>
      <c r="E13" s="42"/>
      <c r="F13" s="42"/>
      <c r="G13" s="42"/>
      <c r="H13" s="42"/>
      <c r="I13" s="42"/>
      <c r="J13" s="42"/>
      <c r="K13" s="39">
        <f>L13+M13+N13</f>
        <v>21480394.78316525</v>
      </c>
      <c r="L13" s="39">
        <f>L591+L704+L735</f>
        <v>18835047.792735249</v>
      </c>
      <c r="M13" s="39">
        <f>M591+M704+M713</f>
        <v>773703.59315999993</v>
      </c>
      <c r="N13" s="39">
        <f>N591+N704+N735</f>
        <v>1871643.3972700001</v>
      </c>
      <c r="O13" s="39">
        <f>Q13+S13+U13</f>
        <v>5204205.7100299997</v>
      </c>
      <c r="P13" s="43">
        <f t="shared" si="2"/>
        <v>0.24227700480201009</v>
      </c>
      <c r="Q13" s="37">
        <f>Q591+Q704+Q735</f>
        <v>5005847.5927499998</v>
      </c>
      <c r="R13" s="43">
        <f t="shared" si="3"/>
        <v>0.26577302313407319</v>
      </c>
      <c r="S13" s="37">
        <f>S591+S704+S713</f>
        <v>105596.80347</v>
      </c>
      <c r="T13" s="43">
        <f t="shared" si="4"/>
        <v>0.13648224514340965</v>
      </c>
      <c r="U13" s="37">
        <f>U591+U704+U735</f>
        <v>92761.313810000007</v>
      </c>
      <c r="V13" s="31">
        <f t="shared" si="5"/>
        <v>4.956142497299576E-2</v>
      </c>
      <c r="W13" s="39">
        <f>W591+W704+W713</f>
        <v>5092486.7107999986</v>
      </c>
      <c r="X13" s="43">
        <f t="shared" si="6"/>
        <v>0.23707602966362212</v>
      </c>
      <c r="Y13" s="37">
        <f>Y591+Y704+Y713</f>
        <v>4737932.6895199995</v>
      </c>
      <c r="Z13" s="43">
        <f t="shared" si="7"/>
        <v>0.25154874793295923</v>
      </c>
      <c r="AA13" s="37">
        <f>AA591+AA704+AA713</f>
        <v>91322.963539999982</v>
      </c>
      <c r="AB13" s="43">
        <f t="shared" si="8"/>
        <v>0.11803352646588346</v>
      </c>
      <c r="AC13" s="37">
        <f>AC591+AC704+AC713</f>
        <v>263231.05774000002</v>
      </c>
      <c r="AD13" s="43">
        <f t="shared" si="9"/>
        <v>0.14064167251301812</v>
      </c>
      <c r="AE13" s="39">
        <f t="shared" si="10"/>
        <v>16595274.54882</v>
      </c>
      <c r="AF13" s="43">
        <f t="shared" si="11"/>
        <v>0.77257772570484384</v>
      </c>
      <c r="AG13" s="37">
        <f>AG591+AG704+AG713</f>
        <v>14222692.990640001</v>
      </c>
      <c r="AH13" s="43">
        <f t="shared" si="12"/>
        <v>0.75511849755569771</v>
      </c>
      <c r="AI13" s="37">
        <f>AI591+AI704</f>
        <v>500938.16090999992</v>
      </c>
      <c r="AJ13" s="43">
        <f t="shared" si="13"/>
        <v>0.64745487204478724</v>
      </c>
      <c r="AK13" s="37">
        <f>AK591+AK704+AK713+AK729</f>
        <v>1871643.3972700001</v>
      </c>
      <c r="AL13" s="43">
        <f t="shared" si="14"/>
        <v>1</v>
      </c>
      <c r="AM13" s="39" t="e">
        <f t="shared" ref="AM13:AW13" si="20">AM591+AM704</f>
        <v>#REF!</v>
      </c>
      <c r="AN13" s="39" t="e">
        <f t="shared" si="20"/>
        <v>#REF!</v>
      </c>
      <c r="AO13" s="39" t="e">
        <f t="shared" si="20"/>
        <v>#REF!</v>
      </c>
      <c r="AP13" s="39" t="e">
        <f t="shared" si="20"/>
        <v>#REF!</v>
      </c>
      <c r="AQ13" s="39" t="e">
        <f t="shared" si="20"/>
        <v>#REF!</v>
      </c>
      <c r="AR13" s="39" t="e">
        <f t="shared" si="20"/>
        <v>#REF!</v>
      </c>
      <c r="AS13" s="39" t="e">
        <f t="shared" si="20"/>
        <v>#REF!</v>
      </c>
      <c r="AT13" s="39" t="e">
        <f t="shared" si="20"/>
        <v>#REF!</v>
      </c>
      <c r="AU13" s="39" t="e">
        <f t="shared" si="20"/>
        <v>#REF!</v>
      </c>
      <c r="AV13" s="39" t="e">
        <f t="shared" si="20"/>
        <v>#REF!</v>
      </c>
      <c r="AW13" s="39" t="e">
        <f t="shared" si="20"/>
        <v>#REF!</v>
      </c>
      <c r="AX13" s="37" t="e">
        <f t="shared" si="15"/>
        <v>#REF!</v>
      </c>
      <c r="AY13" s="43" t="e">
        <f t="shared" si="16"/>
        <v>#REF!</v>
      </c>
      <c r="AZ13" s="37" t="e">
        <f>AZ591+AZ704+AZ713</f>
        <v>#REF!</v>
      </c>
      <c r="BA13" s="43" t="e">
        <f t="shared" si="17"/>
        <v>#REF!</v>
      </c>
      <c r="BB13" s="37">
        <f>BB591+BB704</f>
        <v>677539.59232000005</v>
      </c>
      <c r="BC13" s="43">
        <f t="shared" si="18"/>
        <v>0.87570950724522045</v>
      </c>
      <c r="BD13" s="37">
        <f>BD591+BD704+BD713</f>
        <v>1234952.3214699998</v>
      </c>
      <c r="BE13" s="43">
        <f t="shared" si="19"/>
        <v>0.6598224444204035</v>
      </c>
      <c r="BF13" s="44"/>
      <c r="BG13" s="44"/>
    </row>
    <row r="14" spans="1:63" s="41" customFormat="1" ht="35.25" customHeight="1" x14ac:dyDescent="0.3">
      <c r="B14" s="676" t="s">
        <v>37</v>
      </c>
      <c r="C14" s="676"/>
      <c r="D14" s="42"/>
      <c r="E14" s="42"/>
      <c r="F14" s="42"/>
      <c r="G14" s="42"/>
      <c r="H14" s="42"/>
      <c r="I14" s="42"/>
      <c r="J14" s="42"/>
      <c r="K14" s="39">
        <f t="shared" ref="K14:K16" si="21">L14+M14+N14</f>
        <v>1322331.19603</v>
      </c>
      <c r="L14" s="39">
        <f>L607+L758</f>
        <v>650561.19259999995</v>
      </c>
      <c r="M14" s="39">
        <f>M607+M758</f>
        <v>52515.398430000001</v>
      </c>
      <c r="N14" s="39">
        <f>N607+N758</f>
        <v>619254.60499999998</v>
      </c>
      <c r="O14" s="39">
        <f t="shared" ref="O14:O15" si="22">Q14+S14+U14</f>
        <v>705186.28860000009</v>
      </c>
      <c r="P14" s="43">
        <f t="shared" si="2"/>
        <v>0.53329021558075784</v>
      </c>
      <c r="Q14" s="37">
        <f>Q607+Q758</f>
        <v>323025.75835000002</v>
      </c>
      <c r="R14" s="43">
        <f t="shared" si="3"/>
        <v>0.49653401098059907</v>
      </c>
      <c r="S14" s="37">
        <f>S607+S758</f>
        <v>23952.28225</v>
      </c>
      <c r="T14" s="43">
        <f t="shared" si="4"/>
        <v>0.45610017187486468</v>
      </c>
      <c r="U14" s="37">
        <f>U607+U758</f>
        <v>358208.24800000002</v>
      </c>
      <c r="V14" s="31">
        <f t="shared" si="5"/>
        <v>0.57845068104095898</v>
      </c>
      <c r="W14" s="39">
        <f>W607+W758</f>
        <v>698361.06775000005</v>
      </c>
      <c r="X14" s="43">
        <f t="shared" si="6"/>
        <v>0.52812870924218613</v>
      </c>
      <c r="Y14" s="37">
        <f>Y607+Y758</f>
        <v>320256.03722</v>
      </c>
      <c r="Z14" s="43">
        <f t="shared" si="7"/>
        <v>0.49227657730409791</v>
      </c>
      <c r="AA14" s="37">
        <f>AA607+AA758</f>
        <v>19896.78253</v>
      </c>
      <c r="AB14" s="43">
        <f t="shared" si="8"/>
        <v>0.37887520850710604</v>
      </c>
      <c r="AC14" s="37">
        <f>AC607+AC758</f>
        <v>358208.24800000002</v>
      </c>
      <c r="AD14" s="43">
        <f t="shared" si="9"/>
        <v>0.57845068104095898</v>
      </c>
      <c r="AE14" s="39">
        <f t="shared" si="10"/>
        <v>1205435.4373599999</v>
      </c>
      <c r="AF14" s="43">
        <f t="shared" si="11"/>
        <v>0.91159872880489157</v>
      </c>
      <c r="AG14" s="37">
        <f>AG607+AG758</f>
        <v>540830.11678000004</v>
      </c>
      <c r="AH14" s="43">
        <f t="shared" si="12"/>
        <v>0.83132858665999698</v>
      </c>
      <c r="AI14" s="37">
        <f>AI607+AI758</f>
        <v>50004.220580000001</v>
      </c>
      <c r="AJ14" s="43">
        <f t="shared" si="13"/>
        <v>0.95218206611633627</v>
      </c>
      <c r="AK14" s="37">
        <f t="shared" ref="AK14" si="23">AK607</f>
        <v>614601.1</v>
      </c>
      <c r="AL14" s="43">
        <f t="shared" si="14"/>
        <v>0.99248531224083514</v>
      </c>
      <c r="AM14" s="39">
        <f t="shared" ref="AM14:AW14" si="24">AM607</f>
        <v>630099.41006999998</v>
      </c>
      <c r="AN14" s="39">
        <f t="shared" si="24"/>
        <v>0</v>
      </c>
      <c r="AO14" s="39">
        <f t="shared" si="24"/>
        <v>0</v>
      </c>
      <c r="AP14" s="39">
        <f t="shared" si="24"/>
        <v>-459779.8140800001</v>
      </c>
      <c r="AQ14" s="39">
        <f t="shared" si="24"/>
        <v>-227571.56608000008</v>
      </c>
      <c r="AR14" s="39">
        <f t="shared" si="24"/>
        <v>0</v>
      </c>
      <c r="AS14" s="39">
        <f t="shared" si="24"/>
        <v>-232208.24800000002</v>
      </c>
      <c r="AT14" s="39">
        <f t="shared" si="24"/>
        <v>828229.09103000001</v>
      </c>
      <c r="AU14" s="39">
        <f t="shared" si="24"/>
        <v>649883.19259999995</v>
      </c>
      <c r="AV14" s="39">
        <f t="shared" si="24"/>
        <v>52345.898430000001</v>
      </c>
      <c r="AW14" s="39">
        <f t="shared" si="24"/>
        <v>126000</v>
      </c>
      <c r="AX14" s="37">
        <f t="shared" si="15"/>
        <v>623820.12827999983</v>
      </c>
      <c r="AY14" s="43">
        <f t="shared" si="16"/>
        <v>0.47175785472873855</v>
      </c>
      <c r="AZ14" s="37">
        <f>AZ607+AZ758</f>
        <v>330305.15537999995</v>
      </c>
      <c r="BA14" s="43">
        <f t="shared" si="17"/>
        <v>0.50772342269590209</v>
      </c>
      <c r="BB14" s="37">
        <f>BB607+BB758</f>
        <v>32618.615900000001</v>
      </c>
      <c r="BC14" s="43">
        <f t="shared" si="18"/>
        <v>0.6211247914928939</v>
      </c>
      <c r="BD14" s="37">
        <f t="shared" ref="BD14" si="25">BD607</f>
        <v>260896.35699999996</v>
      </c>
      <c r="BE14" s="43">
        <f t="shared" si="19"/>
        <v>0.42130709225811891</v>
      </c>
      <c r="BF14" s="44"/>
      <c r="BG14" s="44"/>
    </row>
    <row r="15" spans="1:63" s="41" customFormat="1" ht="35.25" customHeight="1" x14ac:dyDescent="0.3">
      <c r="B15" s="676" t="s">
        <v>38</v>
      </c>
      <c r="C15" s="676"/>
      <c r="D15" s="42"/>
      <c r="E15" s="42"/>
      <c r="F15" s="42"/>
      <c r="G15" s="42"/>
      <c r="H15" s="42"/>
      <c r="I15" s="42"/>
      <c r="J15" s="42"/>
      <c r="K15" s="39">
        <f t="shared" si="21"/>
        <v>19850</v>
      </c>
      <c r="L15" s="39">
        <f t="shared" ref="L15:AW15" si="26">L741</f>
        <v>19850</v>
      </c>
      <c r="M15" s="39">
        <f t="shared" si="26"/>
        <v>0</v>
      </c>
      <c r="N15" s="39">
        <f>N744</f>
        <v>0</v>
      </c>
      <c r="O15" s="39">
        <f t="shared" si="22"/>
        <v>2782.5383000000002</v>
      </c>
      <c r="P15" s="43">
        <f t="shared" si="2"/>
        <v>0.14017825188916877</v>
      </c>
      <c r="Q15" s="37">
        <f t="shared" ref="Q15" si="27">Q741</f>
        <v>2782.5383000000002</v>
      </c>
      <c r="R15" s="43">
        <f t="shared" si="3"/>
        <v>0.14017825188916877</v>
      </c>
      <c r="S15" s="37">
        <f t="shared" ref="S15" si="28">S741</f>
        <v>0</v>
      </c>
      <c r="T15" s="43">
        <v>0</v>
      </c>
      <c r="U15" s="37">
        <f>U744</f>
        <v>0</v>
      </c>
      <c r="V15" s="43">
        <v>0</v>
      </c>
      <c r="W15" s="39">
        <f>Y15+AC15</f>
        <v>2782.5383000000002</v>
      </c>
      <c r="X15" s="43">
        <f t="shared" si="6"/>
        <v>0.14017825188916877</v>
      </c>
      <c r="Y15" s="37">
        <f t="shared" ref="Y15" si="29">Y741</f>
        <v>2782.5383000000002</v>
      </c>
      <c r="Z15" s="43">
        <f t="shared" si="7"/>
        <v>0.14017825188916877</v>
      </c>
      <c r="AA15" s="37">
        <f t="shared" ref="AA15" si="30">AA741</f>
        <v>0</v>
      </c>
      <c r="AB15" s="43">
        <v>0</v>
      </c>
      <c r="AC15" s="37">
        <f>AC744</f>
        <v>0</v>
      </c>
      <c r="AD15" s="43">
        <v>0</v>
      </c>
      <c r="AE15" s="39">
        <f>AG15+AI15+AK15</f>
        <v>2782.5383000000002</v>
      </c>
      <c r="AF15" s="43">
        <f t="shared" si="11"/>
        <v>0.14017825188916877</v>
      </c>
      <c r="AG15" s="37">
        <f t="shared" ref="AG15" si="31">AG741</f>
        <v>2782.5383000000002</v>
      </c>
      <c r="AH15" s="43">
        <f t="shared" si="12"/>
        <v>0.14017825188916877</v>
      </c>
      <c r="AI15" s="45">
        <f t="shared" ref="AI15" si="32">AI741</f>
        <v>0</v>
      </c>
      <c r="AJ15" s="43">
        <v>0</v>
      </c>
      <c r="AK15" s="37">
        <f>AK744</f>
        <v>0</v>
      </c>
      <c r="AL15" s="43">
        <v>0</v>
      </c>
      <c r="AM15" s="39">
        <f t="shared" si="26"/>
        <v>0</v>
      </c>
      <c r="AN15" s="39">
        <f t="shared" si="26"/>
        <v>0</v>
      </c>
      <c r="AO15" s="39">
        <f t="shared" si="26"/>
        <v>0</v>
      </c>
      <c r="AP15" s="39">
        <f t="shared" si="26"/>
        <v>0</v>
      </c>
      <c r="AQ15" s="39">
        <f t="shared" si="26"/>
        <v>0</v>
      </c>
      <c r="AR15" s="39">
        <f t="shared" si="26"/>
        <v>0</v>
      </c>
      <c r="AS15" s="39">
        <f t="shared" si="26"/>
        <v>0</v>
      </c>
      <c r="AT15" s="39">
        <f t="shared" si="26"/>
        <v>0</v>
      </c>
      <c r="AU15" s="39">
        <f t="shared" si="26"/>
        <v>0</v>
      </c>
      <c r="AV15" s="39">
        <f t="shared" si="26"/>
        <v>0</v>
      </c>
      <c r="AW15" s="39">
        <f t="shared" si="26"/>
        <v>0</v>
      </c>
      <c r="AX15" s="45">
        <f>AZ15+BB15+BD15</f>
        <v>17067.4617</v>
      </c>
      <c r="AY15" s="43">
        <f t="shared" si="16"/>
        <v>0.85982174811083123</v>
      </c>
      <c r="AZ15" s="37">
        <f t="shared" ref="AZ15" si="33">AZ741</f>
        <v>17067.4617</v>
      </c>
      <c r="BA15" s="43">
        <f t="shared" si="17"/>
        <v>0.85982174811083123</v>
      </c>
      <c r="BB15" s="45">
        <f t="shared" ref="BB15" si="34">BB741</f>
        <v>0</v>
      </c>
      <c r="BC15" s="43">
        <v>0</v>
      </c>
      <c r="BD15" s="37">
        <f>BD744</f>
        <v>0</v>
      </c>
      <c r="BE15" s="43" t="e">
        <f t="shared" si="19"/>
        <v>#DIV/0!</v>
      </c>
      <c r="BF15" s="44"/>
      <c r="BG15" s="44"/>
    </row>
    <row r="16" spans="1:63" s="505" customFormat="1" ht="86.25" customHeight="1" x14ac:dyDescent="0.3">
      <c r="B16" s="673" t="s">
        <v>367</v>
      </c>
      <c r="C16" s="674"/>
      <c r="D16" s="506"/>
      <c r="E16" s="506"/>
      <c r="F16" s="506"/>
      <c r="G16" s="506"/>
      <c r="H16" s="506"/>
      <c r="I16" s="506"/>
      <c r="J16" s="506"/>
      <c r="K16" s="509">
        <f t="shared" si="21"/>
        <v>569448.28056999994</v>
      </c>
      <c r="L16" s="509">
        <f>L764</f>
        <v>569448.28056999994</v>
      </c>
      <c r="M16" s="509">
        <v>0</v>
      </c>
      <c r="N16" s="509">
        <v>0</v>
      </c>
      <c r="O16" s="509">
        <f>Q16</f>
        <v>247586.00000000003</v>
      </c>
      <c r="P16" s="508">
        <f t="shared" si="2"/>
        <v>0.43478224177299152</v>
      </c>
      <c r="Q16" s="507">
        <f>Q764</f>
        <v>247586.00000000003</v>
      </c>
      <c r="R16" s="508">
        <f t="shared" si="3"/>
        <v>0.43478224177299152</v>
      </c>
      <c r="S16" s="507">
        <v>0</v>
      </c>
      <c r="T16" s="508"/>
      <c r="U16" s="507">
        <v>0</v>
      </c>
      <c r="V16" s="508">
        <v>0</v>
      </c>
      <c r="W16" s="509">
        <f>Y16</f>
        <v>459644.96446000005</v>
      </c>
      <c r="X16" s="508">
        <f t="shared" si="6"/>
        <v>0.80717596337266972</v>
      </c>
      <c r="Y16" s="507">
        <f>Y764</f>
        <v>459644.96446000005</v>
      </c>
      <c r="Z16" s="508">
        <f t="shared" si="7"/>
        <v>0.80717596337266972</v>
      </c>
      <c r="AA16" s="507">
        <v>0</v>
      </c>
      <c r="AB16" s="508">
        <v>0</v>
      </c>
      <c r="AC16" s="507">
        <v>0</v>
      </c>
      <c r="AD16" s="508">
        <v>0</v>
      </c>
      <c r="AE16" s="509">
        <f t="shared" si="10"/>
        <v>569448.28056999994</v>
      </c>
      <c r="AF16" s="508">
        <f t="shared" si="11"/>
        <v>1</v>
      </c>
      <c r="AG16" s="507">
        <f>AG764</f>
        <v>569448.28056999994</v>
      </c>
      <c r="AH16" s="508">
        <f t="shared" si="12"/>
        <v>1</v>
      </c>
      <c r="AI16" s="510">
        <v>0</v>
      </c>
      <c r="AJ16" s="508">
        <v>0</v>
      </c>
      <c r="AK16" s="510">
        <v>0</v>
      </c>
      <c r="AL16" s="508">
        <v>0</v>
      </c>
      <c r="AM16" s="509"/>
      <c r="AN16" s="509"/>
      <c r="AO16" s="509"/>
      <c r="AP16" s="509"/>
      <c r="AQ16" s="509"/>
      <c r="AR16" s="509"/>
      <c r="AS16" s="509"/>
      <c r="AT16" s="509"/>
      <c r="AU16" s="509"/>
      <c r="AV16" s="509"/>
      <c r="AW16" s="509"/>
      <c r="AX16" s="510">
        <f t="shared" ref="AX16:AX20" si="35">AZ16+BB16+BD16</f>
        <v>34085.216109999979</v>
      </c>
      <c r="AY16" s="508">
        <f t="shared" si="16"/>
        <v>5.9856561645741983E-2</v>
      </c>
      <c r="AZ16" s="507">
        <f>AZ760</f>
        <v>34085.216109999979</v>
      </c>
      <c r="BA16" s="508">
        <f t="shared" si="17"/>
        <v>5.9856561645741983E-2</v>
      </c>
      <c r="BB16" s="510">
        <v>0</v>
      </c>
      <c r="BC16" s="508">
        <v>0</v>
      </c>
      <c r="BD16" s="510">
        <v>0</v>
      </c>
      <c r="BE16" s="508">
        <v>0</v>
      </c>
      <c r="BF16" s="511"/>
      <c r="BG16" s="511"/>
    </row>
    <row r="17" spans="2:63" s="459" customFormat="1" ht="35.25" customHeight="1" x14ac:dyDescent="0.25">
      <c r="B17" s="677" t="s">
        <v>39</v>
      </c>
      <c r="C17" s="677"/>
      <c r="D17" s="46" t="e">
        <f>D18+D20</f>
        <v>#REF!</v>
      </c>
      <c r="E17" s="46" t="e">
        <f>E608+#REF!</f>
        <v>#REF!</v>
      </c>
      <c r="F17" s="46" t="e">
        <f>F608+#REF!</f>
        <v>#REF!</v>
      </c>
      <c r="G17" s="46" t="e">
        <f>G608+#REF!</f>
        <v>#REF!</v>
      </c>
      <c r="H17" s="46" t="e">
        <f>H608+#REF!</f>
        <v>#REF!</v>
      </c>
      <c r="I17" s="46" t="e">
        <f>I608+#REF!</f>
        <v>#REF!</v>
      </c>
      <c r="J17" s="46" t="e">
        <f>J608+#REF!</f>
        <v>#REF!</v>
      </c>
      <c r="K17" s="48">
        <f>L17+M17+N17</f>
        <v>22801728.479195252</v>
      </c>
      <c r="L17" s="48">
        <f>L18+L19+L20+L21</f>
        <v>19484930.985335249</v>
      </c>
      <c r="M17" s="48">
        <f t="shared" ref="M17:N17" si="36">M18+M19+M20+M21</f>
        <v>826049.49158999999</v>
      </c>
      <c r="N17" s="48">
        <f t="shared" si="36"/>
        <v>2490748.0022700001</v>
      </c>
      <c r="O17" s="48">
        <f t="shared" ref="O17:V17" si="37">O18+O19+O20</f>
        <v>5908826.9986299993</v>
      </c>
      <c r="P17" s="381">
        <f t="shared" si="2"/>
        <v>0.25913943339959206</v>
      </c>
      <c r="Q17" s="47">
        <f>Q18+Q19+Q20+Q21</f>
        <v>5328421.3510999996</v>
      </c>
      <c r="R17" s="381">
        <f>Q17/L17</f>
        <v>0.27346370151940885</v>
      </c>
      <c r="S17" s="47">
        <f t="shared" ref="S17" si="38">S18+S19+S20+S21</f>
        <v>129436.08572</v>
      </c>
      <c r="T17" s="381">
        <f t="shared" si="37"/>
        <v>0.1566928943577682</v>
      </c>
      <c r="U17" s="47">
        <f t="shared" ref="U17" si="39">U18+U19+U20+U21</f>
        <v>450969.56181000004</v>
      </c>
      <c r="V17" s="381">
        <f t="shared" si="37"/>
        <v>0.20657622145278484</v>
      </c>
      <c r="W17" s="48">
        <f>Y17+AA17+AC17</f>
        <v>5790282.7785499999</v>
      </c>
      <c r="X17" s="381">
        <f t="shared" si="6"/>
        <v>0.25394051963355185</v>
      </c>
      <c r="Y17" s="47">
        <f>Y18+Y19+Y20+Y21</f>
        <v>5057736.7267399998</v>
      </c>
      <c r="Z17" s="381">
        <f t="shared" si="7"/>
        <v>0.25957170341257835</v>
      </c>
      <c r="AA17" s="47">
        <f t="shared" ref="AA17" si="40">AA18+AA19+AA20+AA21</f>
        <v>111106.74606999998</v>
      </c>
      <c r="AB17" s="381">
        <f t="shared" si="8"/>
        <v>0.13450374003153132</v>
      </c>
      <c r="AC17" s="47">
        <f t="shared" ref="AC17" si="41">AC18+AC19+AC20+AC21</f>
        <v>621439.30573999998</v>
      </c>
      <c r="AD17" s="381">
        <f t="shared" si="9"/>
        <v>0.24949906822112758</v>
      </c>
      <c r="AE17" s="48">
        <f t="shared" si="10"/>
        <v>17800088.48618</v>
      </c>
      <c r="AF17" s="381">
        <f t="shared" si="11"/>
        <v>0.78064645416776857</v>
      </c>
      <c r="AG17" s="47">
        <f>AG18+AG19+AG20+AG21</f>
        <v>14763071.107420001</v>
      </c>
      <c r="AH17" s="381">
        <f t="shared" si="12"/>
        <v>0.75766607120810359</v>
      </c>
      <c r="AI17" s="47">
        <f>AI18+AI19+AI20</f>
        <v>550772.88148999994</v>
      </c>
      <c r="AJ17" s="381">
        <f t="shared" si="13"/>
        <v>0.66675530594402888</v>
      </c>
      <c r="AK17" s="47">
        <f t="shared" ref="AK17" si="42">AK18+AK19+AK20+AK21</f>
        <v>2486244.4972699997</v>
      </c>
      <c r="AL17" s="381">
        <f>AK17/N17</f>
        <v>0.99819190660962254</v>
      </c>
      <c r="AM17" s="48" t="e">
        <f>AM18+AM20</f>
        <v>#REF!</v>
      </c>
      <c r="AN17" s="48" t="e">
        <f>AN18+AN20</f>
        <v>#REF!</v>
      </c>
      <c r="AO17" s="48" t="e">
        <f>AO18+AO20</f>
        <v>#REF!</v>
      </c>
      <c r="AP17" s="48" t="e">
        <f>AP608+#REF!</f>
        <v>#REF!</v>
      </c>
      <c r="AQ17" s="48" t="e">
        <f>AQ18+AQ20</f>
        <v>#REF!</v>
      </c>
      <c r="AR17" s="48" t="e">
        <f>AR18+AR20</f>
        <v>#REF!</v>
      </c>
      <c r="AS17" s="48" t="e">
        <f>AS18+AS20</f>
        <v>#REF!</v>
      </c>
      <c r="AT17" s="48" t="e">
        <f>AU17+AV17+AW17</f>
        <v>#REF!</v>
      </c>
      <c r="AU17" s="48" t="e">
        <f>AU18+AU20</f>
        <v>#REF!</v>
      </c>
      <c r="AV17" s="48" t="e">
        <f>AV18+AV20</f>
        <v>#REF!</v>
      </c>
      <c r="AW17" s="48" t="e">
        <f>AW18+AW20</f>
        <v>#REF!</v>
      </c>
      <c r="AX17" s="47" t="e">
        <f t="shared" si="35"/>
        <v>#REF!</v>
      </c>
      <c r="AY17" s="381" t="e">
        <f t="shared" si="16"/>
        <v>#REF!</v>
      </c>
      <c r="AZ17" s="47" t="e">
        <f>AZ18+AZ19+AZ20</f>
        <v>#REF!</v>
      </c>
      <c r="BA17" s="381" t="e">
        <f t="shared" si="17"/>
        <v>#REF!</v>
      </c>
      <c r="BB17" s="47">
        <f>BB18+BB19+BB20</f>
        <v>710101.70822000003</v>
      </c>
      <c r="BC17" s="381">
        <f t="shared" si="18"/>
        <v>0.85963579113544286</v>
      </c>
      <c r="BD17" s="47">
        <f>BD18+BD19+BD20</f>
        <v>1495848.6784699997</v>
      </c>
      <c r="BE17" s="381">
        <f t="shared" si="19"/>
        <v>0.60056203080629744</v>
      </c>
      <c r="BF17" s="380"/>
      <c r="BG17" s="380"/>
      <c r="BK17" s="536"/>
    </row>
    <row r="18" spans="2:63" s="28" customFormat="1" ht="42.75" customHeight="1" x14ac:dyDescent="0.25">
      <c r="B18" s="648" t="s">
        <v>40</v>
      </c>
      <c r="C18" s="648"/>
      <c r="D18" s="29" t="e">
        <f>D43+#REF!</f>
        <v>#REF!</v>
      </c>
      <c r="E18" s="29" t="e">
        <f>F18+G18</f>
        <v>#REF!</v>
      </c>
      <c r="F18" s="29" t="e">
        <f>F610+#REF!</f>
        <v>#REF!</v>
      </c>
      <c r="G18" s="29" t="e">
        <f>G610+#REF!</f>
        <v>#REF!</v>
      </c>
      <c r="H18" s="29" t="e">
        <f>I18+J18</f>
        <v>#REF!</v>
      </c>
      <c r="I18" s="29" t="e">
        <f>I610+#REF!</f>
        <v>#REF!</v>
      </c>
      <c r="J18" s="29" t="e">
        <f>J610+#REF!</f>
        <v>#REF!</v>
      </c>
      <c r="K18" s="33">
        <f>L18+M18+N18</f>
        <v>13745277.179195248</v>
      </c>
      <c r="L18" s="33">
        <f>L43+L705+L715+L729</f>
        <v>10855829.563405247</v>
      </c>
      <c r="M18" s="33">
        <f t="shared" ref="M18:N18" si="43">M43+M705+M715+M729</f>
        <v>826049.49158999999</v>
      </c>
      <c r="N18" s="33">
        <f t="shared" si="43"/>
        <v>2063398.1242</v>
      </c>
      <c r="O18" s="33">
        <f t="shared" ref="O18:O37" si="44">Q18+S18+U18</f>
        <v>3892698.7597799995</v>
      </c>
      <c r="P18" s="31">
        <f t="shared" si="2"/>
        <v>0.28320263818847979</v>
      </c>
      <c r="Q18" s="30">
        <f>Q43+Q705+Q715+Q729</f>
        <v>3337013.6862099995</v>
      </c>
      <c r="R18" s="31">
        <f t="shared" si="3"/>
        <v>0.30739370646154912</v>
      </c>
      <c r="S18" s="30">
        <f t="shared" ref="S18" si="45">S43+S705+S715+S729</f>
        <v>129436.08572</v>
      </c>
      <c r="T18" s="31">
        <f t="shared" si="4"/>
        <v>0.1566928943577682</v>
      </c>
      <c r="U18" s="30">
        <f t="shared" ref="U18" si="46">U43+U705+U715+U729</f>
        <v>426248.98785000003</v>
      </c>
      <c r="V18" s="31">
        <f t="shared" si="5"/>
        <v>0.20657622145278484</v>
      </c>
      <c r="W18" s="33">
        <f>Y18+AA18+AC18</f>
        <v>3900784.2594399992</v>
      </c>
      <c r="X18" s="31">
        <f t="shared" si="6"/>
        <v>0.28379087657426061</v>
      </c>
      <c r="Y18" s="30">
        <f>Y43+Y705+Y715+Y729</f>
        <v>3253105.7873799996</v>
      </c>
      <c r="Z18" s="31">
        <f t="shared" si="7"/>
        <v>0.29966441241359798</v>
      </c>
      <c r="AA18" s="30">
        <f t="shared" ref="AA18" si="47">AA43+AA705+AA715+AA729</f>
        <v>111106.74606999998</v>
      </c>
      <c r="AB18" s="31">
        <f t="shared" si="8"/>
        <v>0.13450374003153132</v>
      </c>
      <c r="AC18" s="30">
        <f t="shared" ref="AC18" si="48">AC43+AC705+AC715+AC729</f>
        <v>536571.72598999995</v>
      </c>
      <c r="AD18" s="31">
        <f t="shared" si="9"/>
        <v>0.26004275166142943</v>
      </c>
      <c r="AE18" s="33">
        <f t="shared" si="10"/>
        <v>10260961.444700001</v>
      </c>
      <c r="AF18" s="31">
        <f t="shared" si="11"/>
        <v>0.74650815046719599</v>
      </c>
      <c r="AG18" s="30">
        <f>AG43+AG705+AG715+AG729</f>
        <v>7651293.9440100016</v>
      </c>
      <c r="AH18" s="31">
        <f t="shared" si="12"/>
        <v>0.70480969688418271</v>
      </c>
      <c r="AI18" s="30">
        <f t="shared" ref="AI18" si="49">AI43+AI705+AI715+AI729</f>
        <v>550772.88148999994</v>
      </c>
      <c r="AJ18" s="31">
        <f t="shared" si="13"/>
        <v>0.66675530594402888</v>
      </c>
      <c r="AK18" s="30">
        <f t="shared" ref="AK18" si="50">AK43+AK705+AK715+AK729</f>
        <v>2058894.6191999996</v>
      </c>
      <c r="AL18" s="31">
        <f t="shared" si="14"/>
        <v>0.99781743283218971</v>
      </c>
      <c r="AM18" s="33" t="e">
        <f t="shared" ref="AM18:AW18" si="51">AM43+AM705</f>
        <v>#REF!</v>
      </c>
      <c r="AN18" s="33" t="e">
        <f t="shared" si="51"/>
        <v>#REF!</v>
      </c>
      <c r="AO18" s="33" t="e">
        <f t="shared" si="51"/>
        <v>#REF!</v>
      </c>
      <c r="AP18" s="33" t="e">
        <f t="shared" si="51"/>
        <v>#REF!</v>
      </c>
      <c r="AQ18" s="33" t="e">
        <f t="shared" si="51"/>
        <v>#REF!</v>
      </c>
      <c r="AR18" s="33" t="e">
        <f t="shared" si="51"/>
        <v>#REF!</v>
      </c>
      <c r="AS18" s="33" t="e">
        <f t="shared" si="51"/>
        <v>#REF!</v>
      </c>
      <c r="AT18" s="33" t="e">
        <f t="shared" si="51"/>
        <v>#REF!</v>
      </c>
      <c r="AU18" s="33" t="e">
        <f t="shared" si="51"/>
        <v>#REF!</v>
      </c>
      <c r="AV18" s="33" t="e">
        <f t="shared" si="51"/>
        <v>#REF!</v>
      </c>
      <c r="AW18" s="33" t="e">
        <f t="shared" si="51"/>
        <v>#REF!</v>
      </c>
      <c r="AX18" s="30" t="e">
        <f t="shared" si="35"/>
        <v>#REF!</v>
      </c>
      <c r="AY18" s="31" t="e">
        <f t="shared" si="16"/>
        <v>#REF!</v>
      </c>
      <c r="AZ18" s="30" t="e">
        <f>AZ43+AZ705+AZ715</f>
        <v>#REF!</v>
      </c>
      <c r="BA18" s="31" t="e">
        <f t="shared" si="17"/>
        <v>#REF!</v>
      </c>
      <c r="BB18" s="30">
        <f>BB43+BB705+BB715</f>
        <v>710101.70822000003</v>
      </c>
      <c r="BC18" s="31">
        <f t="shared" si="18"/>
        <v>0.85963579113544286</v>
      </c>
      <c r="BD18" s="30">
        <f>BD43+BD705+BD715</f>
        <v>1328232.2023799997</v>
      </c>
      <c r="BE18" s="31">
        <f t="shared" si="19"/>
        <v>0.64371106419172919</v>
      </c>
      <c r="BF18" s="34"/>
      <c r="BG18" s="34"/>
      <c r="BK18" s="536"/>
    </row>
    <row r="19" spans="2:63" s="58" customFormat="1" ht="40.5" customHeight="1" x14ac:dyDescent="0.25">
      <c r="B19" s="649" t="s">
        <v>299</v>
      </c>
      <c r="C19" s="649"/>
      <c r="D19" s="53"/>
      <c r="E19" s="53"/>
      <c r="F19" s="53"/>
      <c r="G19" s="53"/>
      <c r="H19" s="53"/>
      <c r="I19" s="53"/>
      <c r="J19" s="53"/>
      <c r="K19" s="56">
        <f>L19+M19+N19</f>
        <v>4757989</v>
      </c>
      <c r="L19" s="56">
        <f>L46</f>
        <v>4757989</v>
      </c>
      <c r="M19" s="56">
        <f t="shared" ref="M19:N19" si="52">M46</f>
        <v>0</v>
      </c>
      <c r="N19" s="56">
        <f t="shared" si="52"/>
        <v>0</v>
      </c>
      <c r="O19" s="56">
        <f t="shared" si="44"/>
        <v>460071.35751</v>
      </c>
      <c r="P19" s="55">
        <f t="shared" si="2"/>
        <v>9.6694497929692563E-2</v>
      </c>
      <c r="Q19" s="54">
        <f>Q46</f>
        <v>460071.35751</v>
      </c>
      <c r="R19" s="55">
        <f t="shared" si="3"/>
        <v>9.6694497929692563E-2</v>
      </c>
      <c r="S19" s="54">
        <f t="shared" ref="S19" si="53">S46</f>
        <v>0</v>
      </c>
      <c r="T19" s="55">
        <v>0</v>
      </c>
      <c r="U19" s="54">
        <f t="shared" ref="U19" si="54">U46</f>
        <v>0</v>
      </c>
      <c r="V19" s="55">
        <v>0</v>
      </c>
      <c r="W19" s="56">
        <f>Y19+AA19+AC19</f>
        <v>390839.38089999999</v>
      </c>
      <c r="X19" s="55">
        <f t="shared" si="6"/>
        <v>8.2143817671709626E-2</v>
      </c>
      <c r="Y19" s="54">
        <f>Y46</f>
        <v>390839.38089999999</v>
      </c>
      <c r="Z19" s="55">
        <f t="shared" si="7"/>
        <v>8.2143817671709626E-2</v>
      </c>
      <c r="AA19" s="54">
        <v>0</v>
      </c>
      <c r="AB19" s="55">
        <v>0</v>
      </c>
      <c r="AC19" s="54">
        <v>0</v>
      </c>
      <c r="AD19" s="55">
        <v>0</v>
      </c>
      <c r="AE19" s="56">
        <f t="shared" si="10"/>
        <v>3509500.5043099998</v>
      </c>
      <c r="AF19" s="55">
        <f t="shared" si="11"/>
        <v>0.73760164311224763</v>
      </c>
      <c r="AG19" s="54">
        <f>AG46</f>
        <v>3509500.5043099998</v>
      </c>
      <c r="AH19" s="55">
        <f t="shared" si="12"/>
        <v>0.73760164311224763</v>
      </c>
      <c r="AI19" s="54">
        <v>0</v>
      </c>
      <c r="AJ19" s="55">
        <v>0</v>
      </c>
      <c r="AK19" s="54">
        <v>0</v>
      </c>
      <c r="AL19" s="55">
        <v>0</v>
      </c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4" t="e">
        <f t="shared" si="35"/>
        <v>#REF!</v>
      </c>
      <c r="AY19" s="55" t="e">
        <f t="shared" si="16"/>
        <v>#REF!</v>
      </c>
      <c r="AZ19" s="54" t="e">
        <f>AZ46</f>
        <v>#REF!</v>
      </c>
      <c r="BA19" s="55" t="e">
        <f t="shared" si="17"/>
        <v>#REF!</v>
      </c>
      <c r="BB19" s="54">
        <v>0</v>
      </c>
      <c r="BC19" s="55">
        <v>0</v>
      </c>
      <c r="BD19" s="54">
        <v>0</v>
      </c>
      <c r="BE19" s="55">
        <v>0</v>
      </c>
      <c r="BF19" s="57"/>
      <c r="BG19" s="57"/>
      <c r="BK19" s="536"/>
    </row>
    <row r="20" spans="2:63" s="35" customFormat="1" ht="35.25" customHeight="1" x14ac:dyDescent="0.25">
      <c r="B20" s="661" t="s">
        <v>41</v>
      </c>
      <c r="C20" s="661"/>
      <c r="D20" s="49" t="e">
        <f>D44+#REF!</f>
        <v>#REF!</v>
      </c>
      <c r="E20" s="49" t="e">
        <f>#REF!</f>
        <v>#REF!</v>
      </c>
      <c r="F20" s="49" t="e">
        <f>#REF!</f>
        <v>#REF!</v>
      </c>
      <c r="G20" s="49" t="e">
        <f>#REF!</f>
        <v>#REF!</v>
      </c>
      <c r="H20" s="49" t="e">
        <f>#REF!</f>
        <v>#REF!</v>
      </c>
      <c r="I20" s="49" t="e">
        <f>#REF!</f>
        <v>#REF!</v>
      </c>
      <c r="J20" s="49" t="e">
        <f>#REF!</f>
        <v>#REF!</v>
      </c>
      <c r="K20" s="52">
        <f>L20+M20+N20</f>
        <v>3898462.3000000003</v>
      </c>
      <c r="L20" s="52">
        <f>L44+L706+L716</f>
        <v>3578921.7</v>
      </c>
      <c r="M20" s="52">
        <f>M44+M706+M716</f>
        <v>0</v>
      </c>
      <c r="N20" s="52">
        <f>N44+N706+N716</f>
        <v>319540.59999999998</v>
      </c>
      <c r="O20" s="52">
        <f t="shared" si="44"/>
        <v>1556056.8813400001</v>
      </c>
      <c r="P20" s="51">
        <f t="shared" si="2"/>
        <v>0.39914632016320895</v>
      </c>
      <c r="Q20" s="50">
        <f>Q44+Q706+Q716</f>
        <v>1531336.3073800001</v>
      </c>
      <c r="R20" s="51">
        <f t="shared" si="3"/>
        <v>0.427876448758295</v>
      </c>
      <c r="S20" s="50">
        <f>S44+S706+S716</f>
        <v>0</v>
      </c>
      <c r="T20" s="51">
        <v>0</v>
      </c>
      <c r="U20" s="50">
        <f>U44+U706+U716</f>
        <v>24720.573960000002</v>
      </c>
      <c r="V20" s="51">
        <v>0</v>
      </c>
      <c r="W20" s="52">
        <f>Y20+AA20+AC20</f>
        <v>1498659.13821</v>
      </c>
      <c r="X20" s="51">
        <f t="shared" si="6"/>
        <v>0.38442314504618907</v>
      </c>
      <c r="Y20" s="50">
        <f>Y44+Y706+Y716</f>
        <v>1413791.55846</v>
      </c>
      <c r="Z20" s="51">
        <f t="shared" si="7"/>
        <v>0.3950328274742641</v>
      </c>
      <c r="AA20" s="50">
        <f>AA44+AA706+AA716</f>
        <v>0</v>
      </c>
      <c r="AB20" s="51">
        <v>0</v>
      </c>
      <c r="AC20" s="50">
        <f>AC44+AC706+AC716</f>
        <v>84867.579750000004</v>
      </c>
      <c r="AD20" s="51">
        <f t="shared" si="9"/>
        <v>0.26559247791986373</v>
      </c>
      <c r="AE20" s="52">
        <f t="shared" si="10"/>
        <v>3642257.2588300002</v>
      </c>
      <c r="AF20" s="51">
        <f t="shared" si="11"/>
        <v>0.93428048767587157</v>
      </c>
      <c r="AG20" s="50">
        <f>AG44+AG706+AG716</f>
        <v>3322716.6588300001</v>
      </c>
      <c r="AH20" s="51">
        <f t="shared" si="12"/>
        <v>0.9284127838924221</v>
      </c>
      <c r="AI20" s="50">
        <f>AI44+AI706+AI716</f>
        <v>0</v>
      </c>
      <c r="AJ20" s="51">
        <v>0</v>
      </c>
      <c r="AK20" s="50">
        <f>AK44+AK706+AK716</f>
        <v>319540.59999999998</v>
      </c>
      <c r="AL20" s="51">
        <f t="shared" si="14"/>
        <v>1</v>
      </c>
      <c r="AM20" s="52">
        <f t="shared" ref="AM20:AW20" si="55">AM44+AM706</f>
        <v>654000</v>
      </c>
      <c r="AN20" s="52">
        <f t="shared" si="55"/>
        <v>0</v>
      </c>
      <c r="AO20" s="52">
        <f t="shared" si="55"/>
        <v>41828.955590000005</v>
      </c>
      <c r="AP20" s="52">
        <f t="shared" si="55"/>
        <v>0</v>
      </c>
      <c r="AQ20" s="52">
        <f t="shared" si="55"/>
        <v>0</v>
      </c>
      <c r="AR20" s="52">
        <f t="shared" si="55"/>
        <v>0</v>
      </c>
      <c r="AS20" s="52">
        <f t="shared" si="55"/>
        <v>0</v>
      </c>
      <c r="AT20" s="52">
        <f t="shared" si="55"/>
        <v>2563652.7999999998</v>
      </c>
      <c r="AU20" s="52">
        <f t="shared" si="55"/>
        <v>2510500</v>
      </c>
      <c r="AV20" s="52">
        <f t="shared" si="55"/>
        <v>0</v>
      </c>
      <c r="AW20" s="52">
        <f t="shared" si="55"/>
        <v>53152.800000000003</v>
      </c>
      <c r="AX20" s="50">
        <f t="shared" si="35"/>
        <v>1647239.6892299999</v>
      </c>
      <c r="AY20" s="51">
        <f t="shared" si="16"/>
        <v>0.4225357493466077</v>
      </c>
      <c r="AZ20" s="50">
        <f>AZ44+AZ706+AZ716</f>
        <v>1479623.2131399999</v>
      </c>
      <c r="BA20" s="51">
        <f t="shared" si="17"/>
        <v>0.41342709820670281</v>
      </c>
      <c r="BB20" s="50">
        <f>BB44+BB706+BB716</f>
        <v>0</v>
      </c>
      <c r="BC20" s="51">
        <v>0</v>
      </c>
      <c r="BD20" s="50">
        <f>BD44+BD706+BD716</f>
        <v>167616.47608999998</v>
      </c>
      <c r="BE20" s="51">
        <f t="shared" si="19"/>
        <v>0.52455455140911667</v>
      </c>
      <c r="BF20" s="40"/>
      <c r="BG20" s="40"/>
      <c r="BK20" s="570"/>
    </row>
    <row r="21" spans="2:63" s="489" customFormat="1" ht="35.25" customHeight="1" x14ac:dyDescent="0.25">
      <c r="B21" s="651" t="s">
        <v>344</v>
      </c>
      <c r="C21" s="652"/>
      <c r="D21" s="485"/>
      <c r="E21" s="485"/>
      <c r="F21" s="485"/>
      <c r="G21" s="485"/>
      <c r="H21" s="485"/>
      <c r="I21" s="485"/>
      <c r="J21" s="485"/>
      <c r="K21" s="487">
        <f>L21+M21+N21</f>
        <v>400000</v>
      </c>
      <c r="L21" s="487">
        <f>L613</f>
        <v>292190.72193</v>
      </c>
      <c r="M21" s="487">
        <f t="shared" ref="M21:V21" si="56">M613</f>
        <v>0</v>
      </c>
      <c r="N21" s="487">
        <f t="shared" si="56"/>
        <v>107809.27807</v>
      </c>
      <c r="O21" s="487">
        <f t="shared" si="56"/>
        <v>0</v>
      </c>
      <c r="P21" s="484">
        <f t="shared" si="56"/>
        <v>0</v>
      </c>
      <c r="Q21" s="484">
        <f>Q613</f>
        <v>0</v>
      </c>
      <c r="R21" s="484">
        <f t="shared" si="56"/>
        <v>0</v>
      </c>
      <c r="S21" s="484">
        <f t="shared" ref="S21" si="57">S613</f>
        <v>0</v>
      </c>
      <c r="T21" s="484">
        <f t="shared" si="56"/>
        <v>0</v>
      </c>
      <c r="U21" s="484">
        <f t="shared" ref="U21" si="58">U613</f>
        <v>0</v>
      </c>
      <c r="V21" s="484">
        <f t="shared" si="56"/>
        <v>0</v>
      </c>
      <c r="W21" s="487">
        <f>Y21+AC21</f>
        <v>0</v>
      </c>
      <c r="X21" s="486">
        <v>0</v>
      </c>
      <c r="Y21" s="484">
        <f>Y613</f>
        <v>0</v>
      </c>
      <c r="Z21" s="486">
        <v>0</v>
      </c>
      <c r="AA21" s="484">
        <v>0</v>
      </c>
      <c r="AB21" s="486">
        <v>0</v>
      </c>
      <c r="AC21" s="484">
        <f t="shared" ref="AC21" si="59">AC613</f>
        <v>0</v>
      </c>
      <c r="AD21" s="486">
        <v>0</v>
      </c>
      <c r="AE21" s="487">
        <f>AG21+AK21</f>
        <v>387369.27833999996</v>
      </c>
      <c r="AF21" s="486">
        <f t="shared" si="11"/>
        <v>0.96842319584999992</v>
      </c>
      <c r="AG21" s="484">
        <f>AG613</f>
        <v>279560.00026999996</v>
      </c>
      <c r="AH21" s="486">
        <f t="shared" si="12"/>
        <v>0.95677233836663034</v>
      </c>
      <c r="AI21" s="484">
        <v>0</v>
      </c>
      <c r="AJ21" s="486">
        <v>0</v>
      </c>
      <c r="AK21" s="484">
        <f t="shared" ref="AK21" si="60">AK613</f>
        <v>107809.27807</v>
      </c>
      <c r="AL21" s="486">
        <f t="shared" si="14"/>
        <v>1</v>
      </c>
      <c r="AM21" s="487"/>
      <c r="AN21" s="487"/>
      <c r="AO21" s="487"/>
      <c r="AP21" s="487"/>
      <c r="AQ21" s="487"/>
      <c r="AR21" s="487"/>
      <c r="AS21" s="487"/>
      <c r="AT21" s="487"/>
      <c r="AU21" s="487"/>
      <c r="AV21" s="487"/>
      <c r="AW21" s="487"/>
      <c r="AX21" s="484"/>
      <c r="AY21" s="486"/>
      <c r="AZ21" s="484"/>
      <c r="BA21" s="486"/>
      <c r="BB21" s="484"/>
      <c r="BC21" s="486"/>
      <c r="BD21" s="484"/>
      <c r="BE21" s="486"/>
      <c r="BF21" s="488"/>
      <c r="BG21" s="488"/>
    </row>
    <row r="22" spans="2:63" s="399" customFormat="1" ht="65.25" customHeight="1" x14ac:dyDescent="0.25">
      <c r="B22" s="632" t="s">
        <v>427</v>
      </c>
      <c r="C22" s="632"/>
      <c r="D22" s="395"/>
      <c r="E22" s="395"/>
      <c r="F22" s="395"/>
      <c r="G22" s="395"/>
      <c r="H22" s="395"/>
      <c r="I22" s="395"/>
      <c r="J22" s="395"/>
      <c r="K22" s="397">
        <v>0</v>
      </c>
      <c r="L22" s="397">
        <f>L137</f>
        <v>0</v>
      </c>
      <c r="M22" s="397">
        <f t="shared" ref="M22:AW22" si="61">M46</f>
        <v>0</v>
      </c>
      <c r="N22" s="397">
        <f t="shared" si="61"/>
        <v>0</v>
      </c>
      <c r="O22" s="397">
        <f t="shared" si="44"/>
        <v>16575.977200000001</v>
      </c>
      <c r="P22" s="394">
        <v>0</v>
      </c>
      <c r="Q22" s="396">
        <f>Q137</f>
        <v>16575.977200000001</v>
      </c>
      <c r="R22" s="394">
        <v>0</v>
      </c>
      <c r="S22" s="397">
        <f t="shared" ref="S22" si="62">S46</f>
        <v>0</v>
      </c>
      <c r="T22" s="394">
        <v>0</v>
      </c>
      <c r="U22" s="396">
        <f t="shared" ref="U22" si="63">U46</f>
        <v>0</v>
      </c>
      <c r="V22" s="394">
        <v>0</v>
      </c>
      <c r="W22" s="397">
        <v>0</v>
      </c>
      <c r="X22" s="394">
        <v>0</v>
      </c>
      <c r="Y22" s="396">
        <v>0</v>
      </c>
      <c r="Z22" s="394">
        <v>0</v>
      </c>
      <c r="AA22" s="396">
        <f t="shared" ref="AA22" si="64">AA46</f>
        <v>0</v>
      </c>
      <c r="AB22" s="394">
        <v>0</v>
      </c>
      <c r="AC22" s="396">
        <f t="shared" ref="AC22" si="65">AC46</f>
        <v>0</v>
      </c>
      <c r="AD22" s="394">
        <v>0</v>
      </c>
      <c r="AE22" s="397">
        <v>0</v>
      </c>
      <c r="AF22" s="394">
        <v>0</v>
      </c>
      <c r="AG22" s="396">
        <v>0</v>
      </c>
      <c r="AH22" s="394">
        <v>0</v>
      </c>
      <c r="AI22" s="396">
        <f t="shared" ref="AI22" si="66">AI46</f>
        <v>0</v>
      </c>
      <c r="AJ22" s="394">
        <v>0</v>
      </c>
      <c r="AK22" s="396">
        <f t="shared" ref="AK22" si="67">AK46</f>
        <v>0</v>
      </c>
      <c r="AL22" s="394">
        <v>0</v>
      </c>
      <c r="AM22" s="397">
        <f t="shared" si="61"/>
        <v>0</v>
      </c>
      <c r="AN22" s="397">
        <f t="shared" si="61"/>
        <v>0</v>
      </c>
      <c r="AO22" s="397">
        <f t="shared" si="61"/>
        <v>0</v>
      </c>
      <c r="AP22" s="397">
        <f t="shared" si="61"/>
        <v>0</v>
      </c>
      <c r="AQ22" s="397">
        <f t="shared" si="61"/>
        <v>0</v>
      </c>
      <c r="AR22" s="397">
        <f t="shared" si="61"/>
        <v>0</v>
      </c>
      <c r="AS22" s="397">
        <f t="shared" si="61"/>
        <v>0</v>
      </c>
      <c r="AT22" s="397">
        <f t="shared" si="61"/>
        <v>0</v>
      </c>
      <c r="AU22" s="397">
        <f t="shared" si="61"/>
        <v>0</v>
      </c>
      <c r="AV22" s="397">
        <f t="shared" si="61"/>
        <v>0</v>
      </c>
      <c r="AW22" s="397">
        <f t="shared" si="61"/>
        <v>0</v>
      </c>
      <c r="AX22" s="396">
        <v>0</v>
      </c>
      <c r="AY22" s="394">
        <v>0</v>
      </c>
      <c r="AZ22" s="396">
        <v>0</v>
      </c>
      <c r="BA22" s="394">
        <v>0</v>
      </c>
      <c r="BB22" s="396">
        <f t="shared" ref="BB22" si="68">BB46</f>
        <v>0</v>
      </c>
      <c r="BC22" s="394">
        <v>0</v>
      </c>
      <c r="BD22" s="396">
        <f t="shared" ref="BD22" si="69">BD46</f>
        <v>0</v>
      </c>
      <c r="BE22" s="394">
        <v>0</v>
      </c>
      <c r="BF22" s="398"/>
      <c r="BG22" s="398"/>
    </row>
    <row r="23" spans="2:63" s="64" customFormat="1" ht="46.5" customHeight="1" x14ac:dyDescent="0.25">
      <c r="B23" s="650" t="s">
        <v>43</v>
      </c>
      <c r="C23" s="650"/>
      <c r="D23" s="59" t="e">
        <f>D49+#REF!</f>
        <v>#REF!</v>
      </c>
      <c r="E23" s="59" t="e">
        <f t="shared" ref="E23:J23" si="70">E750</f>
        <v>#REF!</v>
      </c>
      <c r="F23" s="59" t="e">
        <f t="shared" si="70"/>
        <v>#REF!</v>
      </c>
      <c r="G23" s="59" t="e">
        <f t="shared" si="70"/>
        <v>#REF!</v>
      </c>
      <c r="H23" s="59" t="e">
        <f t="shared" si="70"/>
        <v>#REF!</v>
      </c>
      <c r="I23" s="59" t="e">
        <f t="shared" si="70"/>
        <v>#REF!</v>
      </c>
      <c r="J23" s="59" t="e">
        <f t="shared" si="70"/>
        <v>#REF!</v>
      </c>
      <c r="K23" s="62">
        <f>N23</f>
        <v>1871643.3972699996</v>
      </c>
      <c r="L23" s="62">
        <f>L49+L707</f>
        <v>0</v>
      </c>
      <c r="M23" s="62">
        <f>M49+M707</f>
        <v>0</v>
      </c>
      <c r="N23" s="62">
        <f>N49+N707+N714+N729</f>
        <v>1871643.3972699996</v>
      </c>
      <c r="O23" s="62">
        <f>U23</f>
        <v>92761.313810000007</v>
      </c>
      <c r="P23" s="61">
        <f t="shared" si="2"/>
        <v>4.9561424972995774E-2</v>
      </c>
      <c r="Q23" s="60">
        <f>Q49+Q707</f>
        <v>0</v>
      </c>
      <c r="R23" s="61">
        <v>0</v>
      </c>
      <c r="S23" s="62">
        <f>S49+S707</f>
        <v>0</v>
      </c>
      <c r="T23" s="61">
        <v>0</v>
      </c>
      <c r="U23" s="60">
        <f>U49+U707+U714</f>
        <v>92761.313810000007</v>
      </c>
      <c r="V23" s="61">
        <f t="shared" si="5"/>
        <v>4.9561424972995774E-2</v>
      </c>
      <c r="W23" s="62">
        <f>AC23</f>
        <v>263231.05774000002</v>
      </c>
      <c r="X23" s="61">
        <f t="shared" si="6"/>
        <v>0.14064167251301815</v>
      </c>
      <c r="Y23" s="60">
        <f>Y49+Y707</f>
        <v>0</v>
      </c>
      <c r="Z23" s="61">
        <v>0</v>
      </c>
      <c r="AA23" s="60">
        <f>AA49+AA707</f>
        <v>0</v>
      </c>
      <c r="AB23" s="61">
        <v>0</v>
      </c>
      <c r="AC23" s="60">
        <f>AC49+AC707+AC714+AC729</f>
        <v>263231.05774000002</v>
      </c>
      <c r="AD23" s="61">
        <f t="shared" si="9"/>
        <v>0.14064167251301815</v>
      </c>
      <c r="AE23" s="62">
        <f t="shared" si="10"/>
        <v>1871643.3972699996</v>
      </c>
      <c r="AF23" s="61">
        <f t="shared" si="11"/>
        <v>1</v>
      </c>
      <c r="AG23" s="60">
        <f>AG49+AG707</f>
        <v>0</v>
      </c>
      <c r="AH23" s="61">
        <v>0</v>
      </c>
      <c r="AI23" s="60">
        <f>AI49+AI707</f>
        <v>0</v>
      </c>
      <c r="AJ23" s="61">
        <v>0</v>
      </c>
      <c r="AK23" s="60">
        <f>AK49+AK707+AK714+AK729</f>
        <v>1871643.3972699996</v>
      </c>
      <c r="AL23" s="61">
        <f t="shared" si="14"/>
        <v>1</v>
      </c>
      <c r="AM23" s="62" t="e">
        <f t="shared" ref="AM23:AW23" si="71">AM49+AM707</f>
        <v>#REF!</v>
      </c>
      <c r="AN23" s="62" t="e">
        <f t="shared" si="71"/>
        <v>#REF!</v>
      </c>
      <c r="AO23" s="62" t="e">
        <f t="shared" si="71"/>
        <v>#REF!</v>
      </c>
      <c r="AP23" s="62" t="e">
        <f t="shared" si="71"/>
        <v>#DIV/0!</v>
      </c>
      <c r="AQ23" s="62" t="e">
        <f t="shared" si="71"/>
        <v>#REF!</v>
      </c>
      <c r="AR23" s="62" t="e">
        <f t="shared" si="71"/>
        <v>#REF!</v>
      </c>
      <c r="AS23" s="62" t="e">
        <f t="shared" si="71"/>
        <v>#DIV/0!</v>
      </c>
      <c r="AT23" s="62" t="e">
        <f t="shared" si="71"/>
        <v>#REF!</v>
      </c>
      <c r="AU23" s="62" t="e">
        <f t="shared" si="71"/>
        <v>#REF!</v>
      </c>
      <c r="AV23" s="62" t="e">
        <f t="shared" si="71"/>
        <v>#REF!</v>
      </c>
      <c r="AW23" s="62" t="e">
        <f t="shared" si="71"/>
        <v>#REF!</v>
      </c>
      <c r="AX23" s="60">
        <f t="shared" ref="AX23:AX40" si="72">AZ23+BB23+BD23</f>
        <v>1234952.3214699998</v>
      </c>
      <c r="AY23" s="61">
        <f t="shared" si="16"/>
        <v>0.65982244442040372</v>
      </c>
      <c r="AZ23" s="60">
        <f>AZ49+AZ707</f>
        <v>0</v>
      </c>
      <c r="BA23" s="61">
        <v>0</v>
      </c>
      <c r="BB23" s="60">
        <f>BB49+BB707</f>
        <v>0</v>
      </c>
      <c r="BC23" s="61">
        <v>0</v>
      </c>
      <c r="BD23" s="60">
        <f>BD49+BD707+BD714</f>
        <v>1234952.3214699998</v>
      </c>
      <c r="BE23" s="61">
        <f t="shared" si="19"/>
        <v>0.65982244442040372</v>
      </c>
      <c r="BF23" s="63"/>
      <c r="BG23" s="63"/>
    </row>
    <row r="24" spans="2:63" s="380" customFormat="1" ht="84" customHeight="1" x14ac:dyDescent="0.25">
      <c r="B24" s="655" t="s">
        <v>44</v>
      </c>
      <c r="C24" s="655"/>
      <c r="D24" s="46"/>
      <c r="E24" s="46">
        <v>0</v>
      </c>
      <c r="F24" s="46"/>
      <c r="G24" s="46"/>
      <c r="H24" s="46">
        <v>0</v>
      </c>
      <c r="I24" s="46"/>
      <c r="J24" s="46"/>
      <c r="K24" s="48">
        <f>L24+M24+N24</f>
        <v>847.5</v>
      </c>
      <c r="L24" s="48">
        <f>L758</f>
        <v>678</v>
      </c>
      <c r="M24" s="48">
        <f t="shared" ref="M24:N24" si="73">M758</f>
        <v>169.5</v>
      </c>
      <c r="N24" s="48">
        <f t="shared" si="73"/>
        <v>0</v>
      </c>
      <c r="O24" s="48">
        <f t="shared" si="44"/>
        <v>565</v>
      </c>
      <c r="P24" s="381">
        <f t="shared" si="2"/>
        <v>0.66666666666666663</v>
      </c>
      <c r="Q24" s="47">
        <f>Q758</f>
        <v>452</v>
      </c>
      <c r="R24" s="381">
        <f t="shared" si="3"/>
        <v>0.66666666666666663</v>
      </c>
      <c r="S24" s="48">
        <f>S758</f>
        <v>113</v>
      </c>
      <c r="T24" s="381">
        <f t="shared" si="4"/>
        <v>0.66666666666666663</v>
      </c>
      <c r="U24" s="47">
        <f>U688</f>
        <v>0</v>
      </c>
      <c r="V24" s="381">
        <v>0</v>
      </c>
      <c r="W24" s="48">
        <f>Y24+AA24+AC24</f>
        <v>565</v>
      </c>
      <c r="X24" s="381">
        <f t="shared" si="6"/>
        <v>0.66666666666666663</v>
      </c>
      <c r="Y24" s="47">
        <f>Y758</f>
        <v>452</v>
      </c>
      <c r="Z24" s="381">
        <f t="shared" si="7"/>
        <v>0.66666666666666663</v>
      </c>
      <c r="AA24" s="47">
        <f t="shared" ref="AA24" si="74">AA758</f>
        <v>113</v>
      </c>
      <c r="AB24" s="381">
        <f t="shared" si="8"/>
        <v>0.66666666666666663</v>
      </c>
      <c r="AC24" s="47">
        <f>AC688</f>
        <v>0</v>
      </c>
      <c r="AD24" s="381">
        <v>0</v>
      </c>
      <c r="AE24" s="48">
        <f t="shared" si="10"/>
        <v>621.5</v>
      </c>
      <c r="AF24" s="381">
        <f t="shared" si="11"/>
        <v>0.73333333333333328</v>
      </c>
      <c r="AG24" s="47">
        <f>AG758</f>
        <v>452</v>
      </c>
      <c r="AH24" s="381">
        <f t="shared" si="12"/>
        <v>0.66666666666666663</v>
      </c>
      <c r="AI24" s="47">
        <f t="shared" ref="AI24" si="75">AI758</f>
        <v>169.5</v>
      </c>
      <c r="AJ24" s="381">
        <f t="shared" si="13"/>
        <v>1</v>
      </c>
      <c r="AK24" s="47">
        <v>0</v>
      </c>
      <c r="AL24" s="381">
        <v>0</v>
      </c>
      <c r="AM24" s="48">
        <f>AM744</f>
        <v>0</v>
      </c>
      <c r="AN24" s="48"/>
      <c r="AO24" s="48"/>
      <c r="AP24" s="48">
        <f>AQ24+AR24+AS24</f>
        <v>0</v>
      </c>
      <c r="AQ24" s="48">
        <f>AQ744</f>
        <v>0</v>
      </c>
      <c r="AR24" s="48"/>
      <c r="AS24" s="48"/>
      <c r="AT24" s="48">
        <f>AU24+AV24+AW24</f>
        <v>0</v>
      </c>
      <c r="AU24" s="48">
        <f>AU744</f>
        <v>0</v>
      </c>
      <c r="AV24" s="48"/>
      <c r="AW24" s="48"/>
      <c r="AX24" s="47">
        <f t="shared" si="72"/>
        <v>282.5</v>
      </c>
      <c r="AY24" s="381">
        <f t="shared" si="16"/>
        <v>0.33333333333333331</v>
      </c>
      <c r="AZ24" s="47">
        <f>AZ758</f>
        <v>226</v>
      </c>
      <c r="BA24" s="381">
        <f t="shared" si="17"/>
        <v>0.33333333333333331</v>
      </c>
      <c r="BB24" s="47">
        <f t="shared" ref="BB24" si="76">BB758</f>
        <v>56.5</v>
      </c>
      <c r="BC24" s="381">
        <f t="shared" si="18"/>
        <v>0.33333333333333331</v>
      </c>
      <c r="BD24" s="47">
        <v>0</v>
      </c>
      <c r="BE24" s="381">
        <v>0</v>
      </c>
    </row>
    <row r="25" spans="2:63" s="34" customFormat="1" ht="84" hidden="1" customHeight="1" x14ac:dyDescent="0.25">
      <c r="B25" s="655" t="s">
        <v>45</v>
      </c>
      <c r="C25" s="655"/>
      <c r="D25" s="46" t="e">
        <f>D576+#REF!+#REF!</f>
        <v>#REF!</v>
      </c>
      <c r="E25" s="46" t="e">
        <f>E576+#REF!+#REF!</f>
        <v>#REF!</v>
      </c>
      <c r="F25" s="46" t="e">
        <f>F576+#REF!+#REF!</f>
        <v>#REF!</v>
      </c>
      <c r="G25" s="46" t="e">
        <f>G576+#REF!+#REF!</f>
        <v>#REF!</v>
      </c>
      <c r="H25" s="46" t="e">
        <f>H576+#REF!+#REF!</f>
        <v>#REF!</v>
      </c>
      <c r="I25" s="46" t="e">
        <f>I576+#REF!+#REF!</f>
        <v>#REF!</v>
      </c>
      <c r="J25" s="46" t="e">
        <f>J576+#REF!+#REF!</f>
        <v>#REF!</v>
      </c>
      <c r="K25" s="48">
        <v>0</v>
      </c>
      <c r="L25" s="48">
        <v>0</v>
      </c>
      <c r="M25" s="48">
        <v>0</v>
      </c>
      <c r="N25" s="48">
        <v>0</v>
      </c>
      <c r="O25" s="48">
        <f t="shared" si="44"/>
        <v>0</v>
      </c>
      <c r="P25" s="381" t="e">
        <f t="shared" si="2"/>
        <v>#DIV/0!</v>
      </c>
      <c r="Q25" s="47">
        <v>0</v>
      </c>
      <c r="R25" s="31" t="e">
        <f t="shared" si="3"/>
        <v>#DIV/0!</v>
      </c>
      <c r="S25" s="48">
        <v>0</v>
      </c>
      <c r="T25" s="31" t="e">
        <f t="shared" si="4"/>
        <v>#DIV/0!</v>
      </c>
      <c r="U25" s="47">
        <v>0</v>
      </c>
      <c r="V25" s="31" t="e">
        <f t="shared" si="5"/>
        <v>#DIV/0!</v>
      </c>
      <c r="W25" s="48">
        <f t="shared" ref="W25" si="77">W756</f>
        <v>0</v>
      </c>
      <c r="X25" s="31" t="e">
        <f t="shared" si="6"/>
        <v>#DIV/0!</v>
      </c>
      <c r="Y25" s="47">
        <f t="shared" ref="Y25" si="78">Y756</f>
        <v>0</v>
      </c>
      <c r="Z25" s="31" t="e">
        <f t="shared" si="7"/>
        <v>#DIV/0!</v>
      </c>
      <c r="AA25" s="47">
        <v>0</v>
      </c>
      <c r="AB25" s="31" t="e">
        <f t="shared" si="8"/>
        <v>#DIV/0!</v>
      </c>
      <c r="AC25" s="47">
        <v>0</v>
      </c>
      <c r="AD25" s="31" t="e">
        <f t="shared" si="9"/>
        <v>#DIV/0!</v>
      </c>
      <c r="AE25" s="48">
        <f t="shared" ca="1" si="10"/>
        <v>0</v>
      </c>
      <c r="AF25" s="381">
        <f t="shared" ca="1" si="11"/>
        <v>0</v>
      </c>
      <c r="AG25" s="47">
        <f t="shared" ref="AG25" si="79">AG756</f>
        <v>0</v>
      </c>
      <c r="AH25" s="557" t="e">
        <f t="shared" si="12"/>
        <v>#DIV/0!</v>
      </c>
      <c r="AI25" s="47">
        <f t="shared" ref="AI25" si="80">AI756</f>
        <v>0</v>
      </c>
      <c r="AJ25" s="31" t="e">
        <f t="shared" si="13"/>
        <v>#DIV/0!</v>
      </c>
      <c r="AK25" s="47">
        <f t="shared" ref="AK25" ca="1" si="81">AK756</f>
        <v>0</v>
      </c>
      <c r="AL25" s="381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7">
        <f t="shared" si="72"/>
        <v>0</v>
      </c>
      <c r="AY25" s="31" t="e">
        <f t="shared" si="16"/>
        <v>#DIV/0!</v>
      </c>
      <c r="AZ25" s="47">
        <f t="shared" ref="AZ25" si="82">AZ756</f>
        <v>0</v>
      </c>
      <c r="BA25" s="31" t="e">
        <f t="shared" si="17"/>
        <v>#DIV/0!</v>
      </c>
      <c r="BB25" s="47">
        <f t="shared" ref="BB25" si="83">BB756</f>
        <v>0</v>
      </c>
      <c r="BC25" s="31" t="e">
        <f t="shared" si="18"/>
        <v>#DIV/0!</v>
      </c>
      <c r="BD25" s="47">
        <f t="shared" ref="BD25" si="84">BD756</f>
        <v>0</v>
      </c>
      <c r="BE25" s="31" t="e">
        <f t="shared" si="19"/>
        <v>#DIV/0!</v>
      </c>
    </row>
    <row r="26" spans="2:63" s="398" customFormat="1" ht="110.25" customHeight="1" x14ac:dyDescent="0.25">
      <c r="B26" s="680" t="s">
        <v>377</v>
      </c>
      <c r="C26" s="680"/>
      <c r="D26" s="395"/>
      <c r="E26" s="395"/>
      <c r="F26" s="395"/>
      <c r="G26" s="395"/>
      <c r="H26" s="395"/>
      <c r="I26" s="395"/>
      <c r="J26" s="395"/>
      <c r="K26" s="397">
        <f>N26</f>
        <v>150</v>
      </c>
      <c r="L26" s="397">
        <v>0</v>
      </c>
      <c r="M26" s="397">
        <v>0</v>
      </c>
      <c r="N26" s="397">
        <f>N606</f>
        <v>150</v>
      </c>
      <c r="O26" s="397">
        <f>U26</f>
        <v>0</v>
      </c>
      <c r="P26" s="394">
        <f t="shared" si="2"/>
        <v>0</v>
      </c>
      <c r="Q26" s="396"/>
      <c r="R26" s="394"/>
      <c r="S26" s="397"/>
      <c r="T26" s="394"/>
      <c r="U26" s="396"/>
      <c r="V26" s="394"/>
      <c r="W26" s="397">
        <f>AC26</f>
        <v>0</v>
      </c>
      <c r="X26" s="394">
        <v>0</v>
      </c>
      <c r="Y26" s="396"/>
      <c r="Z26" s="394"/>
      <c r="AA26" s="396"/>
      <c r="AB26" s="394"/>
      <c r="AC26" s="396"/>
      <c r="AD26" s="394"/>
      <c r="AE26" s="397">
        <f>AK26</f>
        <v>0</v>
      </c>
      <c r="AF26" s="394">
        <f t="shared" si="11"/>
        <v>0</v>
      </c>
      <c r="AG26" s="396"/>
      <c r="AH26" s="557"/>
      <c r="AI26" s="396"/>
      <c r="AJ26" s="394"/>
      <c r="AK26" s="396"/>
      <c r="AL26" s="394">
        <v>0</v>
      </c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6"/>
      <c r="AY26" s="394"/>
      <c r="AZ26" s="396"/>
      <c r="BA26" s="394"/>
      <c r="BB26" s="396"/>
      <c r="BC26" s="394"/>
      <c r="BD26" s="396"/>
      <c r="BE26" s="394"/>
    </row>
    <row r="27" spans="2:63" s="65" customFormat="1" ht="56.25" customHeight="1" x14ac:dyDescent="0.25">
      <c r="B27" s="648" t="s">
        <v>46</v>
      </c>
      <c r="C27" s="648"/>
      <c r="D27" s="29" t="e">
        <f>D449+#REF!+#REF!</f>
        <v>#REF!</v>
      </c>
      <c r="E27" s="29" t="e">
        <f>F27</f>
        <v>#REF!</v>
      </c>
      <c r="F27" s="29" t="e">
        <f>F449+#REF!+#REF!</f>
        <v>#REF!</v>
      </c>
      <c r="G27" s="29"/>
      <c r="H27" s="29" t="e">
        <f>I27</f>
        <v>#REF!</v>
      </c>
      <c r="I27" s="29" t="e">
        <f>I449+#REF!+#REF!</f>
        <v>#REF!</v>
      </c>
      <c r="J27" s="29"/>
      <c r="K27" s="33">
        <f>K52</f>
        <v>3863893.6683452497</v>
      </c>
      <c r="L27" s="33">
        <f t="shared" ref="L27:O27" si="85">L52</f>
        <v>3863893.6683452497</v>
      </c>
      <c r="M27" s="33">
        <f t="shared" si="85"/>
        <v>0</v>
      </c>
      <c r="N27" s="33">
        <f t="shared" si="85"/>
        <v>0</v>
      </c>
      <c r="O27" s="33">
        <f t="shared" si="85"/>
        <v>1910591.9023000002</v>
      </c>
      <c r="P27" s="31">
        <f t="shared" si="2"/>
        <v>0.49447320922737242</v>
      </c>
      <c r="Q27" s="30">
        <f>Q52</f>
        <v>1910591.9023000002</v>
      </c>
      <c r="R27" s="31">
        <f t="shared" si="3"/>
        <v>0.49447320922737242</v>
      </c>
      <c r="S27" s="30">
        <f t="shared" ref="S27" si="86">S52</f>
        <v>0</v>
      </c>
      <c r="T27" s="31">
        <v>0</v>
      </c>
      <c r="U27" s="30">
        <f t="shared" ref="U27" si="87">U52</f>
        <v>0</v>
      </c>
      <c r="V27" s="31">
        <v>0</v>
      </c>
      <c r="W27" s="33">
        <f t="shared" ref="W27" si="88">W52</f>
        <v>1713234.1443099999</v>
      </c>
      <c r="X27" s="31">
        <f t="shared" si="6"/>
        <v>0.44339577932632634</v>
      </c>
      <c r="Y27" s="30">
        <f t="shared" ref="Y27" si="89">Y52</f>
        <v>1713234.1443099999</v>
      </c>
      <c r="Z27" s="31">
        <f t="shared" si="7"/>
        <v>0.44339577932632634</v>
      </c>
      <c r="AA27" s="30">
        <f t="shared" ref="AA27" si="90">AA52</f>
        <v>0</v>
      </c>
      <c r="AB27" s="31">
        <v>0</v>
      </c>
      <c r="AC27" s="30">
        <f t="shared" ref="AC27" si="91">AC52</f>
        <v>0</v>
      </c>
      <c r="AD27" s="31">
        <v>0</v>
      </c>
      <c r="AE27" s="33">
        <f t="shared" ref="AE27" si="92">AE52</f>
        <v>3576390.8738299999</v>
      </c>
      <c r="AF27" s="31">
        <f t="shared" si="11"/>
        <v>0.92559246729002875</v>
      </c>
      <c r="AG27" s="30">
        <f t="shared" ref="AG27" si="93">AG52</f>
        <v>3576390.8738299999</v>
      </c>
      <c r="AH27" s="31">
        <f t="shared" si="12"/>
        <v>0.92559246729002875</v>
      </c>
      <c r="AI27" s="30">
        <f t="shared" ref="AI27" si="94">AI52</f>
        <v>0</v>
      </c>
      <c r="AJ27" s="31">
        <v>0</v>
      </c>
      <c r="AK27" s="30">
        <f t="shared" ref="AK27" si="95">AK52</f>
        <v>0</v>
      </c>
      <c r="AL27" s="31">
        <v>0</v>
      </c>
      <c r="AM27" s="33">
        <f t="shared" ref="AM27:AW27" si="96">AM52</f>
        <v>1020000</v>
      </c>
      <c r="AN27" s="33">
        <f t="shared" si="96"/>
        <v>0</v>
      </c>
      <c r="AO27" s="33">
        <f t="shared" si="96"/>
        <v>0</v>
      </c>
      <c r="AP27" s="33" t="e">
        <f t="shared" si="96"/>
        <v>#REF!</v>
      </c>
      <c r="AQ27" s="33" t="e">
        <f t="shared" si="96"/>
        <v>#REF!</v>
      </c>
      <c r="AR27" s="33">
        <f t="shared" si="96"/>
        <v>0</v>
      </c>
      <c r="AS27" s="33">
        <f t="shared" si="96"/>
        <v>0</v>
      </c>
      <c r="AT27" s="33">
        <f t="shared" si="96"/>
        <v>6637684.1599200005</v>
      </c>
      <c r="AU27" s="33">
        <f t="shared" si="96"/>
        <v>6636723.8058000002</v>
      </c>
      <c r="AV27" s="33">
        <f t="shared" si="96"/>
        <v>0</v>
      </c>
      <c r="AW27" s="33">
        <f t="shared" si="96"/>
        <v>0</v>
      </c>
      <c r="AX27" s="30">
        <f t="shared" si="72"/>
        <v>1698066.5956352495</v>
      </c>
      <c r="AY27" s="31">
        <f t="shared" si="16"/>
        <v>0.43947032226755434</v>
      </c>
      <c r="AZ27" s="30">
        <f t="shared" ref="AZ27" si="97">AZ52</f>
        <v>1698066.5956352495</v>
      </c>
      <c r="BA27" s="31">
        <f t="shared" si="17"/>
        <v>0.43947032226755434</v>
      </c>
      <c r="BB27" s="30">
        <f t="shared" ref="BB27" si="98">BB52</f>
        <v>0</v>
      </c>
      <c r="BC27" s="31">
        <v>0</v>
      </c>
      <c r="BD27" s="30">
        <f t="shared" ref="BD27" si="99">BD52</f>
        <v>0</v>
      </c>
      <c r="BE27" s="31">
        <v>0</v>
      </c>
    </row>
    <row r="28" spans="2:63" s="66" customFormat="1" ht="35.25" hidden="1" customHeight="1" x14ac:dyDescent="0.25">
      <c r="B28" s="648" t="s">
        <v>40</v>
      </c>
      <c r="C28" s="648"/>
      <c r="D28" s="29"/>
      <c r="E28" s="29"/>
      <c r="F28" s="29"/>
      <c r="G28" s="29"/>
      <c r="H28" s="29"/>
      <c r="I28" s="29"/>
      <c r="J28" s="29"/>
      <c r="K28" s="33"/>
      <c r="L28" s="33"/>
      <c r="M28" s="33"/>
      <c r="N28" s="33"/>
      <c r="O28" s="33">
        <f t="shared" si="44"/>
        <v>0</v>
      </c>
      <c r="P28" s="31" t="e">
        <f t="shared" si="2"/>
        <v>#DIV/0!</v>
      </c>
      <c r="Q28" s="30"/>
      <c r="R28" s="31" t="e">
        <f t="shared" si="3"/>
        <v>#DIV/0!</v>
      </c>
      <c r="S28" s="30"/>
      <c r="T28" s="31" t="e">
        <f t="shared" si="4"/>
        <v>#DIV/0!</v>
      </c>
      <c r="U28" s="30"/>
      <c r="V28" s="31" t="e">
        <f t="shared" si="5"/>
        <v>#DIV/0!</v>
      </c>
      <c r="W28" s="33"/>
      <c r="X28" s="31" t="e">
        <f t="shared" si="6"/>
        <v>#DIV/0!</v>
      </c>
      <c r="Y28" s="30"/>
      <c r="Z28" s="31" t="e">
        <f t="shared" si="7"/>
        <v>#DIV/0!</v>
      </c>
      <c r="AA28" s="30"/>
      <c r="AB28" s="31" t="e">
        <f t="shared" si="8"/>
        <v>#DIV/0!</v>
      </c>
      <c r="AC28" s="30"/>
      <c r="AD28" s="31" t="e">
        <f t="shared" si="9"/>
        <v>#DIV/0!</v>
      </c>
      <c r="AE28" s="33">
        <f t="shared" si="10"/>
        <v>0</v>
      </c>
      <c r="AF28" s="31" t="e">
        <f t="shared" si="11"/>
        <v>#DIV/0!</v>
      </c>
      <c r="AG28" s="30"/>
      <c r="AH28" s="31" t="e">
        <f t="shared" si="12"/>
        <v>#DIV/0!</v>
      </c>
      <c r="AI28" s="30"/>
      <c r="AJ28" s="31" t="e">
        <f t="shared" si="13"/>
        <v>#DIV/0!</v>
      </c>
      <c r="AK28" s="30"/>
      <c r="AL28" s="31" t="e">
        <f t="shared" si="14"/>
        <v>#DIV/0!</v>
      </c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0">
        <f t="shared" si="72"/>
        <v>0</v>
      </c>
      <c r="AY28" s="31" t="e">
        <f t="shared" si="16"/>
        <v>#DIV/0!</v>
      </c>
      <c r="AZ28" s="30"/>
      <c r="BA28" s="31" t="e">
        <f t="shared" si="17"/>
        <v>#DIV/0!</v>
      </c>
      <c r="BB28" s="30"/>
      <c r="BC28" s="31" t="e">
        <f t="shared" si="18"/>
        <v>#DIV/0!</v>
      </c>
      <c r="BD28" s="30"/>
      <c r="BE28" s="31" t="e">
        <f t="shared" si="19"/>
        <v>#DIV/0!</v>
      </c>
      <c r="BF28" s="65"/>
      <c r="BG28" s="65"/>
    </row>
    <row r="29" spans="2:63" s="66" customFormat="1" ht="35.25" hidden="1" customHeight="1" x14ac:dyDescent="0.25">
      <c r="B29" s="648" t="s">
        <v>41</v>
      </c>
      <c r="C29" s="648"/>
      <c r="D29" s="29"/>
      <c r="E29" s="29"/>
      <c r="F29" s="29"/>
      <c r="G29" s="29"/>
      <c r="H29" s="29"/>
      <c r="I29" s="29"/>
      <c r="J29" s="29"/>
      <c r="K29" s="33"/>
      <c r="L29" s="33"/>
      <c r="M29" s="33"/>
      <c r="N29" s="33"/>
      <c r="O29" s="33">
        <f t="shared" si="44"/>
        <v>0</v>
      </c>
      <c r="P29" s="31" t="e">
        <f t="shared" si="2"/>
        <v>#DIV/0!</v>
      </c>
      <c r="Q29" s="30"/>
      <c r="R29" s="31" t="e">
        <f t="shared" si="3"/>
        <v>#DIV/0!</v>
      </c>
      <c r="S29" s="30"/>
      <c r="T29" s="31" t="e">
        <f t="shared" si="4"/>
        <v>#DIV/0!</v>
      </c>
      <c r="U29" s="30"/>
      <c r="V29" s="31" t="e">
        <f t="shared" si="5"/>
        <v>#DIV/0!</v>
      </c>
      <c r="W29" s="33"/>
      <c r="X29" s="31" t="e">
        <f t="shared" si="6"/>
        <v>#DIV/0!</v>
      </c>
      <c r="Y29" s="30"/>
      <c r="Z29" s="31" t="e">
        <f t="shared" si="7"/>
        <v>#DIV/0!</v>
      </c>
      <c r="AA29" s="30"/>
      <c r="AB29" s="31" t="e">
        <f t="shared" si="8"/>
        <v>#DIV/0!</v>
      </c>
      <c r="AC29" s="30"/>
      <c r="AD29" s="31" t="e">
        <f t="shared" si="9"/>
        <v>#DIV/0!</v>
      </c>
      <c r="AE29" s="33">
        <f t="shared" si="10"/>
        <v>0</v>
      </c>
      <c r="AF29" s="31" t="e">
        <f t="shared" si="11"/>
        <v>#DIV/0!</v>
      </c>
      <c r="AG29" s="30"/>
      <c r="AH29" s="31" t="e">
        <f t="shared" si="12"/>
        <v>#DIV/0!</v>
      </c>
      <c r="AI29" s="30"/>
      <c r="AJ29" s="31" t="e">
        <f t="shared" si="13"/>
        <v>#DIV/0!</v>
      </c>
      <c r="AK29" s="30"/>
      <c r="AL29" s="31" t="e">
        <f t="shared" si="14"/>
        <v>#DIV/0!</v>
      </c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0">
        <f t="shared" si="72"/>
        <v>0</v>
      </c>
      <c r="AY29" s="31" t="e">
        <f t="shared" si="16"/>
        <v>#DIV/0!</v>
      </c>
      <c r="AZ29" s="30"/>
      <c r="BA29" s="31" t="e">
        <f t="shared" si="17"/>
        <v>#DIV/0!</v>
      </c>
      <c r="BB29" s="30"/>
      <c r="BC29" s="31" t="e">
        <f t="shared" si="18"/>
        <v>#DIV/0!</v>
      </c>
      <c r="BD29" s="30"/>
      <c r="BE29" s="31" t="e">
        <f t="shared" si="19"/>
        <v>#DIV/0!</v>
      </c>
      <c r="BF29" s="65"/>
      <c r="BG29" s="65"/>
    </row>
    <row r="30" spans="2:63" s="70" customFormat="1" ht="35.25" hidden="1" customHeight="1" x14ac:dyDescent="0.25">
      <c r="B30" s="656"/>
      <c r="C30" s="656"/>
      <c r="D30" s="67"/>
      <c r="E30" s="67"/>
      <c r="F30" s="67"/>
      <c r="G30" s="67"/>
      <c r="H30" s="67"/>
      <c r="I30" s="67"/>
      <c r="J30" s="67"/>
      <c r="K30" s="69"/>
      <c r="L30" s="69"/>
      <c r="M30" s="69"/>
      <c r="N30" s="69"/>
      <c r="O30" s="69">
        <f t="shared" si="44"/>
        <v>0</v>
      </c>
      <c r="P30" s="31" t="e">
        <f t="shared" si="2"/>
        <v>#DIV/0!</v>
      </c>
      <c r="Q30" s="68"/>
      <c r="R30" s="31" t="e">
        <f t="shared" si="3"/>
        <v>#DIV/0!</v>
      </c>
      <c r="S30" s="68"/>
      <c r="T30" s="31" t="e">
        <f t="shared" si="4"/>
        <v>#DIV/0!</v>
      </c>
      <c r="U30" s="68"/>
      <c r="V30" s="31" t="e">
        <f t="shared" si="5"/>
        <v>#DIV/0!</v>
      </c>
      <c r="W30" s="69"/>
      <c r="X30" s="31" t="e">
        <f t="shared" si="6"/>
        <v>#DIV/0!</v>
      </c>
      <c r="Y30" s="68"/>
      <c r="Z30" s="31" t="e">
        <f t="shared" si="7"/>
        <v>#DIV/0!</v>
      </c>
      <c r="AA30" s="68"/>
      <c r="AB30" s="31" t="e">
        <f t="shared" si="8"/>
        <v>#DIV/0!</v>
      </c>
      <c r="AC30" s="68"/>
      <c r="AD30" s="31" t="e">
        <f t="shared" si="9"/>
        <v>#DIV/0!</v>
      </c>
      <c r="AE30" s="69">
        <f t="shared" si="10"/>
        <v>0</v>
      </c>
      <c r="AF30" s="31" t="e">
        <f t="shared" si="11"/>
        <v>#DIV/0!</v>
      </c>
      <c r="AG30" s="68"/>
      <c r="AH30" s="31" t="e">
        <f t="shared" si="12"/>
        <v>#DIV/0!</v>
      </c>
      <c r="AI30" s="68"/>
      <c r="AJ30" s="31" t="e">
        <f t="shared" si="13"/>
        <v>#DIV/0!</v>
      </c>
      <c r="AK30" s="68"/>
      <c r="AL30" s="31" t="e">
        <f t="shared" si="14"/>
        <v>#DIV/0!</v>
      </c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8">
        <f t="shared" si="72"/>
        <v>0</v>
      </c>
      <c r="AY30" s="31" t="e">
        <f t="shared" si="16"/>
        <v>#DIV/0!</v>
      </c>
      <c r="AZ30" s="68"/>
      <c r="BA30" s="31" t="e">
        <f t="shared" si="17"/>
        <v>#DIV/0!</v>
      </c>
      <c r="BB30" s="68"/>
      <c r="BC30" s="31" t="e">
        <f t="shared" si="18"/>
        <v>#DIV/0!</v>
      </c>
      <c r="BD30" s="68"/>
      <c r="BE30" s="31" t="e">
        <f t="shared" si="19"/>
        <v>#DIV/0!</v>
      </c>
    </row>
    <row r="31" spans="2:63" s="70" customFormat="1" ht="35.25" hidden="1" customHeight="1" x14ac:dyDescent="0.25">
      <c r="B31" s="656"/>
      <c r="C31" s="656"/>
      <c r="D31" s="67"/>
      <c r="E31" s="67"/>
      <c r="F31" s="67"/>
      <c r="G31" s="67"/>
      <c r="H31" s="67"/>
      <c r="I31" s="67"/>
      <c r="J31" s="67"/>
      <c r="K31" s="69"/>
      <c r="L31" s="69"/>
      <c r="M31" s="69"/>
      <c r="N31" s="69"/>
      <c r="O31" s="69">
        <f t="shared" si="44"/>
        <v>0</v>
      </c>
      <c r="P31" s="31" t="e">
        <f t="shared" si="2"/>
        <v>#DIV/0!</v>
      </c>
      <c r="Q31" s="68"/>
      <c r="R31" s="31" t="e">
        <f t="shared" si="3"/>
        <v>#DIV/0!</v>
      </c>
      <c r="S31" s="68"/>
      <c r="T31" s="31" t="e">
        <f t="shared" si="4"/>
        <v>#DIV/0!</v>
      </c>
      <c r="U31" s="68"/>
      <c r="V31" s="31" t="e">
        <f t="shared" si="5"/>
        <v>#DIV/0!</v>
      </c>
      <c r="W31" s="69"/>
      <c r="X31" s="31" t="e">
        <f t="shared" si="6"/>
        <v>#DIV/0!</v>
      </c>
      <c r="Y31" s="68"/>
      <c r="Z31" s="31" t="e">
        <f t="shared" si="7"/>
        <v>#DIV/0!</v>
      </c>
      <c r="AA31" s="68"/>
      <c r="AB31" s="31" t="e">
        <f t="shared" si="8"/>
        <v>#DIV/0!</v>
      </c>
      <c r="AC31" s="68"/>
      <c r="AD31" s="31" t="e">
        <f t="shared" si="9"/>
        <v>#DIV/0!</v>
      </c>
      <c r="AE31" s="69">
        <f t="shared" si="10"/>
        <v>0</v>
      </c>
      <c r="AF31" s="31" t="e">
        <f t="shared" si="11"/>
        <v>#DIV/0!</v>
      </c>
      <c r="AG31" s="68"/>
      <c r="AH31" s="31" t="e">
        <f t="shared" si="12"/>
        <v>#DIV/0!</v>
      </c>
      <c r="AI31" s="68"/>
      <c r="AJ31" s="31" t="e">
        <f t="shared" si="13"/>
        <v>#DIV/0!</v>
      </c>
      <c r="AK31" s="68"/>
      <c r="AL31" s="31" t="e">
        <f t="shared" si="14"/>
        <v>#DIV/0!</v>
      </c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8">
        <f t="shared" si="72"/>
        <v>0</v>
      </c>
      <c r="AY31" s="31" t="e">
        <f t="shared" si="16"/>
        <v>#DIV/0!</v>
      </c>
      <c r="AZ31" s="68"/>
      <c r="BA31" s="31" t="e">
        <f t="shared" si="17"/>
        <v>#DIV/0!</v>
      </c>
      <c r="BB31" s="68"/>
      <c r="BC31" s="31" t="e">
        <f t="shared" si="18"/>
        <v>#DIV/0!</v>
      </c>
      <c r="BD31" s="68"/>
      <c r="BE31" s="31" t="e">
        <f t="shared" si="19"/>
        <v>#DIV/0!</v>
      </c>
    </row>
    <row r="32" spans="2:63" s="66" customFormat="1" ht="56.25" customHeight="1" x14ac:dyDescent="0.25">
      <c r="B32" s="648" t="s">
        <v>47</v>
      </c>
      <c r="C32" s="648"/>
      <c r="D32" s="29" t="e">
        <f>#REF!+#REF!</f>
        <v>#REF!</v>
      </c>
      <c r="E32" s="29" t="e">
        <f>#REF!+#REF!</f>
        <v>#REF!</v>
      </c>
      <c r="F32" s="29" t="e">
        <f>#REF!+#REF!</f>
        <v>#REF!</v>
      </c>
      <c r="G32" s="29" t="e">
        <f>#REF!+#REF!</f>
        <v>#REF!</v>
      </c>
      <c r="H32" s="29" t="e">
        <f>#REF!+#REF!</f>
        <v>#REF!</v>
      </c>
      <c r="I32" s="29" t="e">
        <f>#REF!+#REF!</f>
        <v>#REF!</v>
      </c>
      <c r="J32" s="29" t="e">
        <f>#REF!+#REF!</f>
        <v>#REF!</v>
      </c>
      <c r="K32" s="33">
        <f>K171</f>
        <v>127000</v>
      </c>
      <c r="L32" s="33">
        <f t="shared" ref="L32:O32" si="100">L171</f>
        <v>0</v>
      </c>
      <c r="M32" s="33">
        <f t="shared" si="100"/>
        <v>127000</v>
      </c>
      <c r="N32" s="33">
        <f t="shared" si="100"/>
        <v>0</v>
      </c>
      <c r="O32" s="33">
        <f t="shared" si="100"/>
        <v>0</v>
      </c>
      <c r="P32" s="31">
        <f t="shared" si="2"/>
        <v>0</v>
      </c>
      <c r="Q32" s="30">
        <f>Q171</f>
        <v>0</v>
      </c>
      <c r="R32" s="31">
        <v>0</v>
      </c>
      <c r="S32" s="30">
        <f t="shared" ref="S32" si="101">S171</f>
        <v>0</v>
      </c>
      <c r="T32" s="31">
        <f t="shared" si="4"/>
        <v>0</v>
      </c>
      <c r="U32" s="30">
        <f t="shared" ref="U32" si="102">U171</f>
        <v>0</v>
      </c>
      <c r="V32" s="31">
        <v>0</v>
      </c>
      <c r="W32" s="33">
        <f t="shared" ref="W32" si="103">W171</f>
        <v>0</v>
      </c>
      <c r="X32" s="31">
        <f t="shared" si="6"/>
        <v>0</v>
      </c>
      <c r="Y32" s="30">
        <f t="shared" ref="Y32" si="104">Y171</f>
        <v>0</v>
      </c>
      <c r="Z32" s="31">
        <v>0</v>
      </c>
      <c r="AA32" s="30">
        <f t="shared" ref="AA32" si="105">AA171</f>
        <v>0</v>
      </c>
      <c r="AB32" s="31">
        <f t="shared" si="8"/>
        <v>0</v>
      </c>
      <c r="AC32" s="30">
        <f t="shared" ref="AC32" si="106">AC171</f>
        <v>0</v>
      </c>
      <c r="AD32" s="31">
        <v>0</v>
      </c>
      <c r="AE32" s="33">
        <f t="shared" ref="AE32" si="107">AE171</f>
        <v>0</v>
      </c>
      <c r="AF32" s="31">
        <f t="shared" si="11"/>
        <v>0</v>
      </c>
      <c r="AG32" s="30">
        <f t="shared" ref="AG32" si="108">AG171</f>
        <v>0</v>
      </c>
      <c r="AH32" s="31">
        <v>0</v>
      </c>
      <c r="AI32" s="30">
        <f t="shared" ref="AI32" si="109">AI171</f>
        <v>0</v>
      </c>
      <c r="AJ32" s="31">
        <f t="shared" si="13"/>
        <v>0</v>
      </c>
      <c r="AK32" s="30">
        <f t="shared" ref="AK32" si="110">AK171</f>
        <v>0</v>
      </c>
      <c r="AL32" s="31">
        <v>0</v>
      </c>
      <c r="AM32" s="33">
        <f t="shared" ref="AM32:AW32" si="111">AM171</f>
        <v>0</v>
      </c>
      <c r="AN32" s="33">
        <f t="shared" si="111"/>
        <v>0</v>
      </c>
      <c r="AO32" s="33">
        <f t="shared" si="111"/>
        <v>0</v>
      </c>
      <c r="AP32" s="33">
        <f t="shared" si="111"/>
        <v>0</v>
      </c>
      <c r="AQ32" s="33">
        <f t="shared" si="111"/>
        <v>0</v>
      </c>
      <c r="AR32" s="33">
        <f t="shared" si="111"/>
        <v>0</v>
      </c>
      <c r="AS32" s="33">
        <f t="shared" si="111"/>
        <v>0</v>
      </c>
      <c r="AT32" s="33">
        <f t="shared" si="111"/>
        <v>127000</v>
      </c>
      <c r="AU32" s="33">
        <f t="shared" si="111"/>
        <v>0</v>
      </c>
      <c r="AV32" s="33">
        <f t="shared" si="111"/>
        <v>127000</v>
      </c>
      <c r="AW32" s="33">
        <f t="shared" si="111"/>
        <v>0</v>
      </c>
      <c r="AX32" s="30">
        <f t="shared" si="72"/>
        <v>127000</v>
      </c>
      <c r="AY32" s="31">
        <f t="shared" si="16"/>
        <v>1</v>
      </c>
      <c r="AZ32" s="30">
        <f t="shared" ref="AZ32" si="112">AZ171</f>
        <v>0</v>
      </c>
      <c r="BA32" s="31">
        <v>0</v>
      </c>
      <c r="BB32" s="30">
        <f t="shared" ref="BB32" si="113">BB171</f>
        <v>127000</v>
      </c>
      <c r="BC32" s="31">
        <f t="shared" si="18"/>
        <v>1</v>
      </c>
      <c r="BD32" s="30">
        <f t="shared" ref="BD32" si="114">BD171</f>
        <v>0</v>
      </c>
      <c r="BE32" s="31">
        <v>0</v>
      </c>
      <c r="BF32" s="65"/>
      <c r="BG32" s="65"/>
    </row>
    <row r="33" spans="2:63" s="66" customFormat="1" ht="54" customHeight="1" x14ac:dyDescent="0.25">
      <c r="B33" s="648" t="s">
        <v>48</v>
      </c>
      <c r="C33" s="648"/>
      <c r="D33" s="29" t="e">
        <f>#REF!</f>
        <v>#REF!</v>
      </c>
      <c r="E33" s="29" t="e">
        <f>#REF!</f>
        <v>#REF!</v>
      </c>
      <c r="F33" s="29" t="e">
        <f>#REF!</f>
        <v>#REF!</v>
      </c>
      <c r="G33" s="29" t="e">
        <f>#REF!</f>
        <v>#REF!</v>
      </c>
      <c r="H33" s="29" t="e">
        <f>#REF!</f>
        <v>#REF!</v>
      </c>
      <c r="I33" s="29" t="e">
        <f>#REF!</f>
        <v>#REF!</v>
      </c>
      <c r="J33" s="29" t="e">
        <f>#REF!</f>
        <v>#REF!</v>
      </c>
      <c r="K33" s="33">
        <f>K173</f>
        <v>43234.315649999997</v>
      </c>
      <c r="L33" s="33">
        <f>L173</f>
        <v>43234.315649999997</v>
      </c>
      <c r="M33" s="33">
        <f t="shared" ref="M33:AW33" si="115">M173</f>
        <v>0</v>
      </c>
      <c r="N33" s="33">
        <f t="shared" si="115"/>
        <v>0</v>
      </c>
      <c r="O33" s="33">
        <f>O173</f>
        <v>2907.7337399999997</v>
      </c>
      <c r="P33" s="31">
        <f t="shared" si="2"/>
        <v>6.7255227619174768E-2</v>
      </c>
      <c r="Q33" s="30">
        <f>Q173</f>
        <v>2907.7337399999997</v>
      </c>
      <c r="R33" s="31">
        <f t="shared" si="3"/>
        <v>6.7255227619174768E-2</v>
      </c>
      <c r="S33" s="30">
        <f t="shared" ref="S33" si="116">S173</f>
        <v>0</v>
      </c>
      <c r="T33" s="31">
        <v>0</v>
      </c>
      <c r="U33" s="30">
        <f t="shared" ref="U33" si="117">U173</f>
        <v>0</v>
      </c>
      <c r="V33" s="31">
        <v>0</v>
      </c>
      <c r="W33" s="33">
        <f>W173</f>
        <v>2907.7337399999997</v>
      </c>
      <c r="X33" s="31">
        <f t="shared" si="6"/>
        <v>6.7255227619174768E-2</v>
      </c>
      <c r="Y33" s="30">
        <f t="shared" ref="Y33" si="118">Y173</f>
        <v>2907.7337399999997</v>
      </c>
      <c r="Z33" s="31">
        <f t="shared" si="7"/>
        <v>6.7255227619174768E-2</v>
      </c>
      <c r="AA33" s="30">
        <f t="shared" ref="AA33" si="119">AA173</f>
        <v>0</v>
      </c>
      <c r="AB33" s="31">
        <v>0</v>
      </c>
      <c r="AC33" s="30">
        <f t="shared" ref="AC33" si="120">AC173</f>
        <v>0</v>
      </c>
      <c r="AD33" s="31">
        <v>0</v>
      </c>
      <c r="AE33" s="33">
        <f>AE173</f>
        <v>17086.332570000002</v>
      </c>
      <c r="AF33" s="31">
        <f t="shared" si="11"/>
        <v>0.39520303058156547</v>
      </c>
      <c r="AG33" s="30">
        <f t="shared" ref="AG33" si="121">AG173</f>
        <v>17086.332570000002</v>
      </c>
      <c r="AH33" s="31">
        <f t="shared" si="12"/>
        <v>0.39520303058156547</v>
      </c>
      <c r="AI33" s="30">
        <f t="shared" ref="AI33" si="122">AI173</f>
        <v>0</v>
      </c>
      <c r="AJ33" s="31">
        <v>0</v>
      </c>
      <c r="AK33" s="30">
        <f t="shared" ref="AK33" si="123">AK173</f>
        <v>0</v>
      </c>
      <c r="AL33" s="31">
        <v>0</v>
      </c>
      <c r="AM33" s="33">
        <f t="shared" si="115"/>
        <v>130000</v>
      </c>
      <c r="AN33" s="33">
        <f t="shared" si="115"/>
        <v>0</v>
      </c>
      <c r="AO33" s="33">
        <f t="shared" si="115"/>
        <v>0</v>
      </c>
      <c r="AP33" s="33">
        <f t="shared" si="115"/>
        <v>5000.9125899999963</v>
      </c>
      <c r="AQ33" s="33">
        <f t="shared" si="115"/>
        <v>5000.9125899999963</v>
      </c>
      <c r="AR33" s="33">
        <f t="shared" si="115"/>
        <v>0</v>
      </c>
      <c r="AS33" s="33">
        <f t="shared" si="115"/>
        <v>0</v>
      </c>
      <c r="AT33" s="33">
        <f t="shared" si="115"/>
        <v>130000</v>
      </c>
      <c r="AU33" s="33">
        <f t="shared" si="115"/>
        <v>130000</v>
      </c>
      <c r="AV33" s="33">
        <f t="shared" si="115"/>
        <v>0</v>
      </c>
      <c r="AW33" s="33">
        <f t="shared" si="115"/>
        <v>0</v>
      </c>
      <c r="AX33" s="30">
        <f t="shared" si="72"/>
        <v>22087.245159999999</v>
      </c>
      <c r="AY33" s="31">
        <f t="shared" si="16"/>
        <v>0.51087301436214594</v>
      </c>
      <c r="AZ33" s="30">
        <f t="shared" ref="AZ33" si="124">AZ173</f>
        <v>22087.245159999999</v>
      </c>
      <c r="BA33" s="31">
        <f t="shared" si="17"/>
        <v>0.51087301436214594</v>
      </c>
      <c r="BB33" s="30">
        <f t="shared" ref="BB33" si="125">BB173</f>
        <v>0</v>
      </c>
      <c r="BC33" s="31">
        <v>0</v>
      </c>
      <c r="BD33" s="30">
        <f t="shared" ref="BD33" si="126">BD173</f>
        <v>0</v>
      </c>
      <c r="BE33" s="31">
        <v>0</v>
      </c>
      <c r="BF33" s="65"/>
      <c r="BG33" s="65"/>
    </row>
    <row r="34" spans="2:63" s="66" customFormat="1" ht="85.5" customHeight="1" x14ac:dyDescent="0.25">
      <c r="B34" s="648" t="s">
        <v>49</v>
      </c>
      <c r="C34" s="648"/>
      <c r="D34" s="29"/>
      <c r="E34" s="29"/>
      <c r="F34" s="29"/>
      <c r="G34" s="29"/>
      <c r="H34" s="29"/>
      <c r="I34" s="29"/>
      <c r="J34" s="29"/>
      <c r="K34" s="33">
        <f>K529</f>
        <v>13877928.06167</v>
      </c>
      <c r="L34" s="33">
        <f>L529</f>
        <v>12576673.253070001</v>
      </c>
      <c r="M34" s="33">
        <f t="shared" ref="M34:AW34" si="127">M529</f>
        <v>0</v>
      </c>
      <c r="N34" s="33">
        <f t="shared" si="127"/>
        <v>1301254.8086000001</v>
      </c>
      <c r="O34" s="33">
        <f>O529</f>
        <v>2686852.0233399994</v>
      </c>
      <c r="P34" s="31">
        <f t="shared" si="2"/>
        <v>0.19360613568540699</v>
      </c>
      <c r="Q34" s="30">
        <f>Q529</f>
        <v>2630292.1160799996</v>
      </c>
      <c r="R34" s="31">
        <f t="shared" si="3"/>
        <v>0.20914053050061851</v>
      </c>
      <c r="S34" s="30">
        <f t="shared" ref="S34" si="128">S529</f>
        <v>0</v>
      </c>
      <c r="T34" s="31">
        <v>0</v>
      </c>
      <c r="U34" s="30">
        <f t="shared" si="127"/>
        <v>56559.90726</v>
      </c>
      <c r="V34" s="31">
        <f t="shared" si="5"/>
        <v>4.3465666283187016E-2</v>
      </c>
      <c r="W34" s="33">
        <f>W529</f>
        <v>2685935.6732700001</v>
      </c>
      <c r="X34" s="31">
        <f t="shared" si="6"/>
        <v>0.19354010637138208</v>
      </c>
      <c r="Y34" s="30">
        <f t="shared" ref="Y34" si="129">Y529</f>
        <v>2551515.2183099994</v>
      </c>
      <c r="Z34" s="31">
        <f t="shared" si="7"/>
        <v>0.20287679952941193</v>
      </c>
      <c r="AA34" s="30">
        <f t="shared" ref="AA34" si="130">AA529</f>
        <v>0</v>
      </c>
      <c r="AB34" s="31">
        <v>0</v>
      </c>
      <c r="AC34" s="30">
        <f t="shared" si="127"/>
        <v>134420.45496</v>
      </c>
      <c r="AD34" s="31">
        <f t="shared" si="9"/>
        <v>0.10330064032933019</v>
      </c>
      <c r="AE34" s="33">
        <f>AE529</f>
        <v>9761706.5009400025</v>
      </c>
      <c r="AF34" s="31">
        <f t="shared" si="11"/>
        <v>0.70339797537222049</v>
      </c>
      <c r="AG34" s="30">
        <f t="shared" ref="AG34" si="131">AG529</f>
        <v>8460451.6923400015</v>
      </c>
      <c r="AH34" s="31">
        <f t="shared" si="12"/>
        <v>0.67270982732057394</v>
      </c>
      <c r="AI34" s="30">
        <f t="shared" ref="AI34" si="132">AI529</f>
        <v>0</v>
      </c>
      <c r="AJ34" s="31">
        <v>0</v>
      </c>
      <c r="AK34" s="30">
        <f t="shared" si="127"/>
        <v>1301254.8086000001</v>
      </c>
      <c r="AL34" s="31">
        <f t="shared" si="14"/>
        <v>1</v>
      </c>
      <c r="AM34" s="33" t="e">
        <f t="shared" si="127"/>
        <v>#REF!</v>
      </c>
      <c r="AN34" s="33">
        <f t="shared" si="127"/>
        <v>0</v>
      </c>
      <c r="AO34" s="33" t="e">
        <f t="shared" si="127"/>
        <v>#REF!</v>
      </c>
      <c r="AP34" s="33" t="e">
        <f t="shared" si="127"/>
        <v>#REF!</v>
      </c>
      <c r="AQ34" s="33" t="e">
        <f t="shared" si="127"/>
        <v>#REF!</v>
      </c>
      <c r="AR34" s="33">
        <f t="shared" si="127"/>
        <v>0</v>
      </c>
      <c r="AS34" s="33" t="e">
        <f t="shared" si="127"/>
        <v>#REF!</v>
      </c>
      <c r="AT34" s="33" t="e">
        <f t="shared" si="127"/>
        <v>#REF!</v>
      </c>
      <c r="AU34" s="33" t="e">
        <f t="shared" si="127"/>
        <v>#REF!</v>
      </c>
      <c r="AV34" s="33">
        <f t="shared" si="127"/>
        <v>0</v>
      </c>
      <c r="AW34" s="33" t="e">
        <f t="shared" si="127"/>
        <v>#REF!</v>
      </c>
      <c r="AX34" s="30" t="e">
        <f t="shared" si="72"/>
        <v>#REF!</v>
      </c>
      <c r="AY34" s="31" t="e">
        <f t="shared" si="16"/>
        <v>#REF!</v>
      </c>
      <c r="AZ34" s="30" t="e">
        <f t="shared" ref="AZ34" si="133">AZ529</f>
        <v>#REF!</v>
      </c>
      <c r="BA34" s="31" t="e">
        <f t="shared" si="17"/>
        <v>#REF!</v>
      </c>
      <c r="BB34" s="30">
        <f t="shared" ref="BB34" si="134">BB529</f>
        <v>0</v>
      </c>
      <c r="BC34" s="31">
        <v>0</v>
      </c>
      <c r="BD34" s="30">
        <f t="shared" ref="BD34" si="135">BD529</f>
        <v>985731.57331999997</v>
      </c>
      <c r="BE34" s="31">
        <f t="shared" si="19"/>
        <v>0.75752386604475519</v>
      </c>
      <c r="BF34" s="65"/>
      <c r="BG34" s="65"/>
    </row>
    <row r="35" spans="2:63" s="66" customFormat="1" ht="78.75" customHeight="1" x14ac:dyDescent="0.25">
      <c r="B35" s="648" t="s">
        <v>50</v>
      </c>
      <c r="C35" s="648"/>
      <c r="D35" s="29"/>
      <c r="E35" s="29"/>
      <c r="F35" s="29"/>
      <c r="G35" s="29"/>
      <c r="H35" s="29"/>
      <c r="I35" s="29"/>
      <c r="J35" s="29"/>
      <c r="K35" s="33">
        <f>K590</f>
        <v>2078377.6054199999</v>
      </c>
      <c r="L35" s="33">
        <f>L590</f>
        <v>1431674.01226</v>
      </c>
      <c r="M35" s="33">
        <f t="shared" ref="M35:AW35" si="136">M590</f>
        <v>646703.59315999993</v>
      </c>
      <c r="N35" s="33">
        <f t="shared" si="136"/>
        <v>0</v>
      </c>
      <c r="O35" s="33">
        <f>O590</f>
        <v>254991.07389999996</v>
      </c>
      <c r="P35" s="31">
        <f t="shared" si="2"/>
        <v>0.12268755842780128</v>
      </c>
      <c r="Q35" s="30">
        <f>Q590</f>
        <v>149394.27042999998</v>
      </c>
      <c r="R35" s="31">
        <f t="shared" si="3"/>
        <v>0.10434936246008295</v>
      </c>
      <c r="S35" s="30">
        <f t="shared" ref="S35" si="137">S590</f>
        <v>105596.80347</v>
      </c>
      <c r="T35" s="31">
        <f t="shared" si="4"/>
        <v>0.1632847019668166</v>
      </c>
      <c r="U35" s="30">
        <f t="shared" ref="U35" si="138">U590</f>
        <v>0</v>
      </c>
      <c r="V35" s="31">
        <v>0</v>
      </c>
      <c r="W35" s="33">
        <f>W590</f>
        <v>191614.15393999999</v>
      </c>
      <c r="X35" s="31">
        <f t="shared" si="6"/>
        <v>9.2194100552425107E-2</v>
      </c>
      <c r="Y35" s="30">
        <f t="shared" ref="Y35" si="139">Y590</f>
        <v>100291.19039999999</v>
      </c>
      <c r="Z35" s="31">
        <f t="shared" si="7"/>
        <v>7.0051694408899107E-2</v>
      </c>
      <c r="AA35" s="30">
        <f t="shared" ref="AA35" si="140">AA590</f>
        <v>91322.963539999982</v>
      </c>
      <c r="AB35" s="31">
        <f t="shared" si="8"/>
        <v>0.14121301397718677</v>
      </c>
      <c r="AC35" s="30">
        <f t="shared" ref="AC35" si="141">AC590</f>
        <v>0</v>
      </c>
      <c r="AD35" s="31">
        <v>0</v>
      </c>
      <c r="AE35" s="33">
        <f>AE590</f>
        <v>1754754.2660799997</v>
      </c>
      <c r="AF35" s="31">
        <f t="shared" si="11"/>
        <v>0.84429040300662683</v>
      </c>
      <c r="AG35" s="30">
        <f t="shared" ref="AG35" si="142">AG590</f>
        <v>1253816.1051699999</v>
      </c>
      <c r="AH35" s="31">
        <f t="shared" si="12"/>
        <v>0.87576927040168961</v>
      </c>
      <c r="AI35" s="30">
        <f t="shared" ref="AI35" si="143">AI590</f>
        <v>500938.16090999992</v>
      </c>
      <c r="AJ35" s="31">
        <f t="shared" si="13"/>
        <v>0.77460240859689111</v>
      </c>
      <c r="AK35" s="30">
        <f t="shared" ref="AK35" si="144">AK590</f>
        <v>0</v>
      </c>
      <c r="AL35" s="31">
        <v>0</v>
      </c>
      <c r="AM35" s="33" t="e">
        <f t="shared" si="136"/>
        <v>#REF!</v>
      </c>
      <c r="AN35" s="33">
        <f t="shared" si="136"/>
        <v>0</v>
      </c>
      <c r="AO35" s="33" t="e">
        <f t="shared" si="136"/>
        <v>#REF!</v>
      </c>
      <c r="AP35" s="33" t="e">
        <f t="shared" si="136"/>
        <v>#REF!</v>
      </c>
      <c r="AQ35" s="33" t="e">
        <f t="shared" si="136"/>
        <v>#REF!</v>
      </c>
      <c r="AR35" s="33">
        <f t="shared" si="136"/>
        <v>646703.45194698591</v>
      </c>
      <c r="AS35" s="33" t="e">
        <f t="shared" si="136"/>
        <v>#REF!</v>
      </c>
      <c r="AT35" s="33" t="e">
        <f t="shared" si="136"/>
        <v>#REF!</v>
      </c>
      <c r="AU35" s="33" t="e">
        <f t="shared" si="136"/>
        <v>#REF!</v>
      </c>
      <c r="AV35" s="33">
        <f t="shared" si="136"/>
        <v>646703.59315999993</v>
      </c>
      <c r="AW35" s="33">
        <f t="shared" si="136"/>
        <v>0</v>
      </c>
      <c r="AX35" s="30" t="e">
        <f t="shared" si="72"/>
        <v>#REF!</v>
      </c>
      <c r="AY35" s="31" t="e">
        <f t="shared" si="16"/>
        <v>#REF!</v>
      </c>
      <c r="AZ35" s="30" t="e">
        <f t="shared" ref="AZ35" si="145">AZ590</f>
        <v>#REF!</v>
      </c>
      <c r="BA35" s="31" t="e">
        <f t="shared" si="17"/>
        <v>#REF!</v>
      </c>
      <c r="BB35" s="30">
        <f t="shared" ref="BB35" si="146">BB590</f>
        <v>550539.59232000005</v>
      </c>
      <c r="BC35" s="31">
        <f t="shared" si="18"/>
        <v>0.85130127332351457</v>
      </c>
      <c r="BD35" s="30">
        <f t="shared" ref="BD35" si="147">BD590</f>
        <v>0</v>
      </c>
      <c r="BE35" s="31">
        <v>0</v>
      </c>
      <c r="BF35" s="65"/>
      <c r="BG35" s="65"/>
    </row>
    <row r="36" spans="2:63" s="66" customFormat="1" ht="84" hidden="1" customHeight="1" x14ac:dyDescent="0.25">
      <c r="B36" s="71"/>
      <c r="C36" s="71"/>
      <c r="D36" s="29"/>
      <c r="E36" s="29"/>
      <c r="F36" s="29"/>
      <c r="G36" s="29"/>
      <c r="H36" s="29"/>
      <c r="I36" s="29"/>
      <c r="J36" s="29"/>
      <c r="K36" s="33"/>
      <c r="L36" s="33"/>
      <c r="M36" s="33"/>
      <c r="N36" s="33"/>
      <c r="O36" s="33">
        <f t="shared" si="44"/>
        <v>0</v>
      </c>
      <c r="P36" s="31" t="e">
        <f t="shared" si="2"/>
        <v>#DIV/0!</v>
      </c>
      <c r="Q36" s="30"/>
      <c r="R36" s="31" t="e">
        <f t="shared" si="3"/>
        <v>#DIV/0!</v>
      </c>
      <c r="S36" s="30"/>
      <c r="T36" s="31" t="e">
        <f t="shared" si="4"/>
        <v>#DIV/0!</v>
      </c>
      <c r="U36" s="30"/>
      <c r="V36" s="31" t="e">
        <f t="shared" si="5"/>
        <v>#DIV/0!</v>
      </c>
      <c r="W36" s="33"/>
      <c r="X36" s="31" t="e">
        <f t="shared" si="6"/>
        <v>#DIV/0!</v>
      </c>
      <c r="Y36" s="30"/>
      <c r="Z36" s="31" t="e">
        <f t="shared" si="7"/>
        <v>#DIV/0!</v>
      </c>
      <c r="AA36" s="30"/>
      <c r="AB36" s="31" t="e">
        <f t="shared" si="8"/>
        <v>#DIV/0!</v>
      </c>
      <c r="AC36" s="30"/>
      <c r="AD36" s="31" t="e">
        <f t="shared" si="9"/>
        <v>#DIV/0!</v>
      </c>
      <c r="AE36" s="33">
        <f t="shared" si="10"/>
        <v>0</v>
      </c>
      <c r="AF36" s="31" t="e">
        <f t="shared" si="11"/>
        <v>#DIV/0!</v>
      </c>
      <c r="AG36" s="30"/>
      <c r="AH36" s="31" t="e">
        <f t="shared" si="12"/>
        <v>#DIV/0!</v>
      </c>
      <c r="AI36" s="30"/>
      <c r="AJ36" s="31" t="e">
        <f t="shared" si="13"/>
        <v>#DIV/0!</v>
      </c>
      <c r="AK36" s="30"/>
      <c r="AL36" s="31" t="e">
        <f t="shared" si="14"/>
        <v>#DIV/0!</v>
      </c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0">
        <f t="shared" si="72"/>
        <v>0</v>
      </c>
      <c r="AY36" s="31" t="e">
        <f t="shared" si="16"/>
        <v>#DIV/0!</v>
      </c>
      <c r="AZ36" s="30"/>
      <c r="BA36" s="31" t="e">
        <f t="shared" si="17"/>
        <v>#DIV/0!</v>
      </c>
      <c r="BB36" s="30"/>
      <c r="BC36" s="31" t="e">
        <f t="shared" si="18"/>
        <v>#DIV/0!</v>
      </c>
      <c r="BD36" s="30"/>
      <c r="BE36" s="31" t="e">
        <f t="shared" si="19"/>
        <v>#DIV/0!</v>
      </c>
      <c r="BF36" s="65"/>
      <c r="BG36" s="65"/>
    </row>
    <row r="37" spans="2:63" s="66" customFormat="1" ht="84" hidden="1" customHeight="1" x14ac:dyDescent="0.25">
      <c r="B37" s="71"/>
      <c r="C37" s="71"/>
      <c r="D37" s="29"/>
      <c r="E37" s="29"/>
      <c r="F37" s="29"/>
      <c r="G37" s="29"/>
      <c r="H37" s="29"/>
      <c r="I37" s="29"/>
      <c r="J37" s="29"/>
      <c r="K37" s="33"/>
      <c r="L37" s="33"/>
      <c r="M37" s="33"/>
      <c r="N37" s="33"/>
      <c r="O37" s="33">
        <f t="shared" si="44"/>
        <v>0</v>
      </c>
      <c r="P37" s="31" t="e">
        <f t="shared" si="2"/>
        <v>#DIV/0!</v>
      </c>
      <c r="Q37" s="30"/>
      <c r="R37" s="31" t="e">
        <f t="shared" si="3"/>
        <v>#DIV/0!</v>
      </c>
      <c r="S37" s="30"/>
      <c r="T37" s="31" t="e">
        <f t="shared" si="4"/>
        <v>#DIV/0!</v>
      </c>
      <c r="U37" s="30"/>
      <c r="V37" s="31" t="e">
        <f t="shared" si="5"/>
        <v>#DIV/0!</v>
      </c>
      <c r="W37" s="33"/>
      <c r="X37" s="31" t="e">
        <f t="shared" si="6"/>
        <v>#DIV/0!</v>
      </c>
      <c r="Y37" s="30"/>
      <c r="Z37" s="31" t="e">
        <f t="shared" si="7"/>
        <v>#DIV/0!</v>
      </c>
      <c r="AA37" s="30"/>
      <c r="AB37" s="31" t="e">
        <f t="shared" si="8"/>
        <v>#DIV/0!</v>
      </c>
      <c r="AC37" s="30"/>
      <c r="AD37" s="31" t="e">
        <f t="shared" si="9"/>
        <v>#DIV/0!</v>
      </c>
      <c r="AE37" s="33">
        <f t="shared" si="10"/>
        <v>0</v>
      </c>
      <c r="AF37" s="31" t="e">
        <f t="shared" si="11"/>
        <v>#DIV/0!</v>
      </c>
      <c r="AG37" s="30"/>
      <c r="AH37" s="31" t="e">
        <f t="shared" si="12"/>
        <v>#DIV/0!</v>
      </c>
      <c r="AI37" s="30"/>
      <c r="AJ37" s="31" t="e">
        <f t="shared" si="13"/>
        <v>#DIV/0!</v>
      </c>
      <c r="AK37" s="30"/>
      <c r="AL37" s="31" t="e">
        <f t="shared" si="14"/>
        <v>#DIV/0!</v>
      </c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0">
        <f t="shared" si="72"/>
        <v>0</v>
      </c>
      <c r="AY37" s="31" t="e">
        <f t="shared" si="16"/>
        <v>#DIV/0!</v>
      </c>
      <c r="AZ37" s="30"/>
      <c r="BA37" s="31" t="e">
        <f t="shared" si="17"/>
        <v>#DIV/0!</v>
      </c>
      <c r="BB37" s="30"/>
      <c r="BC37" s="31" t="e">
        <f t="shared" si="18"/>
        <v>#DIV/0!</v>
      </c>
      <c r="BD37" s="30"/>
      <c r="BE37" s="31" t="e">
        <f t="shared" si="19"/>
        <v>#DIV/0!</v>
      </c>
      <c r="BF37" s="65"/>
      <c r="BG37" s="65"/>
    </row>
    <row r="38" spans="2:63" s="66" customFormat="1" ht="71.25" customHeight="1" x14ac:dyDescent="0.25">
      <c r="B38" s="648" t="s">
        <v>51</v>
      </c>
      <c r="C38" s="648"/>
      <c r="D38" s="29"/>
      <c r="E38" s="29"/>
      <c r="F38" s="29"/>
      <c r="G38" s="29"/>
      <c r="H38" s="29"/>
      <c r="I38" s="29"/>
      <c r="J38" s="29"/>
      <c r="K38" s="33">
        <f>K669</f>
        <v>66835.887000000002</v>
      </c>
      <c r="L38" s="33">
        <f t="shared" ref="L38:AW38" si="148">L669</f>
        <v>0</v>
      </c>
      <c r="M38" s="33">
        <f t="shared" si="148"/>
        <v>0</v>
      </c>
      <c r="N38" s="33">
        <f t="shared" si="148"/>
        <v>66835.887000000002</v>
      </c>
      <c r="O38" s="33">
        <f>O669</f>
        <v>21111.700860000001</v>
      </c>
      <c r="P38" s="31">
        <f t="shared" si="2"/>
        <v>0.31587372903422378</v>
      </c>
      <c r="Q38" s="30">
        <f t="shared" ref="Q38" si="149">Q669</f>
        <v>0</v>
      </c>
      <c r="R38" s="31">
        <v>0</v>
      </c>
      <c r="S38" s="30">
        <f t="shared" ref="S38" si="150">S669</f>
        <v>0</v>
      </c>
      <c r="T38" s="31">
        <v>0</v>
      </c>
      <c r="U38" s="30">
        <f t="shared" ref="U38" si="151">U669</f>
        <v>21111.700860000001</v>
      </c>
      <c r="V38" s="31">
        <f t="shared" si="5"/>
        <v>0.31587372903422378</v>
      </c>
      <c r="W38" s="33">
        <f>W669</f>
        <v>25441.790930000003</v>
      </c>
      <c r="X38" s="31">
        <f t="shared" si="6"/>
        <v>0.3806606311666067</v>
      </c>
      <c r="Y38" s="30">
        <f t="shared" ref="Y38" si="152">Y669</f>
        <v>0</v>
      </c>
      <c r="Z38" s="31">
        <v>0</v>
      </c>
      <c r="AA38" s="30">
        <f t="shared" ref="AA38" si="153">AA669</f>
        <v>0</v>
      </c>
      <c r="AB38" s="31">
        <v>0</v>
      </c>
      <c r="AC38" s="30">
        <f t="shared" ref="AC38" si="154">AC669</f>
        <v>25441.790930000003</v>
      </c>
      <c r="AD38" s="31">
        <f t="shared" si="9"/>
        <v>0.3806606311666067</v>
      </c>
      <c r="AE38" s="33">
        <f>AE669</f>
        <v>66835.887000000002</v>
      </c>
      <c r="AF38" s="31">
        <f t="shared" si="11"/>
        <v>1</v>
      </c>
      <c r="AG38" s="30">
        <f t="shared" ref="AG38" si="155">AG669</f>
        <v>0</v>
      </c>
      <c r="AH38" s="31">
        <v>0</v>
      </c>
      <c r="AI38" s="30">
        <f t="shared" ref="AI38" si="156">AI669</f>
        <v>0</v>
      </c>
      <c r="AJ38" s="31">
        <v>0</v>
      </c>
      <c r="AK38" s="30">
        <f t="shared" ref="AK38" si="157">AK669</f>
        <v>66835.887000000002</v>
      </c>
      <c r="AL38" s="31">
        <f t="shared" si="14"/>
        <v>1</v>
      </c>
      <c r="AM38" s="33">
        <f t="shared" si="148"/>
        <v>0</v>
      </c>
      <c r="AN38" s="33">
        <f t="shared" si="148"/>
        <v>0</v>
      </c>
      <c r="AO38" s="33">
        <f t="shared" si="148"/>
        <v>62430.674570000003</v>
      </c>
      <c r="AP38" s="33">
        <f t="shared" si="148"/>
        <v>0</v>
      </c>
      <c r="AQ38" s="33">
        <f t="shared" si="148"/>
        <v>0</v>
      </c>
      <c r="AR38" s="33">
        <f t="shared" si="148"/>
        <v>0</v>
      </c>
      <c r="AS38" s="33">
        <f t="shared" si="148"/>
        <v>0</v>
      </c>
      <c r="AT38" s="33">
        <f t="shared" si="148"/>
        <v>79332.537429999997</v>
      </c>
      <c r="AU38" s="33">
        <f t="shared" si="148"/>
        <v>0</v>
      </c>
      <c r="AV38" s="33">
        <f t="shared" si="148"/>
        <v>0</v>
      </c>
      <c r="AW38" s="33">
        <f t="shared" si="148"/>
        <v>79332.537429999997</v>
      </c>
      <c r="AX38" s="30">
        <f t="shared" si="72"/>
        <v>1.4000000010128133E-4</v>
      </c>
      <c r="AY38" s="31">
        <f t="shared" si="16"/>
        <v>2.0946830570421147E-9</v>
      </c>
      <c r="AZ38" s="30">
        <f t="shared" ref="AZ38" si="158">AZ669</f>
        <v>0</v>
      </c>
      <c r="BA38" s="31">
        <v>0</v>
      </c>
      <c r="BB38" s="30">
        <f t="shared" ref="BB38" si="159">BB669</f>
        <v>0</v>
      </c>
      <c r="BC38" s="31">
        <v>0</v>
      </c>
      <c r="BD38" s="30">
        <f t="shared" ref="BD38" si="160">BD669</f>
        <v>1.4000000010128133E-4</v>
      </c>
      <c r="BE38" s="31">
        <f t="shared" si="19"/>
        <v>2.0946830570421147E-9</v>
      </c>
      <c r="BF38" s="65"/>
      <c r="BG38" s="65"/>
    </row>
    <row r="39" spans="2:63" s="66" customFormat="1" ht="99.75" customHeight="1" x14ac:dyDescent="0.25">
      <c r="B39" s="648" t="s">
        <v>52</v>
      </c>
      <c r="C39" s="648"/>
      <c r="D39" s="29"/>
      <c r="E39" s="29"/>
      <c r="F39" s="29"/>
      <c r="G39" s="29"/>
      <c r="H39" s="29"/>
      <c r="I39" s="29"/>
      <c r="J39" s="29"/>
      <c r="K39" s="33">
        <f>K212</f>
        <v>898831.4</v>
      </c>
      <c r="L39" s="33">
        <f t="shared" ref="L39:AW39" si="161">L212</f>
        <v>898831.4</v>
      </c>
      <c r="M39" s="33">
        <f t="shared" si="161"/>
        <v>0</v>
      </c>
      <c r="N39" s="33">
        <f t="shared" si="161"/>
        <v>0</v>
      </c>
      <c r="O39" s="33">
        <f>O212</f>
        <v>309245.69978000002</v>
      </c>
      <c r="P39" s="31">
        <f t="shared" si="2"/>
        <v>0.34405306688217613</v>
      </c>
      <c r="Q39" s="30">
        <f t="shared" ref="Q39" si="162">Q212</f>
        <v>309245.69978000002</v>
      </c>
      <c r="R39" s="31">
        <f t="shared" si="3"/>
        <v>0.34405306688217613</v>
      </c>
      <c r="S39" s="30">
        <f t="shared" ref="S39" si="163">S212</f>
        <v>0</v>
      </c>
      <c r="T39" s="31">
        <v>0</v>
      </c>
      <c r="U39" s="30">
        <f t="shared" ref="U39" si="164">U212</f>
        <v>0</v>
      </c>
      <c r="V39" s="31">
        <v>0</v>
      </c>
      <c r="W39" s="33">
        <f>W212</f>
        <v>369984.40276000003</v>
      </c>
      <c r="X39" s="31">
        <f t="shared" si="6"/>
        <v>0.41162825726827079</v>
      </c>
      <c r="Y39" s="30">
        <f t="shared" ref="Y39" si="165">Y212</f>
        <v>369984.40276000003</v>
      </c>
      <c r="Z39" s="31">
        <f t="shared" si="7"/>
        <v>0.41162825726827079</v>
      </c>
      <c r="AA39" s="30">
        <f t="shared" ref="AA39" si="166">AA212</f>
        <v>0</v>
      </c>
      <c r="AB39" s="31">
        <v>0</v>
      </c>
      <c r="AC39" s="30">
        <f t="shared" ref="AC39" si="167">AC212</f>
        <v>0</v>
      </c>
      <c r="AD39" s="31">
        <v>0</v>
      </c>
      <c r="AE39" s="33">
        <f>AE212</f>
        <v>896206.84331999999</v>
      </c>
      <c r="AF39" s="31">
        <f t="shared" si="11"/>
        <v>0.99708003449812721</v>
      </c>
      <c r="AG39" s="30">
        <f t="shared" ref="AG39" si="168">AG212</f>
        <v>896206.84331999999</v>
      </c>
      <c r="AH39" s="31">
        <f t="shared" si="12"/>
        <v>0.99708003449812721</v>
      </c>
      <c r="AI39" s="30">
        <f t="shared" ref="AI39" si="169">AI212</f>
        <v>0</v>
      </c>
      <c r="AJ39" s="38">
        <v>0</v>
      </c>
      <c r="AK39" s="30">
        <f t="shared" ref="AK39" si="170">AK212</f>
        <v>0</v>
      </c>
      <c r="AL39" s="31">
        <v>0</v>
      </c>
      <c r="AM39" s="33">
        <f t="shared" si="161"/>
        <v>130000</v>
      </c>
      <c r="AN39" s="33">
        <f t="shared" si="161"/>
        <v>0</v>
      </c>
      <c r="AO39" s="33">
        <f t="shared" si="161"/>
        <v>0</v>
      </c>
      <c r="AP39" s="33">
        <f t="shared" si="161"/>
        <v>-600273.84608000005</v>
      </c>
      <c r="AQ39" s="33">
        <f t="shared" si="161"/>
        <v>-600273.84608000005</v>
      </c>
      <c r="AR39" s="33">
        <f t="shared" si="161"/>
        <v>0</v>
      </c>
      <c r="AS39" s="33">
        <f t="shared" si="161"/>
        <v>0</v>
      </c>
      <c r="AT39" s="33">
        <f t="shared" si="161"/>
        <v>130000</v>
      </c>
      <c r="AU39" s="33">
        <f t="shared" si="161"/>
        <v>130000</v>
      </c>
      <c r="AV39" s="33">
        <f t="shared" si="161"/>
        <v>0</v>
      </c>
      <c r="AW39" s="33">
        <f t="shared" si="161"/>
        <v>0</v>
      </c>
      <c r="AX39" s="30">
        <f t="shared" si="72"/>
        <v>295932.99724</v>
      </c>
      <c r="AY39" s="31">
        <f t="shared" si="16"/>
        <v>0.32924194375051874</v>
      </c>
      <c r="AZ39" s="30">
        <f t="shared" ref="AZ39" si="171">AZ212</f>
        <v>295932.99724</v>
      </c>
      <c r="BA39" s="31">
        <f t="shared" si="17"/>
        <v>0.32924194375051874</v>
      </c>
      <c r="BB39" s="30">
        <f t="shared" ref="BB39" si="172">BB212</f>
        <v>0</v>
      </c>
      <c r="BC39" s="31">
        <v>0</v>
      </c>
      <c r="BD39" s="30">
        <f t="shared" ref="BD39" si="173">BD212</f>
        <v>0</v>
      </c>
      <c r="BE39" s="31">
        <v>0</v>
      </c>
      <c r="BF39" s="65"/>
      <c r="BG39" s="65"/>
    </row>
    <row r="40" spans="2:63" s="66" customFormat="1" ht="60" customHeight="1" x14ac:dyDescent="0.25">
      <c r="B40" s="648" t="s">
        <v>53</v>
      </c>
      <c r="C40" s="648"/>
      <c r="D40" s="29"/>
      <c r="E40" s="29"/>
      <c r="F40" s="29"/>
      <c r="G40" s="29"/>
      <c r="H40" s="29"/>
      <c r="I40" s="29"/>
      <c r="J40" s="29"/>
      <c r="K40" s="33">
        <f>K713</f>
        <v>378882.72833999997</v>
      </c>
      <c r="L40" s="33">
        <f t="shared" ref="L40:AW40" si="174">L713</f>
        <v>0</v>
      </c>
      <c r="M40" s="33">
        <f t="shared" si="174"/>
        <v>0</v>
      </c>
      <c r="N40" s="33">
        <f t="shared" si="174"/>
        <v>378882.72833999997</v>
      </c>
      <c r="O40" s="33">
        <f>O713</f>
        <v>14229.14378</v>
      </c>
      <c r="P40" s="31">
        <f t="shared" si="2"/>
        <v>3.7555535567277483E-2</v>
      </c>
      <c r="Q40" s="30">
        <f t="shared" ref="Q40" si="175">Q713</f>
        <v>0</v>
      </c>
      <c r="R40" s="31">
        <v>0</v>
      </c>
      <c r="S40" s="30">
        <f t="shared" ref="S40" si="176">S713</f>
        <v>0</v>
      </c>
      <c r="T40" s="31">
        <v>0</v>
      </c>
      <c r="U40" s="30">
        <f t="shared" ref="U40" si="177">U713</f>
        <v>14229.14378</v>
      </c>
      <c r="V40" s="31">
        <f t="shared" si="5"/>
        <v>3.7555535567277483E-2</v>
      </c>
      <c r="W40" s="33">
        <f>W713</f>
        <v>94197.498290000003</v>
      </c>
      <c r="X40" s="31">
        <f t="shared" si="6"/>
        <v>0.24861914055229645</v>
      </c>
      <c r="Y40" s="30">
        <f t="shared" ref="Y40" si="178">Y713</f>
        <v>0</v>
      </c>
      <c r="Z40" s="31">
        <v>0</v>
      </c>
      <c r="AA40" s="30">
        <f t="shared" ref="AA40" si="179">AA713</f>
        <v>0</v>
      </c>
      <c r="AB40" s="31">
        <v>0</v>
      </c>
      <c r="AC40" s="30">
        <f t="shared" ref="AC40" si="180">AC713</f>
        <v>94197.498290000003</v>
      </c>
      <c r="AD40" s="31">
        <f t="shared" si="9"/>
        <v>0.24861914055229645</v>
      </c>
      <c r="AE40" s="33">
        <f>AE713</f>
        <v>378882.72833999997</v>
      </c>
      <c r="AF40" s="31">
        <f t="shared" si="11"/>
        <v>1</v>
      </c>
      <c r="AG40" s="30">
        <f t="shared" ref="AG40" si="181">AG713</f>
        <v>0</v>
      </c>
      <c r="AH40" s="38">
        <v>0</v>
      </c>
      <c r="AI40" s="30">
        <f t="shared" ref="AI40" si="182">AI713</f>
        <v>0</v>
      </c>
      <c r="AJ40" s="38">
        <v>0</v>
      </c>
      <c r="AK40" s="30">
        <f t="shared" ref="AK40" si="183">AK713</f>
        <v>378882.72833999997</v>
      </c>
      <c r="AL40" s="31">
        <f t="shared" si="14"/>
        <v>1</v>
      </c>
      <c r="AM40" s="33" t="e">
        <f t="shared" si="174"/>
        <v>#REF!</v>
      </c>
      <c r="AN40" s="33" t="e">
        <f t="shared" si="174"/>
        <v>#REF!</v>
      </c>
      <c r="AO40" s="33" t="e">
        <f t="shared" si="174"/>
        <v>#REF!</v>
      </c>
      <c r="AP40" s="33" t="e">
        <f t="shared" si="174"/>
        <v>#REF!</v>
      </c>
      <c r="AQ40" s="33" t="e">
        <f t="shared" si="174"/>
        <v>#REF!</v>
      </c>
      <c r="AR40" s="33" t="e">
        <f t="shared" si="174"/>
        <v>#REF!</v>
      </c>
      <c r="AS40" s="33" t="e">
        <f t="shared" si="174"/>
        <v>#REF!</v>
      </c>
      <c r="AT40" s="33" t="e">
        <f t="shared" si="174"/>
        <v>#REF!</v>
      </c>
      <c r="AU40" s="33" t="e">
        <f t="shared" si="174"/>
        <v>#REF!</v>
      </c>
      <c r="AV40" s="33" t="e">
        <f t="shared" si="174"/>
        <v>#REF!</v>
      </c>
      <c r="AW40" s="33" t="e">
        <f t="shared" si="174"/>
        <v>#REF!</v>
      </c>
      <c r="AX40" s="30">
        <f t="shared" si="72"/>
        <v>230689.55606999999</v>
      </c>
      <c r="AY40" s="31">
        <f t="shared" si="16"/>
        <v>0.60886796577062463</v>
      </c>
      <c r="AZ40" s="30">
        <f t="shared" ref="AZ40" si="184">AZ713</f>
        <v>0</v>
      </c>
      <c r="BA40" s="31">
        <v>0</v>
      </c>
      <c r="BB40" s="30">
        <f t="shared" ref="BB40" si="185">BB713</f>
        <v>0</v>
      </c>
      <c r="BC40" s="31">
        <v>0</v>
      </c>
      <c r="BD40" s="30">
        <f t="shared" ref="BD40" si="186">BD713</f>
        <v>230689.55606999999</v>
      </c>
      <c r="BE40" s="31">
        <f t="shared" si="19"/>
        <v>0.60886796577062463</v>
      </c>
      <c r="BF40" s="65"/>
      <c r="BG40" s="65"/>
    </row>
    <row r="41" spans="2:63" s="73" customFormat="1" ht="32.25" customHeight="1" x14ac:dyDescent="0.25">
      <c r="B41" s="641" t="s">
        <v>54</v>
      </c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42"/>
      <c r="AJ41" s="642"/>
      <c r="AK41" s="642"/>
      <c r="AL41" s="642"/>
      <c r="AM41" s="642"/>
      <c r="AN41" s="642"/>
      <c r="AO41" s="642"/>
      <c r="AP41" s="642"/>
      <c r="AQ41" s="642"/>
      <c r="AR41" s="642"/>
      <c r="AS41" s="642"/>
      <c r="AT41" s="642"/>
      <c r="AU41" s="642"/>
      <c r="AV41" s="642"/>
      <c r="AW41" s="642"/>
      <c r="AX41" s="642"/>
      <c r="AY41" s="642"/>
      <c r="AZ41" s="642"/>
      <c r="BA41" s="642"/>
      <c r="BB41" s="642"/>
      <c r="BC41" s="642"/>
      <c r="BD41" s="642"/>
      <c r="BE41" s="642"/>
      <c r="BF41" s="72"/>
      <c r="BG41" s="72"/>
    </row>
    <row r="42" spans="2:63" s="75" customFormat="1" ht="55.5" customHeight="1" x14ac:dyDescent="0.25">
      <c r="B42" s="648" t="s">
        <v>55</v>
      </c>
      <c r="C42" s="648"/>
      <c r="D42" s="33" t="e">
        <f t="shared" ref="D42:J44" si="187">D608</f>
        <v>#REF!</v>
      </c>
      <c r="E42" s="33" t="e">
        <f t="shared" si="187"/>
        <v>#REF!</v>
      </c>
      <c r="F42" s="33" t="e">
        <f t="shared" si="187"/>
        <v>#REF!</v>
      </c>
      <c r="G42" s="33" t="e">
        <f t="shared" si="187"/>
        <v>#REF!</v>
      </c>
      <c r="H42" s="33" t="e">
        <f t="shared" si="187"/>
        <v>#REF!</v>
      </c>
      <c r="I42" s="33" t="e">
        <f t="shared" si="187"/>
        <v>#REF!</v>
      </c>
      <c r="J42" s="33" t="e">
        <f t="shared" si="187"/>
        <v>#REF!</v>
      </c>
      <c r="K42" s="33">
        <f>K608</f>
        <v>22210748.747115247</v>
      </c>
      <c r="L42" s="30">
        <f t="shared" ref="L42:AW44" si="188">L608</f>
        <v>19464189.841925249</v>
      </c>
      <c r="M42" s="30">
        <f t="shared" si="188"/>
        <v>826049.49158999999</v>
      </c>
      <c r="N42" s="30">
        <f t="shared" si="188"/>
        <v>1920509.4136000001</v>
      </c>
      <c r="O42" s="33">
        <f>Q42+S42+U42</f>
        <v>5869209.7216600003</v>
      </c>
      <c r="P42" s="31">
        <f t="shared" si="2"/>
        <v>0.26425087188572599</v>
      </c>
      <c r="Q42" s="30">
        <f t="shared" ref="Q42:Q44" si="189">Q608</f>
        <v>5325005.48068</v>
      </c>
      <c r="R42" s="31">
        <f>Q42/L42</f>
        <v>0.27357961075832227</v>
      </c>
      <c r="S42" s="30">
        <f t="shared" ref="S42:S44" si="190">S608</f>
        <v>129436.08572</v>
      </c>
      <c r="T42" s="31">
        <f>S42/M42</f>
        <v>0.1566928943577682</v>
      </c>
      <c r="U42" s="30">
        <f t="shared" si="188"/>
        <v>414768.15526000003</v>
      </c>
      <c r="V42" s="31">
        <f>U42/N42</f>
        <v>0.21596778038307868</v>
      </c>
      <c r="W42" s="33">
        <f t="shared" ref="W42:W44" si="191">W608</f>
        <v>5661472.1757700006</v>
      </c>
      <c r="X42" s="31">
        <f t="shared" si="6"/>
        <v>0.25489785329750841</v>
      </c>
      <c r="Y42" s="30">
        <f t="shared" ref="Y42:Y44" si="192">Y608</f>
        <v>5057736.7267399998</v>
      </c>
      <c r="Z42" s="31">
        <f t="shared" si="7"/>
        <v>0.25984830438952022</v>
      </c>
      <c r="AA42" s="30">
        <f t="shared" ref="AA42:AA44" si="193">AA608</f>
        <v>111106.74606999998</v>
      </c>
      <c r="AB42" s="31">
        <f t="shared" si="8"/>
        <v>0.13450374003153132</v>
      </c>
      <c r="AC42" s="30">
        <f t="shared" ref="AC42" si="194">AC608</f>
        <v>492628.70296000002</v>
      </c>
      <c r="AD42" s="31">
        <f t="shared" si="9"/>
        <v>0.25650939249319593</v>
      </c>
      <c r="AE42" s="33">
        <f t="shared" ref="AE42:AE44" si="195">AG42+AI42+AK42</f>
        <v>17210958.754099999</v>
      </c>
      <c r="AF42" s="31">
        <f t="shared" ref="AF42:AF44" si="196">AE42/K42</f>
        <v>0.77489322625088786</v>
      </c>
      <c r="AG42" s="30">
        <f t="shared" ref="AG42" si="197">AG608</f>
        <v>14744329.96401</v>
      </c>
      <c r="AH42" s="31">
        <f t="shared" ref="AH42:AH44" si="198">AG42/L42</f>
        <v>0.75751059169445523</v>
      </c>
      <c r="AI42" s="30">
        <f t="shared" ref="AI42:AI44" si="199">AI608</f>
        <v>550772.88148999994</v>
      </c>
      <c r="AJ42" s="31">
        <f t="shared" ref="AJ42:AJ43" si="200">AI42/M42</f>
        <v>0.66675530594402888</v>
      </c>
      <c r="AK42" s="30">
        <f t="shared" ref="AK42" si="201">AK608</f>
        <v>1915855.9086000002</v>
      </c>
      <c r="AL42" s="31">
        <f t="shared" ref="AL42:AL43" si="202">AK42/N42</f>
        <v>0.99757694236380912</v>
      </c>
      <c r="AM42" s="33" t="e">
        <f t="shared" si="188"/>
        <v>#REF!</v>
      </c>
      <c r="AN42" s="33">
        <f t="shared" si="188"/>
        <v>0</v>
      </c>
      <c r="AO42" s="33" t="e">
        <f t="shared" si="188"/>
        <v>#REF!</v>
      </c>
      <c r="AP42" s="33" t="e">
        <f t="shared" si="188"/>
        <v>#REF!</v>
      </c>
      <c r="AQ42" s="33" t="e">
        <f t="shared" si="188"/>
        <v>#REF!</v>
      </c>
      <c r="AR42" s="33">
        <f t="shared" si="188"/>
        <v>646703.45194698591</v>
      </c>
      <c r="AS42" s="33" t="e">
        <f t="shared" si="188"/>
        <v>#REF!</v>
      </c>
      <c r="AT42" s="33" t="e">
        <f t="shared" si="188"/>
        <v>#REF!</v>
      </c>
      <c r="AU42" s="33" t="e">
        <f t="shared" si="188"/>
        <v>#REF!</v>
      </c>
      <c r="AV42" s="33">
        <f t="shared" si="188"/>
        <v>826049.49158999999</v>
      </c>
      <c r="AW42" s="33" t="e">
        <f t="shared" si="188"/>
        <v>#REF!</v>
      </c>
      <c r="AX42" s="30" t="e">
        <f t="shared" ref="AX42:AX44" si="203">AZ42+BB42+BD42</f>
        <v>#REF!</v>
      </c>
      <c r="AY42" s="31" t="e">
        <f t="shared" si="16"/>
        <v>#REF!</v>
      </c>
      <c r="AZ42" s="30" t="e">
        <f t="shared" ref="AZ42" si="204">AZ608</f>
        <v>#REF!</v>
      </c>
      <c r="BA42" s="31" t="e">
        <f t="shared" si="17"/>
        <v>#REF!</v>
      </c>
      <c r="BB42" s="30">
        <f t="shared" ref="BB42:BB44" si="205">BB608</f>
        <v>710101.70822000003</v>
      </c>
      <c r="BC42" s="31">
        <f t="shared" si="18"/>
        <v>0.85963579113544286</v>
      </c>
      <c r="BD42" s="30">
        <f>BD608</f>
        <v>1246627.9303199998</v>
      </c>
      <c r="BE42" s="32">
        <f t="shared" si="19"/>
        <v>0.64911315794239843</v>
      </c>
      <c r="BF42" s="74"/>
      <c r="BG42" s="74"/>
      <c r="BK42" s="569"/>
    </row>
    <row r="43" spans="2:63" s="81" customFormat="1" ht="41.25" customHeight="1" x14ac:dyDescent="0.25">
      <c r="B43" s="76"/>
      <c r="C43" s="77" t="s">
        <v>351</v>
      </c>
      <c r="D43" s="78" t="e">
        <f t="shared" si="187"/>
        <v>#REF!</v>
      </c>
      <c r="E43" s="79"/>
      <c r="F43" s="78"/>
      <c r="G43" s="78"/>
      <c r="H43" s="79"/>
      <c r="I43" s="78"/>
      <c r="J43" s="78"/>
      <c r="K43" s="78">
        <f>K609</f>
        <v>13473688.047115248</v>
      </c>
      <c r="L43" s="80">
        <f t="shared" si="188"/>
        <v>10835088.419995248</v>
      </c>
      <c r="M43" s="80">
        <f t="shared" si="188"/>
        <v>826049.49158999999</v>
      </c>
      <c r="N43" s="80">
        <f>N609</f>
        <v>1812550.1355300001</v>
      </c>
      <c r="O43" s="78">
        <f t="shared" ref="O43:O49" si="206">Q43+S43+U43</f>
        <v>3877802.0567699992</v>
      </c>
      <c r="P43" s="31">
        <f t="shared" si="2"/>
        <v>0.28780553944918197</v>
      </c>
      <c r="Q43" s="80">
        <f t="shared" si="189"/>
        <v>3333597.8157899994</v>
      </c>
      <c r="R43" s="31">
        <f t="shared" ref="R43:R44" si="207">Q43/L43</f>
        <v>0.30766687696227046</v>
      </c>
      <c r="S43" s="80">
        <f t="shared" si="190"/>
        <v>129436.08572</v>
      </c>
      <c r="T43" s="31">
        <f t="shared" ref="T43" si="208">S43/M43</f>
        <v>0.1566928943577682</v>
      </c>
      <c r="U43" s="80">
        <f t="shared" si="188"/>
        <v>414768.15526000003</v>
      </c>
      <c r="V43" s="31">
        <f t="shared" ref="V43:V49" si="209">U43/N43</f>
        <v>0.22883127320432406</v>
      </c>
      <c r="W43" s="78">
        <f t="shared" si="191"/>
        <v>3856841.2364099994</v>
      </c>
      <c r="X43" s="31">
        <f t="shared" si="6"/>
        <v>0.28624985400606479</v>
      </c>
      <c r="Y43" s="80">
        <f t="shared" si="192"/>
        <v>3253105.7873799996</v>
      </c>
      <c r="Z43" s="31">
        <f t="shared" si="7"/>
        <v>0.30023804710044316</v>
      </c>
      <c r="AA43" s="80">
        <f t="shared" si="193"/>
        <v>111106.74606999998</v>
      </c>
      <c r="AB43" s="31">
        <f t="shared" si="8"/>
        <v>0.13450374003153132</v>
      </c>
      <c r="AC43" s="80">
        <f>AC609</f>
        <v>492628.70296000002</v>
      </c>
      <c r="AD43" s="31">
        <f t="shared" si="9"/>
        <v>0.27178762854796984</v>
      </c>
      <c r="AE43" s="78">
        <f t="shared" si="195"/>
        <v>9991372.3126200009</v>
      </c>
      <c r="AF43" s="31">
        <f t="shared" si="196"/>
        <v>0.74154695267411808</v>
      </c>
      <c r="AG43" s="80">
        <f>AG609</f>
        <v>7632552.8006000016</v>
      </c>
      <c r="AH43" s="31">
        <f t="shared" si="198"/>
        <v>0.70442921227248723</v>
      </c>
      <c r="AI43" s="80">
        <f t="shared" si="199"/>
        <v>550772.88148999994</v>
      </c>
      <c r="AJ43" s="31">
        <f t="shared" si="200"/>
        <v>0.66675530594402888</v>
      </c>
      <c r="AK43" s="80">
        <f>AK609</f>
        <v>1808046.6305299997</v>
      </c>
      <c r="AL43" s="31">
        <f t="shared" si="202"/>
        <v>0.99751537631333798</v>
      </c>
      <c r="AM43" s="78" t="e">
        <f t="shared" si="188"/>
        <v>#REF!</v>
      </c>
      <c r="AN43" s="78">
        <f t="shared" si="188"/>
        <v>0</v>
      </c>
      <c r="AO43" s="78" t="e">
        <f t="shared" si="188"/>
        <v>#REF!</v>
      </c>
      <c r="AP43" s="78" t="e">
        <f t="shared" si="188"/>
        <v>#REF!</v>
      </c>
      <c r="AQ43" s="78" t="e">
        <f t="shared" si="188"/>
        <v>#REF!</v>
      </c>
      <c r="AR43" s="78">
        <f t="shared" si="188"/>
        <v>646703.45194698591</v>
      </c>
      <c r="AS43" s="78" t="e">
        <f t="shared" si="188"/>
        <v>#REF!</v>
      </c>
      <c r="AT43" s="78" t="e">
        <f t="shared" si="188"/>
        <v>#REF!</v>
      </c>
      <c r="AU43" s="78" t="e">
        <f t="shared" si="188"/>
        <v>#REF!</v>
      </c>
      <c r="AV43" s="78">
        <f t="shared" si="188"/>
        <v>826049.49158999999</v>
      </c>
      <c r="AW43" s="78">
        <f t="shared" si="188"/>
        <v>307804.98616999999</v>
      </c>
      <c r="AX43" s="80" t="e">
        <f t="shared" si="203"/>
        <v>#REF!</v>
      </c>
      <c r="AY43" s="31" t="e">
        <f t="shared" si="16"/>
        <v>#REF!</v>
      </c>
      <c r="AZ43" s="80" t="e">
        <f>AZ609</f>
        <v>#REF!</v>
      </c>
      <c r="BA43" s="31" t="e">
        <f t="shared" si="17"/>
        <v>#REF!</v>
      </c>
      <c r="BB43" s="80">
        <f t="shared" si="205"/>
        <v>710101.70822000003</v>
      </c>
      <c r="BC43" s="31">
        <f t="shared" si="18"/>
        <v>0.85963579113544286</v>
      </c>
      <c r="BD43" s="80">
        <f t="shared" ref="BD43:BD44" si="210">BD609</f>
        <v>1246627.9303199998</v>
      </c>
      <c r="BE43" s="32">
        <f t="shared" si="19"/>
        <v>0.68777569562536744</v>
      </c>
      <c r="BK43" s="569"/>
    </row>
    <row r="44" spans="2:63" s="86" customFormat="1" ht="46.5" customHeight="1" x14ac:dyDescent="0.25">
      <c r="B44" s="82"/>
      <c r="C44" s="83" t="s">
        <v>352</v>
      </c>
      <c r="D44" s="84" t="e">
        <f t="shared" si="187"/>
        <v>#REF!</v>
      </c>
      <c r="E44" s="84"/>
      <c r="F44" s="84"/>
      <c r="G44" s="84"/>
      <c r="H44" s="84"/>
      <c r="I44" s="84"/>
      <c r="J44" s="84"/>
      <c r="K44" s="84">
        <f>K610</f>
        <v>3578921.7</v>
      </c>
      <c r="L44" s="85">
        <f t="shared" si="188"/>
        <v>3578921.7</v>
      </c>
      <c r="M44" s="85">
        <f t="shared" si="188"/>
        <v>0</v>
      </c>
      <c r="N44" s="85">
        <f t="shared" si="188"/>
        <v>0</v>
      </c>
      <c r="O44" s="84">
        <f t="shared" si="206"/>
        <v>1531336.3073800001</v>
      </c>
      <c r="P44" s="51">
        <f t="shared" si="2"/>
        <v>0.427876448758295</v>
      </c>
      <c r="Q44" s="85">
        <f t="shared" si="189"/>
        <v>1531336.3073800001</v>
      </c>
      <c r="R44" s="51">
        <f t="shared" si="207"/>
        <v>0.427876448758295</v>
      </c>
      <c r="S44" s="85">
        <f t="shared" si="190"/>
        <v>0</v>
      </c>
      <c r="T44" s="51">
        <v>0</v>
      </c>
      <c r="U44" s="85">
        <f t="shared" si="188"/>
        <v>0</v>
      </c>
      <c r="V44" s="51">
        <v>0</v>
      </c>
      <c r="W44" s="84">
        <f t="shared" si="191"/>
        <v>1413791.55846</v>
      </c>
      <c r="X44" s="51">
        <f t="shared" si="6"/>
        <v>0.3950328274742641</v>
      </c>
      <c r="Y44" s="85">
        <f t="shared" si="192"/>
        <v>1413791.55846</v>
      </c>
      <c r="Z44" s="51">
        <f t="shared" si="7"/>
        <v>0.3950328274742641</v>
      </c>
      <c r="AA44" s="85">
        <f t="shared" si="193"/>
        <v>0</v>
      </c>
      <c r="AB44" s="51">
        <v>0</v>
      </c>
      <c r="AC44" s="85">
        <f t="shared" ref="AC44" si="211">AC610</f>
        <v>0</v>
      </c>
      <c r="AD44" s="51">
        <v>0</v>
      </c>
      <c r="AE44" s="84">
        <f t="shared" si="195"/>
        <v>3322716.6588300001</v>
      </c>
      <c r="AF44" s="51">
        <f t="shared" si="196"/>
        <v>0.9284127838924221</v>
      </c>
      <c r="AG44" s="85">
        <f t="shared" ref="AG44" si="212">AG610</f>
        <v>3322716.6588300001</v>
      </c>
      <c r="AH44" s="51">
        <f t="shared" si="198"/>
        <v>0.9284127838924221</v>
      </c>
      <c r="AI44" s="85">
        <f t="shared" si="199"/>
        <v>0</v>
      </c>
      <c r="AJ44" s="51">
        <v>0</v>
      </c>
      <c r="AK44" s="85">
        <f t="shared" ref="AK44" si="213">AK610</f>
        <v>0</v>
      </c>
      <c r="AL44" s="51">
        <v>0</v>
      </c>
      <c r="AM44" s="84">
        <f t="shared" si="188"/>
        <v>654000</v>
      </c>
      <c r="AN44" s="84">
        <f t="shared" si="188"/>
        <v>0</v>
      </c>
      <c r="AO44" s="84">
        <f t="shared" si="188"/>
        <v>0</v>
      </c>
      <c r="AP44" s="84">
        <f t="shared" si="188"/>
        <v>0</v>
      </c>
      <c r="AQ44" s="84">
        <f t="shared" si="188"/>
        <v>0</v>
      </c>
      <c r="AR44" s="84">
        <f t="shared" si="188"/>
        <v>0</v>
      </c>
      <c r="AS44" s="84">
        <f t="shared" si="188"/>
        <v>0</v>
      </c>
      <c r="AT44" s="84">
        <f t="shared" si="188"/>
        <v>2510500</v>
      </c>
      <c r="AU44" s="84">
        <f t="shared" si="188"/>
        <v>2510500</v>
      </c>
      <c r="AV44" s="84">
        <f t="shared" si="188"/>
        <v>0</v>
      </c>
      <c r="AW44" s="84">
        <f t="shared" si="188"/>
        <v>0</v>
      </c>
      <c r="AX44" s="85">
        <f t="shared" si="203"/>
        <v>1479623.2131399999</v>
      </c>
      <c r="AY44" s="51">
        <f t="shared" si="16"/>
        <v>0.41342709820670281</v>
      </c>
      <c r="AZ44" s="85">
        <f t="shared" ref="AZ44" si="214">AZ610</f>
        <v>1479623.2131399999</v>
      </c>
      <c r="BA44" s="51">
        <f t="shared" si="17"/>
        <v>0.41342709820670281</v>
      </c>
      <c r="BB44" s="85">
        <f t="shared" si="205"/>
        <v>0</v>
      </c>
      <c r="BC44" s="51">
        <v>0</v>
      </c>
      <c r="BD44" s="85">
        <f t="shared" si="210"/>
        <v>0</v>
      </c>
      <c r="BE44" s="420">
        <v>0</v>
      </c>
    </row>
    <row r="45" spans="2:63" s="392" customFormat="1" ht="78" customHeight="1" x14ac:dyDescent="0.25">
      <c r="B45" s="393"/>
      <c r="C45" s="632" t="s">
        <v>428</v>
      </c>
      <c r="D45" s="632"/>
      <c r="E45" s="389"/>
      <c r="F45" s="389"/>
      <c r="G45" s="389"/>
      <c r="H45" s="389"/>
      <c r="I45" s="389"/>
      <c r="J45" s="389"/>
      <c r="K45" s="389">
        <v>0</v>
      </c>
      <c r="L45" s="390">
        <v>0</v>
      </c>
      <c r="M45" s="390">
        <f>M596</f>
        <v>0</v>
      </c>
      <c r="N45" s="390">
        <f>N596</f>
        <v>107809.27807</v>
      </c>
      <c r="O45" s="389">
        <f>O137</f>
        <v>16575.977200000001</v>
      </c>
      <c r="P45" s="394">
        <v>0</v>
      </c>
      <c r="Q45" s="390">
        <f>Q81</f>
        <v>16575.977200000001</v>
      </c>
      <c r="R45" s="394">
        <v>0</v>
      </c>
      <c r="S45" s="390">
        <v>0</v>
      </c>
      <c r="T45" s="394">
        <v>0</v>
      </c>
      <c r="U45" s="390">
        <v>0</v>
      </c>
      <c r="V45" s="394">
        <v>0</v>
      </c>
      <c r="W45" s="389">
        <v>0</v>
      </c>
      <c r="X45" s="394">
        <v>0</v>
      </c>
      <c r="Y45" s="390">
        <f t="shared" ref="Y45" si="215">Y596</f>
        <v>0</v>
      </c>
      <c r="Z45" s="394">
        <v>0</v>
      </c>
      <c r="AA45" s="390">
        <v>0</v>
      </c>
      <c r="AB45" s="394">
        <v>0</v>
      </c>
      <c r="AC45" s="390">
        <f t="shared" ref="AC45" si="216">AC596</f>
        <v>0</v>
      </c>
      <c r="AD45" s="394">
        <v>0</v>
      </c>
      <c r="AE45" s="389">
        <v>0</v>
      </c>
      <c r="AF45" s="394">
        <v>0</v>
      </c>
      <c r="AG45" s="390">
        <v>0</v>
      </c>
      <c r="AH45" s="394">
        <v>0</v>
      </c>
      <c r="AI45" s="390">
        <v>0</v>
      </c>
      <c r="AJ45" s="394">
        <v>0</v>
      </c>
      <c r="AK45" s="390">
        <f t="shared" ref="AK45" si="217">AK596</f>
        <v>107809.27807</v>
      </c>
      <c r="AL45" s="394">
        <v>0</v>
      </c>
      <c r="AM45" s="389"/>
      <c r="AN45" s="389"/>
      <c r="AO45" s="389"/>
      <c r="AP45" s="389"/>
      <c r="AQ45" s="389"/>
      <c r="AR45" s="389"/>
      <c r="AS45" s="389"/>
      <c r="AT45" s="389"/>
      <c r="AU45" s="389"/>
      <c r="AV45" s="389"/>
      <c r="AW45" s="389"/>
      <c r="AX45" s="390">
        <v>0</v>
      </c>
      <c r="AY45" s="31">
        <v>0</v>
      </c>
      <c r="AZ45" s="390">
        <f t="shared" ref="AZ45" si="218">AZ596</f>
        <v>0</v>
      </c>
      <c r="BA45" s="31">
        <v>0</v>
      </c>
      <c r="BB45" s="390">
        <v>0</v>
      </c>
      <c r="BC45" s="31">
        <v>0</v>
      </c>
      <c r="BD45" s="390">
        <v>0</v>
      </c>
      <c r="BE45" s="32">
        <v>0</v>
      </c>
    </row>
    <row r="46" spans="2:63" s="90" customFormat="1" ht="48" customHeight="1" x14ac:dyDescent="0.25">
      <c r="B46" s="87"/>
      <c r="C46" s="649" t="s">
        <v>356</v>
      </c>
      <c r="D46" s="649"/>
      <c r="E46" s="88"/>
      <c r="F46" s="88"/>
      <c r="G46" s="88"/>
      <c r="H46" s="88"/>
      <c r="I46" s="88"/>
      <c r="J46" s="88"/>
      <c r="K46" s="88">
        <f>K348</f>
        <v>4757989</v>
      </c>
      <c r="L46" s="89">
        <f t="shared" ref="L46:AX46" si="219">L348</f>
        <v>4757989</v>
      </c>
      <c r="M46" s="89">
        <f t="shared" si="219"/>
        <v>0</v>
      </c>
      <c r="N46" s="89">
        <f t="shared" si="219"/>
        <v>0</v>
      </c>
      <c r="O46" s="88">
        <f t="shared" si="206"/>
        <v>460071.35751</v>
      </c>
      <c r="P46" s="55">
        <f>O46/K46</f>
        <v>9.6694497929692563E-2</v>
      </c>
      <c r="Q46" s="89">
        <f t="shared" si="219"/>
        <v>460071.35751</v>
      </c>
      <c r="R46" s="55">
        <v>0</v>
      </c>
      <c r="S46" s="89">
        <f t="shared" ref="S46" si="220">S348</f>
        <v>0</v>
      </c>
      <c r="T46" s="55">
        <v>0</v>
      </c>
      <c r="U46" s="89">
        <f t="shared" si="219"/>
        <v>0</v>
      </c>
      <c r="V46" s="55">
        <v>0</v>
      </c>
      <c r="W46" s="88">
        <f t="shared" ref="W46" si="221">W348</f>
        <v>390839.38089999999</v>
      </c>
      <c r="X46" s="55">
        <v>0</v>
      </c>
      <c r="Y46" s="89">
        <f t="shared" ref="Y46" si="222">Y348</f>
        <v>390839.38089999999</v>
      </c>
      <c r="Z46" s="55">
        <v>0</v>
      </c>
      <c r="AA46" s="89">
        <f t="shared" ref="AA46" si="223">AA348</f>
        <v>0</v>
      </c>
      <c r="AB46" s="55">
        <v>0</v>
      </c>
      <c r="AC46" s="89">
        <f t="shared" ref="AC46" si="224">AC348</f>
        <v>0</v>
      </c>
      <c r="AD46" s="55">
        <v>0</v>
      </c>
      <c r="AE46" s="88">
        <f t="shared" ref="AE46" si="225">AE348</f>
        <v>3509500.5043099998</v>
      </c>
      <c r="AF46" s="55">
        <f>AE46/K46</f>
        <v>0.73760164311224763</v>
      </c>
      <c r="AG46" s="89">
        <f t="shared" ref="AG46" si="226">AG348</f>
        <v>3509500.5043099998</v>
      </c>
      <c r="AH46" s="55">
        <v>0</v>
      </c>
      <c r="AI46" s="89">
        <f t="shared" ref="AI46" si="227">AI348</f>
        <v>0</v>
      </c>
      <c r="AJ46" s="55"/>
      <c r="AK46" s="89">
        <f t="shared" ref="AK46" si="228">AK348</f>
        <v>0</v>
      </c>
      <c r="AL46" s="394">
        <v>0</v>
      </c>
      <c r="AM46" s="88">
        <f t="shared" si="219"/>
        <v>0</v>
      </c>
      <c r="AN46" s="88">
        <f t="shared" si="219"/>
        <v>0</v>
      </c>
      <c r="AO46" s="88">
        <f t="shared" si="219"/>
        <v>0</v>
      </c>
      <c r="AP46" s="88">
        <f t="shared" si="219"/>
        <v>0</v>
      </c>
      <c r="AQ46" s="88">
        <f t="shared" si="219"/>
        <v>0</v>
      </c>
      <c r="AR46" s="88">
        <f t="shared" si="219"/>
        <v>0</v>
      </c>
      <c r="AS46" s="88">
        <f t="shared" si="219"/>
        <v>0</v>
      </c>
      <c r="AT46" s="88">
        <f t="shared" si="219"/>
        <v>0</v>
      </c>
      <c r="AU46" s="88">
        <f t="shared" si="219"/>
        <v>0</v>
      </c>
      <c r="AV46" s="88">
        <f t="shared" si="219"/>
        <v>0</v>
      </c>
      <c r="AW46" s="88">
        <f t="shared" si="219"/>
        <v>0</v>
      </c>
      <c r="AX46" s="89" t="e">
        <f t="shared" si="219"/>
        <v>#REF!</v>
      </c>
      <c r="AY46" s="55" t="e">
        <f t="shared" si="16"/>
        <v>#REF!</v>
      </c>
      <c r="AZ46" s="89" t="e">
        <f t="shared" ref="AZ46" si="229">AZ348</f>
        <v>#REF!</v>
      </c>
      <c r="BA46" s="55" t="e">
        <f t="shared" si="17"/>
        <v>#REF!</v>
      </c>
      <c r="BB46" s="89">
        <f t="shared" ref="BB46" si="230">BB348</f>
        <v>0</v>
      </c>
      <c r="BC46" s="55">
        <v>0</v>
      </c>
      <c r="BD46" s="89">
        <f t="shared" ref="BD46" si="231">BD348</f>
        <v>0</v>
      </c>
      <c r="BE46" s="435">
        <v>0</v>
      </c>
    </row>
    <row r="47" spans="2:63" s="490" customFormat="1" ht="48" customHeight="1" x14ac:dyDescent="0.25">
      <c r="B47" s="491"/>
      <c r="C47" s="651" t="s">
        <v>354</v>
      </c>
      <c r="D47" s="652"/>
      <c r="E47" s="492"/>
      <c r="F47" s="492"/>
      <c r="G47" s="492"/>
      <c r="H47" s="492"/>
      <c r="I47" s="492"/>
      <c r="J47" s="492"/>
      <c r="K47" s="492">
        <f>L47+M47+N47</f>
        <v>400000</v>
      </c>
      <c r="L47" s="483">
        <f>L613</f>
        <v>292190.72193</v>
      </c>
      <c r="M47" s="483">
        <v>0</v>
      </c>
      <c r="N47" s="483">
        <f>N613</f>
        <v>107809.27807</v>
      </c>
      <c r="O47" s="492">
        <v>0</v>
      </c>
      <c r="P47" s="486">
        <v>0</v>
      </c>
      <c r="Q47" s="483">
        <f>Q613</f>
        <v>0</v>
      </c>
      <c r="R47" s="486">
        <v>0</v>
      </c>
      <c r="S47" s="483"/>
      <c r="T47" s="486"/>
      <c r="U47" s="483"/>
      <c r="V47" s="486"/>
      <c r="W47" s="492">
        <v>0</v>
      </c>
      <c r="X47" s="486">
        <v>0</v>
      </c>
      <c r="Y47" s="483">
        <f>Y613</f>
        <v>0</v>
      </c>
      <c r="Z47" s="486">
        <v>0</v>
      </c>
      <c r="AA47" s="483"/>
      <c r="AB47" s="486"/>
      <c r="AC47" s="483">
        <v>0</v>
      </c>
      <c r="AD47" s="486"/>
      <c r="AE47" s="492">
        <f>AG47+AK47</f>
        <v>387369.27833999996</v>
      </c>
      <c r="AF47" s="486">
        <f>AE47/K47</f>
        <v>0.96842319584999992</v>
      </c>
      <c r="AG47" s="483">
        <f>AG613</f>
        <v>279560.00026999996</v>
      </c>
      <c r="AH47" s="486">
        <v>0</v>
      </c>
      <c r="AI47" s="483"/>
      <c r="AJ47" s="486"/>
      <c r="AK47" s="483">
        <f>AK613</f>
        <v>107809.27807</v>
      </c>
      <c r="AL47" s="486">
        <v>0</v>
      </c>
      <c r="AM47" s="492"/>
      <c r="AN47" s="492"/>
      <c r="AO47" s="492"/>
      <c r="AP47" s="492"/>
      <c r="AQ47" s="492"/>
      <c r="AR47" s="492"/>
      <c r="AS47" s="492"/>
      <c r="AT47" s="492"/>
      <c r="AU47" s="492"/>
      <c r="AV47" s="492"/>
      <c r="AW47" s="492"/>
      <c r="AX47" s="483"/>
      <c r="AY47" s="486"/>
      <c r="AZ47" s="483"/>
      <c r="BA47" s="486"/>
      <c r="BB47" s="483"/>
      <c r="BC47" s="486"/>
      <c r="BD47" s="483"/>
      <c r="BE47" s="493"/>
    </row>
    <row r="48" spans="2:63" s="124" customFormat="1" ht="48" customHeight="1" x14ac:dyDescent="0.25">
      <c r="B48" s="476"/>
      <c r="C48" s="77" t="s">
        <v>355</v>
      </c>
      <c r="D48" s="498"/>
      <c r="E48" s="123"/>
      <c r="F48" s="123"/>
      <c r="G48" s="123"/>
      <c r="H48" s="123"/>
      <c r="I48" s="123"/>
      <c r="J48" s="123"/>
      <c r="K48" s="123">
        <f>N48</f>
        <v>150</v>
      </c>
      <c r="L48" s="477">
        <v>0</v>
      </c>
      <c r="M48" s="477">
        <v>0</v>
      </c>
      <c r="N48" s="477">
        <f>N614</f>
        <v>150</v>
      </c>
      <c r="O48" s="123">
        <v>0</v>
      </c>
      <c r="P48" s="43">
        <v>0</v>
      </c>
      <c r="Q48" s="477"/>
      <c r="R48" s="43"/>
      <c r="S48" s="477"/>
      <c r="T48" s="43"/>
      <c r="U48" s="477"/>
      <c r="V48" s="43"/>
      <c r="W48" s="123">
        <v>0</v>
      </c>
      <c r="X48" s="43">
        <v>0</v>
      </c>
      <c r="Y48" s="477"/>
      <c r="Z48" s="43"/>
      <c r="AA48" s="477"/>
      <c r="AB48" s="43"/>
      <c r="AC48" s="520">
        <f>AC614</f>
        <v>0</v>
      </c>
      <c r="AD48" s="43"/>
      <c r="AE48" s="123">
        <v>0</v>
      </c>
      <c r="AF48" s="43">
        <v>0</v>
      </c>
      <c r="AG48" s="477"/>
      <c r="AH48" s="43"/>
      <c r="AI48" s="477"/>
      <c r="AJ48" s="43"/>
      <c r="AK48" s="520">
        <f>AK614</f>
        <v>0</v>
      </c>
      <c r="AL48" s="4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477"/>
      <c r="AY48" s="43"/>
      <c r="AZ48" s="477"/>
      <c r="BA48" s="43"/>
      <c r="BB48" s="477"/>
      <c r="BC48" s="43"/>
      <c r="BD48" s="477"/>
      <c r="BE48" s="499"/>
    </row>
    <row r="49" spans="2:59" s="423" customFormat="1" ht="59.25" customHeight="1" x14ac:dyDescent="0.25">
      <c r="B49" s="650" t="s">
        <v>58</v>
      </c>
      <c r="C49" s="650"/>
      <c r="D49" s="62" t="e">
        <f>D471+D534</f>
        <v>#REF!</v>
      </c>
      <c r="E49" s="62" t="e">
        <f t="shared" ref="E49:J49" si="232">E615</f>
        <v>#REF!</v>
      </c>
      <c r="F49" s="62" t="e">
        <f t="shared" si="232"/>
        <v>#REF!</v>
      </c>
      <c r="G49" s="62" t="e">
        <f t="shared" si="232"/>
        <v>#REF!</v>
      </c>
      <c r="H49" s="62" t="e">
        <f t="shared" si="232"/>
        <v>#REF!</v>
      </c>
      <c r="I49" s="62" t="e">
        <f t="shared" si="232"/>
        <v>#REF!</v>
      </c>
      <c r="J49" s="62" t="e">
        <f t="shared" si="232"/>
        <v>#REF!</v>
      </c>
      <c r="K49" s="62">
        <f>K534</f>
        <v>1301254.8085999999</v>
      </c>
      <c r="L49" s="60">
        <f t="shared" ref="L49:AW49" si="233">L534</f>
        <v>0</v>
      </c>
      <c r="M49" s="60">
        <f t="shared" si="233"/>
        <v>0</v>
      </c>
      <c r="N49" s="60">
        <f t="shared" si="233"/>
        <v>1301254.8085999999</v>
      </c>
      <c r="O49" s="62">
        <f t="shared" si="206"/>
        <v>56559.90726</v>
      </c>
      <c r="P49" s="61">
        <f t="shared" si="2"/>
        <v>4.3465666283187022E-2</v>
      </c>
      <c r="Q49" s="60">
        <f t="shared" ref="Q49" si="234">Q534</f>
        <v>0</v>
      </c>
      <c r="R49" s="61">
        <v>0</v>
      </c>
      <c r="S49" s="60">
        <f t="shared" ref="S49" si="235">S534</f>
        <v>0</v>
      </c>
      <c r="T49" s="61">
        <v>0</v>
      </c>
      <c r="U49" s="60">
        <f t="shared" si="233"/>
        <v>56559.90726</v>
      </c>
      <c r="V49" s="61">
        <f t="shared" si="209"/>
        <v>4.3465666283187022E-2</v>
      </c>
      <c r="W49" s="62">
        <f t="shared" ref="W49" si="236">W534</f>
        <v>134420.45496</v>
      </c>
      <c r="X49" s="61">
        <f t="shared" si="6"/>
        <v>0.1033006403293302</v>
      </c>
      <c r="Y49" s="60">
        <f t="shared" ref="Y49" si="237">Y534</f>
        <v>0</v>
      </c>
      <c r="Z49" s="61">
        <v>0</v>
      </c>
      <c r="AA49" s="60">
        <f t="shared" ref="AA49" si="238">AA534</f>
        <v>0</v>
      </c>
      <c r="AB49" s="61">
        <v>0</v>
      </c>
      <c r="AC49" s="60">
        <f t="shared" ref="AC49" si="239">AC534</f>
        <v>134420.45496</v>
      </c>
      <c r="AD49" s="61">
        <f t="shared" si="9"/>
        <v>0.1033006403293302</v>
      </c>
      <c r="AE49" s="62">
        <f t="shared" ref="AE49" si="240">AG49+AI49+AK49</f>
        <v>1301254.8085999999</v>
      </c>
      <c r="AF49" s="61">
        <f t="shared" ref="AF49" si="241">AE49/K49</f>
        <v>1</v>
      </c>
      <c r="AG49" s="60">
        <f t="shared" ref="AG49" si="242">AG720</f>
        <v>0</v>
      </c>
      <c r="AH49" s="61">
        <v>0</v>
      </c>
      <c r="AI49" s="60">
        <f t="shared" ref="AI49" si="243">AI534</f>
        <v>0</v>
      </c>
      <c r="AJ49" s="61">
        <v>0</v>
      </c>
      <c r="AK49" s="60">
        <f t="shared" ref="AK49" si="244">AK534</f>
        <v>1301254.8085999999</v>
      </c>
      <c r="AL49" s="61">
        <f t="shared" ref="AL49" si="245">AK49/N49</f>
        <v>1</v>
      </c>
      <c r="AM49" s="62">
        <f t="shared" si="233"/>
        <v>0</v>
      </c>
      <c r="AN49" s="62">
        <f t="shared" si="233"/>
        <v>0</v>
      </c>
      <c r="AO49" s="62">
        <f t="shared" si="233"/>
        <v>133043.16928</v>
      </c>
      <c r="AP49" s="62" t="e">
        <f t="shared" si="233"/>
        <v>#DIV/0!</v>
      </c>
      <c r="AQ49" s="62">
        <f t="shared" si="233"/>
        <v>0</v>
      </c>
      <c r="AR49" s="62">
        <f t="shared" si="233"/>
        <v>0</v>
      </c>
      <c r="AS49" s="62" t="e">
        <f t="shared" si="233"/>
        <v>#DIV/0!</v>
      </c>
      <c r="AT49" s="62">
        <f t="shared" si="233"/>
        <v>181804.98616999999</v>
      </c>
      <c r="AU49" s="62">
        <f t="shared" si="233"/>
        <v>0</v>
      </c>
      <c r="AV49" s="62">
        <f t="shared" si="233"/>
        <v>0</v>
      </c>
      <c r="AW49" s="62">
        <f t="shared" si="233"/>
        <v>181804.98616999999</v>
      </c>
      <c r="AX49" s="60">
        <f t="shared" ref="AX49" si="246">AZ49+BB49+BD49</f>
        <v>985731.57331999997</v>
      </c>
      <c r="AY49" s="61">
        <f t="shared" si="16"/>
        <v>0.7575238660447553</v>
      </c>
      <c r="AZ49" s="60">
        <f t="shared" ref="AZ49" si="247">AZ720</f>
        <v>0</v>
      </c>
      <c r="BA49" s="61">
        <v>0</v>
      </c>
      <c r="BB49" s="60">
        <f t="shared" ref="BB49" si="248">BB534</f>
        <v>0</v>
      </c>
      <c r="BC49" s="61">
        <v>0</v>
      </c>
      <c r="BD49" s="60">
        <f>BD615</f>
        <v>985731.57331999997</v>
      </c>
      <c r="BE49" s="421">
        <f t="shared" si="19"/>
        <v>0.7575238660447553</v>
      </c>
      <c r="BF49" s="422"/>
      <c r="BG49" s="422"/>
    </row>
    <row r="50" spans="2:59" s="75" customFormat="1" ht="46.5" customHeight="1" x14ac:dyDescent="0.25">
      <c r="B50" s="637" t="s">
        <v>36</v>
      </c>
      <c r="C50" s="638"/>
      <c r="D50" s="638"/>
      <c r="E50" s="638"/>
      <c r="F50" s="638"/>
      <c r="G50" s="638"/>
      <c r="H50" s="638"/>
      <c r="I50" s="638"/>
      <c r="J50" s="638"/>
      <c r="K50" s="638"/>
      <c r="L50" s="638"/>
      <c r="M50" s="638"/>
      <c r="N50" s="638"/>
      <c r="O50" s="638"/>
      <c r="P50" s="638"/>
      <c r="Q50" s="638"/>
      <c r="R50" s="638"/>
      <c r="S50" s="638"/>
      <c r="T50" s="638"/>
      <c r="U50" s="638"/>
      <c r="V50" s="638"/>
      <c r="W50" s="638"/>
      <c r="X50" s="638"/>
      <c r="Y50" s="638"/>
      <c r="Z50" s="638"/>
      <c r="AA50" s="638"/>
      <c r="AB50" s="638"/>
      <c r="AC50" s="638"/>
      <c r="AD50" s="638"/>
      <c r="AE50" s="638"/>
      <c r="AF50" s="638"/>
      <c r="AG50" s="638"/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38"/>
      <c r="AT50" s="638"/>
      <c r="AU50" s="638"/>
      <c r="AV50" s="638"/>
      <c r="AW50" s="638"/>
      <c r="AX50" s="638"/>
      <c r="AY50" s="638"/>
      <c r="AZ50" s="638"/>
      <c r="BA50" s="638"/>
      <c r="BB50" s="638"/>
      <c r="BC50" s="638"/>
      <c r="BD50" s="638"/>
      <c r="BE50" s="638"/>
      <c r="BF50" s="74"/>
      <c r="BG50" s="74"/>
    </row>
    <row r="51" spans="2:59" s="91" customFormat="1" ht="45.75" customHeight="1" x14ac:dyDescent="0.25">
      <c r="B51" s="639" t="s">
        <v>59</v>
      </c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640"/>
      <c r="P51" s="640"/>
      <c r="Q51" s="640"/>
      <c r="R51" s="640"/>
      <c r="S51" s="640"/>
      <c r="T51" s="640"/>
      <c r="U51" s="640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640"/>
      <c r="AG51" s="640"/>
      <c r="AH51" s="640"/>
      <c r="AI51" s="640"/>
      <c r="AJ51" s="640"/>
      <c r="AK51" s="640"/>
      <c r="AL51" s="640"/>
      <c r="AM51" s="640"/>
      <c r="AN51" s="640"/>
      <c r="AO51" s="640"/>
      <c r="AP51" s="640"/>
      <c r="AQ51" s="640"/>
      <c r="AR51" s="640"/>
      <c r="AS51" s="640"/>
      <c r="AT51" s="640"/>
      <c r="AU51" s="640"/>
      <c r="AV51" s="640"/>
      <c r="AW51" s="640"/>
      <c r="AX51" s="640"/>
      <c r="AY51" s="640"/>
      <c r="AZ51" s="640"/>
      <c r="BA51" s="640"/>
      <c r="BB51" s="640"/>
      <c r="BC51" s="640"/>
      <c r="BD51" s="640"/>
      <c r="BE51" s="640"/>
    </row>
    <row r="52" spans="2:59" s="98" customFormat="1" ht="64.5" customHeight="1" x14ac:dyDescent="0.25">
      <c r="B52" s="92" t="s">
        <v>60</v>
      </c>
      <c r="C52" s="93" t="s">
        <v>61</v>
      </c>
      <c r="D52" s="94"/>
      <c r="E52" s="94"/>
      <c r="F52" s="94"/>
      <c r="G52" s="94"/>
      <c r="H52" s="94"/>
      <c r="I52" s="94"/>
      <c r="J52" s="94"/>
      <c r="K52" s="97">
        <f t="shared" ref="K52" si="249">L52</f>
        <v>3863893.6683452497</v>
      </c>
      <c r="L52" s="95">
        <f>L53+L54</f>
        <v>3863893.6683452497</v>
      </c>
      <c r="M52" s="95">
        <f t="shared" ref="M52:N52" si="250">M53+M54</f>
        <v>0</v>
      </c>
      <c r="N52" s="95">
        <f t="shared" si="250"/>
        <v>0</v>
      </c>
      <c r="O52" s="97">
        <f t="shared" ref="O52" si="251">Q52</f>
        <v>1910591.9023000002</v>
      </c>
      <c r="P52" s="96">
        <f>O52/K52</f>
        <v>0.49447320922737242</v>
      </c>
      <c r="Q52" s="95">
        <f>Q53+Q54</f>
        <v>1910591.9023000002</v>
      </c>
      <c r="R52" s="96">
        <f>Q52/L52</f>
        <v>0.49447320922737242</v>
      </c>
      <c r="S52" s="97">
        <f t="shared" ref="S52:AW52" si="252">S55+S138+S142+S158</f>
        <v>0</v>
      </c>
      <c r="T52" s="97"/>
      <c r="U52" s="97">
        <f t="shared" si="252"/>
        <v>0</v>
      </c>
      <c r="V52" s="97"/>
      <c r="W52" s="97">
        <f t="shared" ref="W52" si="253">Y52</f>
        <v>1713234.1443099999</v>
      </c>
      <c r="X52" s="96">
        <f>W52/K52</f>
        <v>0.44339577932632634</v>
      </c>
      <c r="Y52" s="95">
        <f>Y53+Y54</f>
        <v>1713234.1443099999</v>
      </c>
      <c r="Z52" s="96">
        <f>Y52/L52</f>
        <v>0.44339577932632634</v>
      </c>
      <c r="AA52" s="97">
        <f t="shared" ref="AA52" si="254">AA55+AA138+AA142+AA158</f>
        <v>0</v>
      </c>
      <c r="AB52" s="97"/>
      <c r="AC52" s="97">
        <f t="shared" ref="AC52" si="255">AC55+AC138+AC142+AC158</f>
        <v>0</v>
      </c>
      <c r="AD52" s="97"/>
      <c r="AE52" s="97">
        <f>AG52</f>
        <v>3576390.8738299999</v>
      </c>
      <c r="AF52" s="96">
        <f t="shared" ref="AF52:AF55" si="256">AE52/K52</f>
        <v>0.92559246729002875</v>
      </c>
      <c r="AG52" s="95">
        <f>AG53+AG54</f>
        <v>3576390.8738299999</v>
      </c>
      <c r="AH52" s="114">
        <f>AG52/L52</f>
        <v>0.92559246729002875</v>
      </c>
      <c r="AI52" s="97">
        <f t="shared" ref="AI52" si="257">AI55+AI138+AI142+AI158</f>
        <v>0</v>
      </c>
      <c r="AJ52" s="97"/>
      <c r="AK52" s="97">
        <f t="shared" ref="AK52" si="258">AK55+AK138+AK142+AK158</f>
        <v>0</v>
      </c>
      <c r="AL52" s="97"/>
      <c r="AM52" s="97">
        <f t="shared" si="252"/>
        <v>1020000</v>
      </c>
      <c r="AN52" s="97">
        <f t="shared" si="252"/>
        <v>0</v>
      </c>
      <c r="AO52" s="97">
        <f t="shared" si="252"/>
        <v>0</v>
      </c>
      <c r="AP52" s="97" t="e">
        <f t="shared" si="252"/>
        <v>#REF!</v>
      </c>
      <c r="AQ52" s="97" t="e">
        <f t="shared" si="252"/>
        <v>#REF!</v>
      </c>
      <c r="AR52" s="97">
        <f t="shared" si="252"/>
        <v>0</v>
      </c>
      <c r="AS52" s="97">
        <f t="shared" si="252"/>
        <v>0</v>
      </c>
      <c r="AT52" s="97">
        <f t="shared" si="252"/>
        <v>6637684.1599200005</v>
      </c>
      <c r="AU52" s="97">
        <f t="shared" si="252"/>
        <v>6636723.8058000002</v>
      </c>
      <c r="AV52" s="97">
        <f t="shared" si="252"/>
        <v>0</v>
      </c>
      <c r="AW52" s="97">
        <f t="shared" si="252"/>
        <v>0</v>
      </c>
      <c r="AX52" s="95">
        <f>AZ52</f>
        <v>1698066.5956352495</v>
      </c>
      <c r="AY52" s="96">
        <f>AX52/K52</f>
        <v>0.43947032226755434</v>
      </c>
      <c r="AZ52" s="95">
        <f>AZ53+AZ54</f>
        <v>1698066.5956352495</v>
      </c>
      <c r="BA52" s="96">
        <f>AZ52/AE52</f>
        <v>0.47479893992033639</v>
      </c>
      <c r="BB52" s="97">
        <f t="shared" ref="BB52" si="259">BB55+BB138+BB142+BB158</f>
        <v>0</v>
      </c>
      <c r="BC52" s="97"/>
      <c r="BD52" s="97">
        <f t="shared" ref="BD52" si="260">BD55+BD138+BD142+BD158</f>
        <v>0</v>
      </c>
      <c r="BE52" s="97"/>
    </row>
    <row r="53" spans="2:59" s="81" customFormat="1" ht="41.25" customHeight="1" x14ac:dyDescent="0.25">
      <c r="B53" s="76"/>
      <c r="C53" s="77" t="s">
        <v>56</v>
      </c>
      <c r="D53" s="78" t="e">
        <f t="shared" ref="D53:D54" si="261">D620</f>
        <v>#REF!</v>
      </c>
      <c r="E53" s="79"/>
      <c r="F53" s="78"/>
      <c r="G53" s="78"/>
      <c r="H53" s="79"/>
      <c r="I53" s="78"/>
      <c r="J53" s="78"/>
      <c r="K53" s="78">
        <f>L53+M53+N53</f>
        <v>1183803.3683452494</v>
      </c>
      <c r="L53" s="80">
        <f>L57+L82+L138+L144+L167+L170</f>
        <v>1183803.3683452494</v>
      </c>
      <c r="M53" s="80">
        <f t="shared" ref="M53:N53" si="262">M57+M82+M138+M144+M167</f>
        <v>0</v>
      </c>
      <c r="N53" s="80">
        <f t="shared" si="262"/>
        <v>0</v>
      </c>
      <c r="O53" s="78">
        <f>Q53+S53+U53</f>
        <v>688501.29469999997</v>
      </c>
      <c r="P53" s="99">
        <f t="shared" ref="P53:P117" si="263">O53/K53</f>
        <v>0.58160106070859108</v>
      </c>
      <c r="Q53" s="80">
        <f>Q55+Q104+Q138+Q144+Q163+Q167+Q170+Q83</f>
        <v>688501.29469999997</v>
      </c>
      <c r="R53" s="99">
        <f t="shared" ref="R53:R117" si="264">Q53/L53</f>
        <v>0.58160106070859108</v>
      </c>
      <c r="S53" s="78">
        <f t="shared" ref="S53:U54" si="265">S620</f>
        <v>0</v>
      </c>
      <c r="T53" s="78"/>
      <c r="U53" s="78">
        <f t="shared" si="265"/>
        <v>0</v>
      </c>
      <c r="V53" s="78"/>
      <c r="W53" s="78">
        <f>Y53+AA53+AC53</f>
        <v>669426.98860999988</v>
      </c>
      <c r="X53" s="99">
        <f t="shared" ref="X53:X118" si="266">W53/K53</f>
        <v>0.56548832898299828</v>
      </c>
      <c r="Y53" s="80">
        <f>Y57+Y82+Y138+Y144+Y167+Y170</f>
        <v>669426.98860999988</v>
      </c>
      <c r="Z53" s="99">
        <f t="shared" ref="Z53:Z117" si="267">Y53/L53</f>
        <v>0.56548832898299828</v>
      </c>
      <c r="AA53" s="78">
        <f t="shared" ref="AA53:AA54" si="268">AA620</f>
        <v>0</v>
      </c>
      <c r="AB53" s="78"/>
      <c r="AC53" s="78">
        <f t="shared" ref="AC53:AC54" si="269">AC620</f>
        <v>0</v>
      </c>
      <c r="AD53" s="78"/>
      <c r="AE53" s="78">
        <f>AG53</f>
        <v>1149881.0583199998</v>
      </c>
      <c r="AF53" s="99">
        <f t="shared" si="256"/>
        <v>0.9713446414055511</v>
      </c>
      <c r="AG53" s="80">
        <f>AG57+AG138+AG142+AG167+AG170+AG82</f>
        <v>1149881.0583199998</v>
      </c>
      <c r="AH53" s="114">
        <f t="shared" ref="AH53:AH117" si="270">AG53/L53</f>
        <v>0.9713446414055511</v>
      </c>
      <c r="AI53" s="78">
        <f t="shared" ref="AI53:AI54" si="271">AI620</f>
        <v>0</v>
      </c>
      <c r="AJ53" s="78"/>
      <c r="AK53" s="78">
        <f t="shared" ref="AK53:AK54" si="272">AK620</f>
        <v>0</v>
      </c>
      <c r="AL53" s="78"/>
      <c r="AM53" s="78">
        <f t="shared" ref="M53:AW54" si="273">AM620</f>
        <v>0</v>
      </c>
      <c r="AN53" s="78">
        <f t="shared" si="273"/>
        <v>0</v>
      </c>
      <c r="AO53" s="78">
        <f t="shared" si="273"/>
        <v>0</v>
      </c>
      <c r="AP53" s="78">
        <f t="shared" si="273"/>
        <v>0</v>
      </c>
      <c r="AQ53" s="78">
        <f t="shared" si="273"/>
        <v>0</v>
      </c>
      <c r="AR53" s="78">
        <f t="shared" si="273"/>
        <v>0</v>
      </c>
      <c r="AS53" s="78">
        <f t="shared" si="273"/>
        <v>0</v>
      </c>
      <c r="AT53" s="78">
        <f t="shared" si="273"/>
        <v>0</v>
      </c>
      <c r="AU53" s="78">
        <f t="shared" si="273"/>
        <v>0</v>
      </c>
      <c r="AV53" s="78">
        <f t="shared" si="273"/>
        <v>0</v>
      </c>
      <c r="AW53" s="78">
        <f t="shared" si="273"/>
        <v>0</v>
      </c>
      <c r="AX53" s="80">
        <f>AZ53</f>
        <v>514376.37973524956</v>
      </c>
      <c r="AY53" s="99">
        <f>AX53/K53</f>
        <v>0.43451167101700172</v>
      </c>
      <c r="AZ53" s="80">
        <f>AZ57+AZ82+AZ138+AZ144+AZ167+AZ170</f>
        <v>514376.37973524956</v>
      </c>
      <c r="BA53" s="99">
        <f t="shared" ref="BA53:BA106" si="274">AZ53/AE53</f>
        <v>0.44733007471813141</v>
      </c>
      <c r="BB53" s="78">
        <f t="shared" ref="BB53:BB54" si="275">BB620</f>
        <v>0</v>
      </c>
      <c r="BC53" s="78"/>
      <c r="BD53" s="78">
        <f t="shared" ref="BD53:BD54" si="276">BD620</f>
        <v>0</v>
      </c>
      <c r="BE53" s="78"/>
    </row>
    <row r="54" spans="2:59" s="86" customFormat="1" ht="46.5" customHeight="1" x14ac:dyDescent="0.25">
      <c r="B54" s="82"/>
      <c r="C54" s="83" t="s">
        <v>57</v>
      </c>
      <c r="D54" s="84" t="e">
        <f t="shared" si="261"/>
        <v>#REF!</v>
      </c>
      <c r="E54" s="84"/>
      <c r="F54" s="84"/>
      <c r="G54" s="84"/>
      <c r="H54" s="84"/>
      <c r="I54" s="84"/>
      <c r="J54" s="84"/>
      <c r="K54" s="84">
        <f>L54</f>
        <v>2680090.3000000003</v>
      </c>
      <c r="L54" s="85">
        <f>L105+L127+L162+L166+L169</f>
        <v>2680090.3000000003</v>
      </c>
      <c r="M54" s="85">
        <f t="shared" si="273"/>
        <v>0</v>
      </c>
      <c r="N54" s="85">
        <f t="shared" si="273"/>
        <v>0</v>
      </c>
      <c r="O54" s="84">
        <f>Q54+S54+U54</f>
        <v>1222090.6076000002</v>
      </c>
      <c r="P54" s="100">
        <f t="shared" si="263"/>
        <v>0.45598859396640484</v>
      </c>
      <c r="Q54" s="85">
        <f>Q105+Q143+Q162+Q166+Q169+Q127</f>
        <v>1222090.6076000002</v>
      </c>
      <c r="R54" s="100">
        <f t="shared" si="264"/>
        <v>0.45598859396640484</v>
      </c>
      <c r="S54" s="84">
        <f t="shared" si="265"/>
        <v>0</v>
      </c>
      <c r="T54" s="84"/>
      <c r="U54" s="84">
        <f t="shared" si="265"/>
        <v>0</v>
      </c>
      <c r="V54" s="84"/>
      <c r="W54" s="84">
        <f>Y54+AA54+AC54</f>
        <v>1043807.1556999999</v>
      </c>
      <c r="X54" s="100">
        <f t="shared" si="266"/>
        <v>0.38946715925952186</v>
      </c>
      <c r="Y54" s="85">
        <f>Y105+Y127+Y162+Y166+Y169</f>
        <v>1043807.1556999999</v>
      </c>
      <c r="Z54" s="100">
        <f t="shared" si="267"/>
        <v>0.38946715925952186</v>
      </c>
      <c r="AA54" s="84">
        <f t="shared" si="268"/>
        <v>0</v>
      </c>
      <c r="AB54" s="84"/>
      <c r="AC54" s="84">
        <f t="shared" si="269"/>
        <v>0</v>
      </c>
      <c r="AD54" s="84"/>
      <c r="AE54" s="84">
        <f>AG54</f>
        <v>2426509.8155100001</v>
      </c>
      <c r="AF54" s="100">
        <f t="shared" si="256"/>
        <v>0.90538360424273756</v>
      </c>
      <c r="AG54" s="85">
        <f>AG105+AG143+AG162+AG166+AG169+AG127</f>
        <v>2426509.8155100001</v>
      </c>
      <c r="AH54" s="114">
        <f t="shared" si="270"/>
        <v>0.90538360424273756</v>
      </c>
      <c r="AI54" s="84">
        <f t="shared" si="271"/>
        <v>0</v>
      </c>
      <c r="AJ54" s="84"/>
      <c r="AK54" s="84">
        <f t="shared" si="272"/>
        <v>0</v>
      </c>
      <c r="AL54" s="84"/>
      <c r="AM54" s="84">
        <f t="shared" si="273"/>
        <v>0</v>
      </c>
      <c r="AN54" s="84">
        <f t="shared" si="273"/>
        <v>0</v>
      </c>
      <c r="AO54" s="84">
        <f t="shared" si="273"/>
        <v>0</v>
      </c>
      <c r="AP54" s="84">
        <f t="shared" si="273"/>
        <v>0</v>
      </c>
      <c r="AQ54" s="84">
        <f t="shared" si="273"/>
        <v>0</v>
      </c>
      <c r="AR54" s="84">
        <f t="shared" si="273"/>
        <v>0</v>
      </c>
      <c r="AS54" s="84">
        <f t="shared" si="273"/>
        <v>0</v>
      </c>
      <c r="AT54" s="84">
        <f t="shared" si="273"/>
        <v>0</v>
      </c>
      <c r="AU54" s="84">
        <f t="shared" si="273"/>
        <v>0</v>
      </c>
      <c r="AV54" s="84">
        <f t="shared" si="273"/>
        <v>0</v>
      </c>
      <c r="AW54" s="84">
        <f t="shared" si="273"/>
        <v>0</v>
      </c>
      <c r="AX54" s="85">
        <f>AZ54</f>
        <v>1183690.2159</v>
      </c>
      <c r="AY54" s="100">
        <f>AX54/K54</f>
        <v>0.44166057236952044</v>
      </c>
      <c r="AZ54" s="85">
        <f>AZ105+AZ127+AZ162+AZ166+AZ169</f>
        <v>1183690.2159</v>
      </c>
      <c r="BA54" s="100">
        <f t="shared" si="274"/>
        <v>0.48781596032868868</v>
      </c>
      <c r="BB54" s="84">
        <f t="shared" si="275"/>
        <v>0</v>
      </c>
      <c r="BC54" s="84"/>
      <c r="BD54" s="84">
        <f t="shared" si="276"/>
        <v>0</v>
      </c>
      <c r="BE54" s="84"/>
    </row>
    <row r="55" spans="2:59" s="109" customFormat="1" ht="100.5" hidden="1" customHeight="1" x14ac:dyDescent="0.25">
      <c r="B55" s="101" t="s">
        <v>62</v>
      </c>
      <c r="C55" s="102" t="s">
        <v>63</v>
      </c>
      <c r="D55" s="103" t="e">
        <f t="shared" ref="D55:J55" si="277">D56+D115+D141</f>
        <v>#REF!</v>
      </c>
      <c r="E55" s="103">
        <f t="shared" si="277"/>
        <v>0</v>
      </c>
      <c r="F55" s="103">
        <f t="shared" si="277"/>
        <v>0</v>
      </c>
      <c r="G55" s="103" t="e">
        <f t="shared" si="277"/>
        <v>#REF!</v>
      </c>
      <c r="H55" s="103" t="e">
        <f t="shared" si="277"/>
        <v>#REF!</v>
      </c>
      <c r="I55" s="103" t="e">
        <f t="shared" si="277"/>
        <v>#REF!</v>
      </c>
      <c r="J55" s="103" t="e">
        <f t="shared" si="277"/>
        <v>#REF!</v>
      </c>
      <c r="K55" s="578">
        <f>L55</f>
        <v>0</v>
      </c>
      <c r="L55" s="104">
        <f>L56+L60+L66+L72+L75</f>
        <v>0</v>
      </c>
      <c r="M55" s="104">
        <f>M56+M115+M141</f>
        <v>0</v>
      </c>
      <c r="N55" s="104">
        <f>N56+N115+N141</f>
        <v>0</v>
      </c>
      <c r="O55" s="578">
        <f t="shared" ref="O55:O119" si="278">Q55+S55+U55</f>
        <v>0</v>
      </c>
      <c r="P55" s="105" t="e">
        <f t="shared" si="263"/>
        <v>#DIV/0!</v>
      </c>
      <c r="Q55" s="104">
        <f>Q56+Q60+Q66+Q72+Q75</f>
        <v>0</v>
      </c>
      <c r="R55" s="105" t="e">
        <f t="shared" si="264"/>
        <v>#DIV/0!</v>
      </c>
      <c r="S55" s="443"/>
      <c r="T55" s="443"/>
      <c r="U55" s="443"/>
      <c r="V55" s="443"/>
      <c r="W55" s="578">
        <f>Y55</f>
        <v>0</v>
      </c>
      <c r="X55" s="105" t="e">
        <f t="shared" si="266"/>
        <v>#DIV/0!</v>
      </c>
      <c r="Y55" s="104">
        <f>Y56+Y60+Y66+Y72+Y75</f>
        <v>0</v>
      </c>
      <c r="Z55" s="105" t="e">
        <f t="shared" si="267"/>
        <v>#DIV/0!</v>
      </c>
      <c r="AA55" s="103"/>
      <c r="AB55" s="103"/>
      <c r="AC55" s="103"/>
      <c r="AD55" s="103"/>
      <c r="AE55" s="578">
        <f t="shared" ref="AE55:AE119" si="279">AG55+AI55+AK55</f>
        <v>0</v>
      </c>
      <c r="AF55" s="105" t="e">
        <f t="shared" si="256"/>
        <v>#DIV/0!</v>
      </c>
      <c r="AG55" s="104">
        <f>AG56</f>
        <v>0</v>
      </c>
      <c r="AH55" s="114" t="e">
        <f t="shared" si="270"/>
        <v>#DIV/0!</v>
      </c>
      <c r="AI55" s="103"/>
      <c r="AJ55" s="103"/>
      <c r="AK55" s="103"/>
      <c r="AL55" s="103"/>
      <c r="AM55" s="103">
        <f>AM56+AM115</f>
        <v>1000000</v>
      </c>
      <c r="AN55" s="103"/>
      <c r="AO55" s="106"/>
      <c r="AP55" s="103">
        <f>AP56+AP115+AP141</f>
        <v>0</v>
      </c>
      <c r="AQ55" s="103">
        <f>AQ56+AQ115</f>
        <v>0</v>
      </c>
      <c r="AR55" s="103"/>
      <c r="AS55" s="106"/>
      <c r="AT55" s="103">
        <f>AT56+AT115+AT141</f>
        <v>6292335.6452200003</v>
      </c>
      <c r="AU55" s="103">
        <f>AU56+AU115</f>
        <v>6291375.2911</v>
      </c>
      <c r="AV55" s="103"/>
      <c r="AW55" s="106"/>
      <c r="AX55" s="104">
        <f t="shared" ref="AX55:AX119" si="280">AZ55+BB55+BD55</f>
        <v>0</v>
      </c>
      <c r="AY55" s="105" t="e">
        <f>AX55/K55</f>
        <v>#DIV/0!</v>
      </c>
      <c r="AZ55" s="104">
        <f>AZ56</f>
        <v>0</v>
      </c>
      <c r="BA55" s="105" t="e">
        <f t="shared" si="274"/>
        <v>#DIV/0!</v>
      </c>
      <c r="BB55" s="408"/>
      <c r="BC55" s="408"/>
      <c r="BD55" s="408"/>
      <c r="BE55" s="408"/>
      <c r="BF55" s="108"/>
      <c r="BG55" s="108"/>
    </row>
    <row r="56" spans="2:59" s="109" customFormat="1" ht="145.5" hidden="1" customHeight="1" x14ac:dyDescent="0.25">
      <c r="B56" s="76" t="s">
        <v>60</v>
      </c>
      <c r="C56" s="110" t="s">
        <v>64</v>
      </c>
      <c r="D56" s="79" t="e">
        <f>#REF!</f>
        <v>#REF!</v>
      </c>
      <c r="E56" s="79">
        <f>F56</f>
        <v>0</v>
      </c>
      <c r="F56" s="79">
        <f>F58+F59</f>
        <v>0</v>
      </c>
      <c r="G56" s="79" t="e">
        <f>#REF!</f>
        <v>#REF!</v>
      </c>
      <c r="H56" s="79" t="e">
        <f>I56</f>
        <v>#REF!</v>
      </c>
      <c r="I56" s="79" t="e">
        <f>I58+I59</f>
        <v>#REF!</v>
      </c>
      <c r="J56" s="79" t="e">
        <f>#REF!</f>
        <v>#REF!</v>
      </c>
      <c r="K56" s="576">
        <f t="shared" ref="K56:K113" si="281">L56</f>
        <v>0</v>
      </c>
      <c r="L56" s="111">
        <f>L57+L114</f>
        <v>0</v>
      </c>
      <c r="M56" s="112"/>
      <c r="N56" s="112"/>
      <c r="O56" s="576">
        <f t="shared" si="278"/>
        <v>0</v>
      </c>
      <c r="P56" s="99" t="e">
        <f t="shared" si="263"/>
        <v>#DIV/0!</v>
      </c>
      <c r="Q56" s="111">
        <f>Q57+Q114</f>
        <v>0</v>
      </c>
      <c r="R56" s="99" t="e">
        <f t="shared" si="264"/>
        <v>#DIV/0!</v>
      </c>
      <c r="S56" s="440"/>
      <c r="T56" s="440"/>
      <c r="U56" s="440"/>
      <c r="V56" s="440"/>
      <c r="W56" s="576">
        <f t="shared" ref="W56:W59" si="282">Y56</f>
        <v>0</v>
      </c>
      <c r="X56" s="99" t="e">
        <f t="shared" si="266"/>
        <v>#DIV/0!</v>
      </c>
      <c r="Y56" s="111">
        <f>Y57+Y114</f>
        <v>0</v>
      </c>
      <c r="Z56" s="99" t="e">
        <f t="shared" si="267"/>
        <v>#DIV/0!</v>
      </c>
      <c r="AA56" s="79"/>
      <c r="AB56" s="79"/>
      <c r="AC56" s="79"/>
      <c r="AD56" s="79"/>
      <c r="AE56" s="576">
        <f t="shared" si="279"/>
        <v>0</v>
      </c>
      <c r="AF56" s="99" t="e">
        <f>AE56/K56</f>
        <v>#DIV/0!</v>
      </c>
      <c r="AG56" s="111">
        <f>AG57+AG114</f>
        <v>0</v>
      </c>
      <c r="AH56" s="114" t="e">
        <f t="shared" si="270"/>
        <v>#DIV/0!</v>
      </c>
      <c r="AI56" s="79"/>
      <c r="AJ56" s="79"/>
      <c r="AK56" s="79"/>
      <c r="AL56" s="79"/>
      <c r="AM56" s="79">
        <f>AM57+AM114</f>
        <v>1000000</v>
      </c>
      <c r="AN56" s="106"/>
      <c r="AO56" s="106"/>
      <c r="AP56" s="79">
        <f>AQ56</f>
        <v>0</v>
      </c>
      <c r="AQ56" s="79">
        <f>AQ58+AQ59</f>
        <v>0</v>
      </c>
      <c r="AR56" s="106"/>
      <c r="AS56" s="106"/>
      <c r="AT56" s="79">
        <f>AU56</f>
        <v>6291375.2911</v>
      </c>
      <c r="AU56" s="79">
        <f>AU57+AU114</f>
        <v>6291375.2911</v>
      </c>
      <c r="AV56" s="106"/>
      <c r="AW56" s="106"/>
      <c r="AX56" s="111">
        <f t="shared" si="280"/>
        <v>0</v>
      </c>
      <c r="AY56" s="99" t="e">
        <f>AX56/K56</f>
        <v>#DIV/0!</v>
      </c>
      <c r="AZ56" s="111">
        <f>AZ57+AZ114</f>
        <v>0</v>
      </c>
      <c r="BA56" s="99" t="e">
        <f t="shared" si="274"/>
        <v>#DIV/0!</v>
      </c>
      <c r="BB56" s="406"/>
      <c r="BC56" s="406"/>
      <c r="BD56" s="406"/>
      <c r="BE56" s="406"/>
      <c r="BF56" s="108"/>
      <c r="BG56" s="108"/>
    </row>
    <row r="57" spans="2:59" s="109" customFormat="1" ht="45.75" hidden="1" customHeight="1" x14ac:dyDescent="0.25">
      <c r="B57" s="76"/>
      <c r="C57" s="77" t="s">
        <v>56</v>
      </c>
      <c r="D57" s="79"/>
      <c r="E57" s="79"/>
      <c r="F57" s="79"/>
      <c r="G57" s="79"/>
      <c r="H57" s="79"/>
      <c r="I57" s="79"/>
      <c r="J57" s="79"/>
      <c r="K57" s="576">
        <f t="shared" si="281"/>
        <v>0</v>
      </c>
      <c r="L57" s="111">
        <f>L59</f>
        <v>0</v>
      </c>
      <c r="M57" s="112"/>
      <c r="N57" s="112"/>
      <c r="O57" s="576">
        <f t="shared" si="278"/>
        <v>0</v>
      </c>
      <c r="P57" s="99" t="e">
        <f t="shared" si="263"/>
        <v>#DIV/0!</v>
      </c>
      <c r="Q57" s="111">
        <f>Q59</f>
        <v>0</v>
      </c>
      <c r="R57" s="99" t="e">
        <f t="shared" si="264"/>
        <v>#DIV/0!</v>
      </c>
      <c r="S57" s="440"/>
      <c r="T57" s="440"/>
      <c r="U57" s="440"/>
      <c r="V57" s="440"/>
      <c r="W57" s="576">
        <f t="shared" si="282"/>
        <v>0</v>
      </c>
      <c r="X57" s="99" t="e">
        <f t="shared" si="266"/>
        <v>#DIV/0!</v>
      </c>
      <c r="Y57" s="111">
        <f>Y59</f>
        <v>0</v>
      </c>
      <c r="Z57" s="99" t="e">
        <f t="shared" si="267"/>
        <v>#DIV/0!</v>
      </c>
      <c r="AA57" s="79"/>
      <c r="AB57" s="79"/>
      <c r="AC57" s="79"/>
      <c r="AD57" s="79"/>
      <c r="AE57" s="576">
        <f>AG57+AI57+AK57</f>
        <v>0</v>
      </c>
      <c r="AF57" s="99" t="e">
        <f t="shared" ref="AF57:AF121" si="283">AE57/K57</f>
        <v>#DIV/0!</v>
      </c>
      <c r="AG57" s="111">
        <f>AG59</f>
        <v>0</v>
      </c>
      <c r="AH57" s="114" t="e">
        <f t="shared" si="270"/>
        <v>#DIV/0!</v>
      </c>
      <c r="AI57" s="79"/>
      <c r="AJ57" s="79"/>
      <c r="AK57" s="79"/>
      <c r="AL57" s="79"/>
      <c r="AM57" s="79">
        <f>SUM(AM58:AM113)</f>
        <v>1000000</v>
      </c>
      <c r="AN57" s="106"/>
      <c r="AO57" s="106"/>
      <c r="AP57" s="79"/>
      <c r="AQ57" s="79"/>
      <c r="AR57" s="106"/>
      <c r="AS57" s="106"/>
      <c r="AT57" s="79">
        <f>AU57</f>
        <v>6291375.2911</v>
      </c>
      <c r="AU57" s="79">
        <f>SUM(AU58:AU113)</f>
        <v>6291375.2911</v>
      </c>
      <c r="AV57" s="106"/>
      <c r="AW57" s="106"/>
      <c r="AX57" s="111">
        <f t="shared" si="280"/>
        <v>0</v>
      </c>
      <c r="AY57" s="99" t="e">
        <f t="shared" ref="AY57:AY121" si="284">AX57/K57</f>
        <v>#DIV/0!</v>
      </c>
      <c r="AZ57" s="111">
        <f>AZ59</f>
        <v>0</v>
      </c>
      <c r="BA57" s="99" t="e">
        <f t="shared" si="274"/>
        <v>#DIV/0!</v>
      </c>
      <c r="BB57" s="406"/>
      <c r="BC57" s="406"/>
      <c r="BD57" s="406"/>
      <c r="BE57" s="406"/>
      <c r="BF57" s="108"/>
      <c r="BG57" s="108"/>
    </row>
    <row r="58" spans="2:59" s="109" customFormat="1" ht="36" hidden="1" customHeight="1" x14ac:dyDescent="0.25">
      <c r="B58" s="76"/>
      <c r="C58" s="113" t="s">
        <v>65</v>
      </c>
      <c r="D58" s="79"/>
      <c r="E58" s="106">
        <f>F58</f>
        <v>0</v>
      </c>
      <c r="F58" s="106">
        <v>0</v>
      </c>
      <c r="G58" s="79"/>
      <c r="H58" s="106" t="e">
        <f>I58+J58</f>
        <v>#REF!</v>
      </c>
      <c r="I58" s="106" t="e">
        <f>L58-#REF!</f>
        <v>#REF!</v>
      </c>
      <c r="J58" s="79"/>
      <c r="K58" s="106">
        <f t="shared" si="281"/>
        <v>0</v>
      </c>
      <c r="L58" s="112">
        <v>0</v>
      </c>
      <c r="M58" s="112"/>
      <c r="N58" s="112"/>
      <c r="O58" s="106">
        <f t="shared" si="278"/>
        <v>0</v>
      </c>
      <c r="P58" s="99" t="e">
        <f t="shared" si="263"/>
        <v>#DIV/0!</v>
      </c>
      <c r="Q58" s="112">
        <f>AA58</f>
        <v>0</v>
      </c>
      <c r="R58" s="99" t="e">
        <f t="shared" si="264"/>
        <v>#DIV/0!</v>
      </c>
      <c r="S58" s="440"/>
      <c r="T58" s="440"/>
      <c r="U58" s="440"/>
      <c r="V58" s="440"/>
      <c r="W58" s="106">
        <f t="shared" si="282"/>
        <v>0</v>
      </c>
      <c r="X58" s="99">
        <v>0</v>
      </c>
      <c r="Y58" s="112">
        <f>AJ58</f>
        <v>0</v>
      </c>
      <c r="Z58" s="99">
        <v>0</v>
      </c>
      <c r="AA58" s="79"/>
      <c r="AB58" s="79"/>
      <c r="AC58" s="79"/>
      <c r="AD58" s="79"/>
      <c r="AE58" s="106">
        <f t="shared" si="279"/>
        <v>0</v>
      </c>
      <c r="AF58" s="99" t="e">
        <f t="shared" si="283"/>
        <v>#DIV/0!</v>
      </c>
      <c r="AG58" s="112">
        <v>0</v>
      </c>
      <c r="AH58" s="114" t="e">
        <f t="shared" si="270"/>
        <v>#DIV/0!</v>
      </c>
      <c r="AI58" s="79"/>
      <c r="AJ58" s="79"/>
      <c r="AK58" s="79"/>
      <c r="AL58" s="79"/>
      <c r="AM58" s="106">
        <f>AU58-AA58</f>
        <v>0</v>
      </c>
      <c r="AN58" s="106"/>
      <c r="AO58" s="106"/>
      <c r="AP58" s="106">
        <f>AQ58</f>
        <v>0</v>
      </c>
      <c r="AQ58" s="106">
        <f>AX58-AE58</f>
        <v>0</v>
      </c>
      <c r="AR58" s="106"/>
      <c r="AS58" s="106"/>
      <c r="AT58" s="106">
        <f>AU58</f>
        <v>0</v>
      </c>
      <c r="AU58" s="106">
        <v>0</v>
      </c>
      <c r="AV58" s="106"/>
      <c r="AW58" s="106"/>
      <c r="AX58" s="112">
        <f t="shared" si="280"/>
        <v>0</v>
      </c>
      <c r="AY58" s="99">
        <v>0</v>
      </c>
      <c r="AZ58" s="112">
        <f>L58-Y58</f>
        <v>0</v>
      </c>
      <c r="BA58" s="99" t="e">
        <f t="shared" si="274"/>
        <v>#DIV/0!</v>
      </c>
      <c r="BB58" s="406"/>
      <c r="BC58" s="406"/>
      <c r="BD58" s="406"/>
      <c r="BE58" s="406"/>
      <c r="BF58" s="108"/>
      <c r="BG58" s="108"/>
    </row>
    <row r="59" spans="2:59" s="109" customFormat="1" ht="30" hidden="1" customHeight="1" x14ac:dyDescent="0.25">
      <c r="B59" s="76"/>
      <c r="C59" s="113" t="s">
        <v>66</v>
      </c>
      <c r="D59" s="79"/>
      <c r="E59" s="106">
        <f>F59</f>
        <v>0</v>
      </c>
      <c r="F59" s="106">
        <v>0</v>
      </c>
      <c r="G59" s="79"/>
      <c r="H59" s="106" t="e">
        <f>I59+J59</f>
        <v>#REF!</v>
      </c>
      <c r="I59" s="106" t="e">
        <f>L59-#REF!</f>
        <v>#REF!</v>
      </c>
      <c r="J59" s="79"/>
      <c r="K59" s="106">
        <f t="shared" si="281"/>
        <v>0</v>
      </c>
      <c r="L59" s="112">
        <v>0</v>
      </c>
      <c r="M59" s="112"/>
      <c r="N59" s="112"/>
      <c r="O59" s="106">
        <f t="shared" si="278"/>
        <v>0</v>
      </c>
      <c r="P59" s="114" t="e">
        <f t="shared" si="263"/>
        <v>#DIV/0!</v>
      </c>
      <c r="Q59" s="112"/>
      <c r="R59" s="114" t="e">
        <f t="shared" si="264"/>
        <v>#DIV/0!</v>
      </c>
      <c r="S59" s="440"/>
      <c r="T59" s="440"/>
      <c r="U59" s="440"/>
      <c r="V59" s="440"/>
      <c r="W59" s="106">
        <f t="shared" si="282"/>
        <v>0</v>
      </c>
      <c r="X59" s="114" t="e">
        <f t="shared" si="266"/>
        <v>#DIV/0!</v>
      </c>
      <c r="Y59" s="112">
        <f>L59</f>
        <v>0</v>
      </c>
      <c r="Z59" s="114" t="e">
        <f t="shared" si="267"/>
        <v>#DIV/0!</v>
      </c>
      <c r="AA59" s="79"/>
      <c r="AB59" s="79"/>
      <c r="AC59" s="79"/>
      <c r="AD59" s="79"/>
      <c r="AE59" s="106">
        <v>0</v>
      </c>
      <c r="AF59" s="99" t="e">
        <f t="shared" si="283"/>
        <v>#DIV/0!</v>
      </c>
      <c r="AG59" s="112">
        <v>0</v>
      </c>
      <c r="AH59" s="114" t="e">
        <f t="shared" si="270"/>
        <v>#DIV/0!</v>
      </c>
      <c r="AI59" s="79"/>
      <c r="AJ59" s="79"/>
      <c r="AK59" s="79"/>
      <c r="AL59" s="79"/>
      <c r="AM59" s="106">
        <f>AU59-AA59</f>
        <v>0</v>
      </c>
      <c r="AN59" s="106"/>
      <c r="AO59" s="106"/>
      <c r="AP59" s="106">
        <f>AQ59</f>
        <v>0</v>
      </c>
      <c r="AQ59" s="106">
        <f>AX59-AE59</f>
        <v>0</v>
      </c>
      <c r="AR59" s="106"/>
      <c r="AS59" s="106"/>
      <c r="AT59" s="106">
        <f>AU59</f>
        <v>0</v>
      </c>
      <c r="AU59" s="106">
        <f>L59</f>
        <v>0</v>
      </c>
      <c r="AV59" s="106"/>
      <c r="AW59" s="106"/>
      <c r="AX59" s="112">
        <f t="shared" si="280"/>
        <v>0</v>
      </c>
      <c r="AY59" s="99" t="e">
        <f t="shared" si="284"/>
        <v>#DIV/0!</v>
      </c>
      <c r="AZ59" s="112">
        <f>L59-Y59</f>
        <v>0</v>
      </c>
      <c r="BA59" s="114" t="e">
        <f t="shared" si="274"/>
        <v>#DIV/0!</v>
      </c>
      <c r="BB59" s="406"/>
      <c r="BC59" s="406"/>
      <c r="BD59" s="406"/>
      <c r="BE59" s="406"/>
      <c r="BF59" s="108"/>
      <c r="BG59" s="108"/>
    </row>
    <row r="60" spans="2:59" s="81" customFormat="1" ht="92.25" hidden="1" customHeight="1" x14ac:dyDescent="0.25">
      <c r="B60" s="76" t="s">
        <v>67</v>
      </c>
      <c r="C60" s="77" t="s">
        <v>68</v>
      </c>
      <c r="D60" s="78"/>
      <c r="E60" s="79">
        <f t="shared" ref="E60" si="285">F60+G60</f>
        <v>743937</v>
      </c>
      <c r="F60" s="78">
        <f>SUM(F62:F64)</f>
        <v>743937</v>
      </c>
      <c r="G60" s="78">
        <f>SUM(G62:G64)</f>
        <v>0</v>
      </c>
      <c r="H60" s="79">
        <f t="shared" ref="H60" si="286">I60+J60</f>
        <v>-743937</v>
      </c>
      <c r="I60" s="78">
        <f>SUM(I62:I64)</f>
        <v>-743937</v>
      </c>
      <c r="J60" s="78"/>
      <c r="K60" s="78">
        <f t="shared" si="281"/>
        <v>0</v>
      </c>
      <c r="L60" s="80">
        <f>L61+L65</f>
        <v>0</v>
      </c>
      <c r="M60" s="80"/>
      <c r="N60" s="80"/>
      <c r="O60" s="78">
        <f t="shared" si="278"/>
        <v>0</v>
      </c>
      <c r="P60" s="96" t="e">
        <f t="shared" si="263"/>
        <v>#DIV/0!</v>
      </c>
      <c r="Q60" s="80">
        <f>Q61+Q65</f>
        <v>0</v>
      </c>
      <c r="R60" s="96" t="e">
        <f t="shared" si="264"/>
        <v>#DIV/0!</v>
      </c>
      <c r="S60" s="78"/>
      <c r="T60" s="78"/>
      <c r="U60" s="78"/>
      <c r="V60" s="78"/>
      <c r="W60" s="78">
        <f t="shared" ref="W60" si="287">Y60+AC60</f>
        <v>0</v>
      </c>
      <c r="X60" s="96" t="e">
        <f t="shared" si="266"/>
        <v>#DIV/0!</v>
      </c>
      <c r="Y60" s="80">
        <f>Y61+Y65</f>
        <v>0</v>
      </c>
      <c r="Z60" s="96" t="e">
        <f t="shared" si="267"/>
        <v>#DIV/0!</v>
      </c>
      <c r="AA60" s="80"/>
      <c r="AB60" s="80"/>
      <c r="AC60" s="80"/>
      <c r="AD60" s="80"/>
      <c r="AE60" s="78">
        <f t="shared" ca="1" si="279"/>
        <v>0</v>
      </c>
      <c r="AF60" s="96">
        <f t="shared" ca="1" si="283"/>
        <v>0</v>
      </c>
      <c r="AG60" s="80">
        <f ca="1">AG61+AG65</f>
        <v>0</v>
      </c>
      <c r="AH60" s="114">
        <f t="shared" ca="1" si="270"/>
        <v>0</v>
      </c>
      <c r="AI60" s="80"/>
      <c r="AJ60" s="80"/>
      <c r="AK60" s="80"/>
      <c r="AL60" s="80"/>
      <c r="AM60" s="80">
        <f>AM61+AM65</f>
        <v>0</v>
      </c>
      <c r="AN60" s="80"/>
      <c r="AO60" s="80"/>
      <c r="AP60" s="80">
        <f ca="1">AQ60</f>
        <v>0</v>
      </c>
      <c r="AQ60" s="80">
        <f ca="1">AQ62</f>
        <v>0</v>
      </c>
      <c r="AR60" s="80"/>
      <c r="AS60" s="80"/>
      <c r="AT60" s="80">
        <f t="shared" ref="AT60:AT74" si="288">AU60</f>
        <v>955255.25491999998</v>
      </c>
      <c r="AU60" s="80">
        <f>AU61+AU65</f>
        <v>955255.25491999998</v>
      </c>
      <c r="AV60" s="80"/>
      <c r="AW60" s="80"/>
      <c r="AX60" s="80">
        <f t="shared" si="280"/>
        <v>-955255.25491999998</v>
      </c>
      <c r="AY60" s="99" t="e">
        <f t="shared" si="284"/>
        <v>#DIV/0!</v>
      </c>
      <c r="AZ60" s="80">
        <f>AZ61+AZ65</f>
        <v>-955255.25491999998</v>
      </c>
      <c r="BA60" s="96">
        <f t="shared" ca="1" si="274"/>
        <v>0</v>
      </c>
      <c r="BB60" s="80"/>
      <c r="BC60" s="80"/>
      <c r="BD60" s="80"/>
      <c r="BE60" s="80"/>
    </row>
    <row r="61" spans="2:59" s="81" customFormat="1" ht="41.25" hidden="1" customHeight="1" x14ac:dyDescent="0.25">
      <c r="B61" s="76"/>
      <c r="C61" s="77" t="s">
        <v>56</v>
      </c>
      <c r="D61" s="78"/>
      <c r="E61" s="79"/>
      <c r="F61" s="78"/>
      <c r="G61" s="78"/>
      <c r="H61" s="79"/>
      <c r="I61" s="78"/>
      <c r="J61" s="78"/>
      <c r="K61" s="78">
        <f t="shared" si="281"/>
        <v>0</v>
      </c>
      <c r="L61" s="80">
        <f>L62+L64</f>
        <v>0</v>
      </c>
      <c r="M61" s="80"/>
      <c r="N61" s="80"/>
      <c r="O61" s="78">
        <f t="shared" si="278"/>
        <v>0</v>
      </c>
      <c r="P61" s="96" t="e">
        <f t="shared" si="263"/>
        <v>#DIV/0!</v>
      </c>
      <c r="Q61" s="80">
        <f>Q62+Q64</f>
        <v>0</v>
      </c>
      <c r="R61" s="96" t="e">
        <f t="shared" si="264"/>
        <v>#DIV/0!</v>
      </c>
      <c r="S61" s="78"/>
      <c r="T61" s="78"/>
      <c r="U61" s="78"/>
      <c r="V61" s="78"/>
      <c r="W61" s="78">
        <f>Y61</f>
        <v>0</v>
      </c>
      <c r="X61" s="96" t="e">
        <f t="shared" si="266"/>
        <v>#DIV/0!</v>
      </c>
      <c r="Y61" s="80">
        <f>Y62+Y64</f>
        <v>0</v>
      </c>
      <c r="Z61" s="96" t="e">
        <f t="shared" si="267"/>
        <v>#DIV/0!</v>
      </c>
      <c r="AA61" s="80"/>
      <c r="AB61" s="80"/>
      <c r="AC61" s="80"/>
      <c r="AD61" s="80"/>
      <c r="AE61" s="78">
        <f t="shared" ca="1" si="279"/>
        <v>0</v>
      </c>
      <c r="AF61" s="96">
        <f t="shared" ca="1" si="283"/>
        <v>0</v>
      </c>
      <c r="AG61" s="80">
        <f ca="1">AG62+AG64</f>
        <v>0</v>
      </c>
      <c r="AH61" s="114">
        <f t="shared" ca="1" si="270"/>
        <v>0</v>
      </c>
      <c r="AI61" s="80"/>
      <c r="AJ61" s="80"/>
      <c r="AK61" s="80"/>
      <c r="AL61" s="80"/>
      <c r="AM61" s="80">
        <f>AM62+AM64</f>
        <v>0</v>
      </c>
      <c r="AN61" s="80"/>
      <c r="AO61" s="80"/>
      <c r="AP61" s="80"/>
      <c r="AQ61" s="80"/>
      <c r="AR61" s="80"/>
      <c r="AS61" s="80"/>
      <c r="AT61" s="80">
        <f t="shared" si="288"/>
        <v>0</v>
      </c>
      <c r="AU61" s="80">
        <f>AU62+AU64</f>
        <v>0</v>
      </c>
      <c r="AV61" s="80"/>
      <c r="AW61" s="80"/>
      <c r="AX61" s="80">
        <f t="shared" si="280"/>
        <v>0</v>
      </c>
      <c r="AY61" s="99" t="e">
        <f t="shared" si="284"/>
        <v>#DIV/0!</v>
      </c>
      <c r="AZ61" s="80">
        <f>AZ62+AZ64</f>
        <v>0</v>
      </c>
      <c r="BA61" s="96">
        <f t="shared" ca="1" si="274"/>
        <v>0</v>
      </c>
      <c r="BB61" s="80"/>
      <c r="BC61" s="80"/>
      <c r="BD61" s="80"/>
      <c r="BE61" s="80"/>
    </row>
    <row r="62" spans="2:59" s="120" customFormat="1" ht="33" hidden="1" customHeight="1" x14ac:dyDescent="0.25">
      <c r="B62" s="115"/>
      <c r="C62" s="116" t="s">
        <v>69</v>
      </c>
      <c r="D62" s="117"/>
      <c r="E62" s="117">
        <f t="shared" ref="E62" si="289">F62+G62</f>
        <v>743937</v>
      </c>
      <c r="F62" s="117">
        <v>743937</v>
      </c>
      <c r="G62" s="117"/>
      <c r="H62" s="117">
        <f t="shared" ref="H62" si="290">I62+J62</f>
        <v>-743937</v>
      </c>
      <c r="I62" s="117">
        <f>L62-F62</f>
        <v>-743937</v>
      </c>
      <c r="J62" s="117"/>
      <c r="K62" s="117">
        <f t="shared" si="281"/>
        <v>0</v>
      </c>
      <c r="L62" s="118">
        <v>0</v>
      </c>
      <c r="M62" s="118"/>
      <c r="N62" s="118"/>
      <c r="O62" s="117">
        <f t="shared" si="278"/>
        <v>0</v>
      </c>
      <c r="P62" s="96" t="e">
        <f t="shared" si="263"/>
        <v>#DIV/0!</v>
      </c>
      <c r="Q62" s="118">
        <f>AA62-L62</f>
        <v>0</v>
      </c>
      <c r="R62" s="96" t="e">
        <f t="shared" si="264"/>
        <v>#DIV/0!</v>
      </c>
      <c r="S62" s="117"/>
      <c r="T62" s="117"/>
      <c r="U62" s="117"/>
      <c r="V62" s="117"/>
      <c r="W62" s="117">
        <f t="shared" ref="W62" si="291">Y62+AC62</f>
        <v>0</v>
      </c>
      <c r="X62" s="96" t="e">
        <f t="shared" si="266"/>
        <v>#DIV/0!</v>
      </c>
      <c r="Y62" s="118">
        <f>AJ62-U62</f>
        <v>0</v>
      </c>
      <c r="Z62" s="96" t="e">
        <f t="shared" si="267"/>
        <v>#DIV/0!</v>
      </c>
      <c r="AA62" s="118"/>
      <c r="AB62" s="118"/>
      <c r="AC62" s="118"/>
      <c r="AD62" s="118"/>
      <c r="AE62" s="117">
        <f t="shared" ca="1" si="279"/>
        <v>0</v>
      </c>
      <c r="AF62" s="96">
        <f t="shared" ca="1" si="283"/>
        <v>0</v>
      </c>
      <c r="AG62" s="118">
        <f ca="1">AQ62-AB62</f>
        <v>0</v>
      </c>
      <c r="AH62" s="114">
        <f t="shared" ca="1" si="270"/>
        <v>0</v>
      </c>
      <c r="AI62" s="118"/>
      <c r="AJ62" s="118"/>
      <c r="AK62" s="118"/>
      <c r="AL62" s="118"/>
      <c r="AM62" s="118">
        <f>AU62-AA62</f>
        <v>0</v>
      </c>
      <c r="AN62" s="118"/>
      <c r="AO62" s="118"/>
      <c r="AP62" s="118">
        <f ca="1">AQ62</f>
        <v>0</v>
      </c>
      <c r="AQ62" s="118">
        <f ca="1">AX62-AE62</f>
        <v>0</v>
      </c>
      <c r="AR62" s="118"/>
      <c r="AS62" s="118"/>
      <c r="AT62" s="118">
        <f t="shared" si="288"/>
        <v>0</v>
      </c>
      <c r="AU62" s="118">
        <v>0</v>
      </c>
      <c r="AV62" s="118"/>
      <c r="AW62" s="118"/>
      <c r="AX62" s="118">
        <f t="shared" si="280"/>
        <v>0</v>
      </c>
      <c r="AY62" s="99" t="e">
        <f t="shared" si="284"/>
        <v>#DIV/0!</v>
      </c>
      <c r="AZ62" s="118">
        <f>BJ62-AU62</f>
        <v>0</v>
      </c>
      <c r="BA62" s="96">
        <f t="shared" ca="1" si="274"/>
        <v>0</v>
      </c>
      <c r="BB62" s="118"/>
      <c r="BC62" s="118"/>
      <c r="BD62" s="118"/>
      <c r="BE62" s="118"/>
    </row>
    <row r="63" spans="2:59" s="120" customFormat="1" ht="64.5" hidden="1" customHeight="1" x14ac:dyDescent="0.25">
      <c r="B63" s="115"/>
      <c r="C63" s="116" t="s">
        <v>70</v>
      </c>
      <c r="D63" s="117"/>
      <c r="E63" s="117"/>
      <c r="F63" s="117"/>
      <c r="G63" s="117"/>
      <c r="H63" s="117"/>
      <c r="I63" s="117"/>
      <c r="J63" s="117"/>
      <c r="K63" s="117">
        <f t="shared" si="281"/>
        <v>0</v>
      </c>
      <c r="L63" s="118">
        <v>0</v>
      </c>
      <c r="M63" s="118"/>
      <c r="N63" s="118"/>
      <c r="O63" s="117">
        <f t="shared" si="278"/>
        <v>0</v>
      </c>
      <c r="P63" s="96" t="e">
        <f t="shared" si="263"/>
        <v>#DIV/0!</v>
      </c>
      <c r="Q63" s="118">
        <f>AA63-L63</f>
        <v>0</v>
      </c>
      <c r="R63" s="96" t="e">
        <f t="shared" si="264"/>
        <v>#DIV/0!</v>
      </c>
      <c r="S63" s="117"/>
      <c r="T63" s="117"/>
      <c r="U63" s="117"/>
      <c r="V63" s="117"/>
      <c r="W63" s="117"/>
      <c r="X63" s="96" t="e">
        <f t="shared" si="266"/>
        <v>#DIV/0!</v>
      </c>
      <c r="Y63" s="118">
        <f>AJ63-U63</f>
        <v>0</v>
      </c>
      <c r="Z63" s="96" t="e">
        <f t="shared" si="267"/>
        <v>#DIV/0!</v>
      </c>
      <c r="AA63" s="118"/>
      <c r="AB63" s="118"/>
      <c r="AC63" s="118"/>
      <c r="AD63" s="118"/>
      <c r="AE63" s="117">
        <f t="shared" si="279"/>
        <v>0</v>
      </c>
      <c r="AF63" s="96" t="e">
        <f t="shared" si="283"/>
        <v>#DIV/0!</v>
      </c>
      <c r="AG63" s="118">
        <f>AQ63-AB63</f>
        <v>0</v>
      </c>
      <c r="AH63" s="114" t="e">
        <f t="shared" si="270"/>
        <v>#DIV/0!</v>
      </c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>
        <f t="shared" si="288"/>
        <v>0</v>
      </c>
      <c r="AU63" s="118">
        <v>0</v>
      </c>
      <c r="AV63" s="118"/>
      <c r="AW63" s="118"/>
      <c r="AX63" s="118">
        <f t="shared" si="280"/>
        <v>0</v>
      </c>
      <c r="AY63" s="99" t="e">
        <f t="shared" si="284"/>
        <v>#DIV/0!</v>
      </c>
      <c r="AZ63" s="118">
        <f>BJ63-AU63</f>
        <v>0</v>
      </c>
      <c r="BA63" s="96" t="e">
        <f t="shared" si="274"/>
        <v>#DIV/0!</v>
      </c>
      <c r="BB63" s="118"/>
      <c r="BC63" s="118"/>
      <c r="BD63" s="118"/>
      <c r="BE63" s="118"/>
    </row>
    <row r="64" spans="2:59" s="120" customFormat="1" ht="31.5" hidden="1" customHeight="1" x14ac:dyDescent="0.25">
      <c r="B64" s="115"/>
      <c r="C64" s="113" t="s">
        <v>66</v>
      </c>
      <c r="D64" s="117"/>
      <c r="E64" s="117">
        <f t="shared" ref="E64" si="292">F64+G64</f>
        <v>0</v>
      </c>
      <c r="F64" s="117">
        <v>0</v>
      </c>
      <c r="G64" s="117"/>
      <c r="H64" s="117">
        <f t="shared" ref="H64" si="293">I64+J64</f>
        <v>0</v>
      </c>
      <c r="I64" s="117">
        <v>0</v>
      </c>
      <c r="J64" s="117"/>
      <c r="K64" s="117">
        <f t="shared" si="281"/>
        <v>0</v>
      </c>
      <c r="L64" s="118">
        <v>0</v>
      </c>
      <c r="M64" s="118"/>
      <c r="N64" s="118"/>
      <c r="O64" s="117">
        <f t="shared" si="278"/>
        <v>0</v>
      </c>
      <c r="P64" s="96" t="e">
        <f t="shared" si="263"/>
        <v>#DIV/0!</v>
      </c>
      <c r="Q64" s="118">
        <f>AA64-L64</f>
        <v>0</v>
      </c>
      <c r="R64" s="96" t="e">
        <f t="shared" si="264"/>
        <v>#DIV/0!</v>
      </c>
      <c r="S64" s="117"/>
      <c r="T64" s="117"/>
      <c r="U64" s="117"/>
      <c r="V64" s="117"/>
      <c r="W64" s="117">
        <f t="shared" ref="W64:W65" si="294">Y64+AC64</f>
        <v>0</v>
      </c>
      <c r="X64" s="96" t="e">
        <f t="shared" si="266"/>
        <v>#DIV/0!</v>
      </c>
      <c r="Y64" s="118">
        <f>AJ64-U64</f>
        <v>0</v>
      </c>
      <c r="Z64" s="96" t="e">
        <f t="shared" si="267"/>
        <v>#DIV/0!</v>
      </c>
      <c r="AA64" s="118"/>
      <c r="AB64" s="118"/>
      <c r="AC64" s="118"/>
      <c r="AD64" s="118"/>
      <c r="AE64" s="117">
        <f t="shared" si="279"/>
        <v>0</v>
      </c>
      <c r="AF64" s="96" t="e">
        <f t="shared" si="283"/>
        <v>#DIV/0!</v>
      </c>
      <c r="AG64" s="118">
        <f>AQ64-AB64</f>
        <v>0</v>
      </c>
      <c r="AH64" s="114" t="e">
        <f t="shared" si="270"/>
        <v>#DIV/0!</v>
      </c>
      <c r="AI64" s="118"/>
      <c r="AJ64" s="118"/>
      <c r="AK64" s="118"/>
      <c r="AL64" s="118"/>
      <c r="AM64" s="118">
        <v>0</v>
      </c>
      <c r="AN64" s="118"/>
      <c r="AO64" s="118"/>
      <c r="AP64" s="118"/>
      <c r="AQ64" s="118"/>
      <c r="AR64" s="118"/>
      <c r="AS64" s="118"/>
      <c r="AT64" s="118">
        <f t="shared" si="288"/>
        <v>0</v>
      </c>
      <c r="AU64" s="118">
        <f>L64</f>
        <v>0</v>
      </c>
      <c r="AV64" s="118"/>
      <c r="AW64" s="118"/>
      <c r="AX64" s="118">
        <f t="shared" si="280"/>
        <v>0</v>
      </c>
      <c r="AY64" s="99" t="e">
        <f t="shared" si="284"/>
        <v>#DIV/0!</v>
      </c>
      <c r="AZ64" s="118">
        <f>BJ64-AU64</f>
        <v>0</v>
      </c>
      <c r="BA64" s="96" t="e">
        <f t="shared" si="274"/>
        <v>#DIV/0!</v>
      </c>
      <c r="BB64" s="118"/>
      <c r="BC64" s="118"/>
      <c r="BD64" s="118"/>
      <c r="BE64" s="118"/>
    </row>
    <row r="65" spans="2:57" s="86" customFormat="1" ht="46.5" hidden="1" customHeight="1" x14ac:dyDescent="0.25">
      <c r="B65" s="82"/>
      <c r="C65" s="83" t="s">
        <v>57</v>
      </c>
      <c r="D65" s="84"/>
      <c r="E65" s="84"/>
      <c r="F65" s="84"/>
      <c r="G65" s="84"/>
      <c r="H65" s="84"/>
      <c r="I65" s="84"/>
      <c r="J65" s="84"/>
      <c r="K65" s="84">
        <f t="shared" si="281"/>
        <v>0</v>
      </c>
      <c r="L65" s="85">
        <v>0</v>
      </c>
      <c r="M65" s="85"/>
      <c r="N65" s="85"/>
      <c r="O65" s="84">
        <f t="shared" si="278"/>
        <v>0</v>
      </c>
      <c r="P65" s="96" t="e">
        <f t="shared" si="263"/>
        <v>#DIV/0!</v>
      </c>
      <c r="Q65" s="85">
        <f>AA65-L65</f>
        <v>0</v>
      </c>
      <c r="R65" s="96" t="e">
        <f t="shared" si="264"/>
        <v>#DIV/0!</v>
      </c>
      <c r="S65" s="84"/>
      <c r="T65" s="84"/>
      <c r="U65" s="84"/>
      <c r="V65" s="84"/>
      <c r="W65" s="84">
        <f t="shared" si="294"/>
        <v>0</v>
      </c>
      <c r="X65" s="96" t="e">
        <f t="shared" si="266"/>
        <v>#DIV/0!</v>
      </c>
      <c r="Y65" s="85">
        <f>AJ65-U65</f>
        <v>0</v>
      </c>
      <c r="Z65" s="96" t="e">
        <f t="shared" si="267"/>
        <v>#DIV/0!</v>
      </c>
      <c r="AA65" s="85"/>
      <c r="AB65" s="85"/>
      <c r="AC65" s="85"/>
      <c r="AD65" s="85"/>
      <c r="AE65" s="84">
        <f t="shared" si="279"/>
        <v>0</v>
      </c>
      <c r="AF65" s="96" t="e">
        <f t="shared" si="283"/>
        <v>#DIV/0!</v>
      </c>
      <c r="AG65" s="85">
        <f>AQ65-AB65</f>
        <v>0</v>
      </c>
      <c r="AH65" s="114" t="e">
        <f t="shared" si="270"/>
        <v>#DIV/0!</v>
      </c>
      <c r="AI65" s="85"/>
      <c r="AJ65" s="85"/>
      <c r="AK65" s="85"/>
      <c r="AL65" s="85"/>
      <c r="AM65" s="85">
        <v>0</v>
      </c>
      <c r="AN65" s="85"/>
      <c r="AO65" s="85"/>
      <c r="AP65" s="85"/>
      <c r="AQ65" s="85"/>
      <c r="AR65" s="85"/>
      <c r="AS65" s="85"/>
      <c r="AT65" s="85">
        <f t="shared" si="288"/>
        <v>955255.25491999998</v>
      </c>
      <c r="AU65" s="85">
        <v>955255.25491999998</v>
      </c>
      <c r="AV65" s="85"/>
      <c r="AW65" s="85"/>
      <c r="AX65" s="85">
        <f t="shared" si="280"/>
        <v>-955255.25491999998</v>
      </c>
      <c r="AY65" s="99" t="e">
        <f t="shared" si="284"/>
        <v>#DIV/0!</v>
      </c>
      <c r="AZ65" s="85">
        <f>BJ65-AU65</f>
        <v>-955255.25491999998</v>
      </c>
      <c r="BA65" s="96" t="e">
        <f t="shared" si="274"/>
        <v>#DIV/0!</v>
      </c>
      <c r="BB65" s="85"/>
      <c r="BC65" s="85"/>
      <c r="BD65" s="85"/>
      <c r="BE65" s="85"/>
    </row>
    <row r="66" spans="2:57" s="121" customFormat="1" ht="150.75" hidden="1" customHeight="1" x14ac:dyDescent="0.25">
      <c r="B66" s="76" t="s">
        <v>71</v>
      </c>
      <c r="C66" s="110" t="s">
        <v>72</v>
      </c>
      <c r="D66" s="78"/>
      <c r="E66" s="79">
        <f t="shared" ref="E66" si="295">F66+G66</f>
        <v>0</v>
      </c>
      <c r="F66" s="78">
        <f>SUM(F67:F71)</f>
        <v>0</v>
      </c>
      <c r="G66" s="78">
        <f>SUM(G67:G71)</f>
        <v>0</v>
      </c>
      <c r="H66" s="78">
        <f>I66</f>
        <v>0</v>
      </c>
      <c r="I66" s="78">
        <f>I67</f>
        <v>0</v>
      </c>
      <c r="J66" s="78"/>
      <c r="K66" s="78">
        <f t="shared" si="281"/>
        <v>0</v>
      </c>
      <c r="L66" s="80">
        <f>L67+L68</f>
        <v>0</v>
      </c>
      <c r="M66" s="80"/>
      <c r="N66" s="80"/>
      <c r="O66" s="78">
        <f t="shared" si="278"/>
        <v>0</v>
      </c>
      <c r="P66" s="96" t="e">
        <f t="shared" si="263"/>
        <v>#DIV/0!</v>
      </c>
      <c r="Q66" s="80">
        <f>Q67+Q68</f>
        <v>0</v>
      </c>
      <c r="R66" s="96" t="e">
        <f t="shared" si="264"/>
        <v>#DIV/0!</v>
      </c>
      <c r="S66" s="78"/>
      <c r="T66" s="78"/>
      <c r="U66" s="78">
        <f>SUM(U67:U71)</f>
        <v>0</v>
      </c>
      <c r="V66" s="78"/>
      <c r="W66" s="78">
        <f>Y66</f>
        <v>0</v>
      </c>
      <c r="X66" s="96" t="e">
        <f t="shared" si="266"/>
        <v>#DIV/0!</v>
      </c>
      <c r="Y66" s="80">
        <f>Y67+Y68</f>
        <v>0</v>
      </c>
      <c r="Z66" s="96" t="e">
        <f t="shared" si="267"/>
        <v>#DIV/0!</v>
      </c>
      <c r="AA66" s="80"/>
      <c r="AB66" s="80"/>
      <c r="AC66" s="80">
        <f>SUM(AC67:AC71)</f>
        <v>0</v>
      </c>
      <c r="AD66" s="80"/>
      <c r="AE66" s="78">
        <f t="shared" si="279"/>
        <v>0</v>
      </c>
      <c r="AF66" s="96" t="e">
        <f t="shared" si="283"/>
        <v>#DIV/0!</v>
      </c>
      <c r="AG66" s="80">
        <f>AG67+AG68</f>
        <v>0</v>
      </c>
      <c r="AH66" s="114" t="e">
        <f t="shared" si="270"/>
        <v>#DIV/0!</v>
      </c>
      <c r="AI66" s="80"/>
      <c r="AJ66" s="80"/>
      <c r="AK66" s="80">
        <f>SUM(AK67:AK71)</f>
        <v>0</v>
      </c>
      <c r="AL66" s="80"/>
      <c r="AM66" s="80">
        <f>AM67+AM68</f>
        <v>0</v>
      </c>
      <c r="AN66" s="80"/>
      <c r="AO66" s="80"/>
      <c r="AP66" s="80">
        <f>AQ66</f>
        <v>0</v>
      </c>
      <c r="AQ66" s="80">
        <f>AQ67</f>
        <v>0</v>
      </c>
      <c r="AR66" s="80"/>
      <c r="AS66" s="80"/>
      <c r="AT66" s="80">
        <f t="shared" si="288"/>
        <v>217000</v>
      </c>
      <c r="AU66" s="80">
        <f>AU67+AU68</f>
        <v>217000</v>
      </c>
      <c r="AV66" s="80"/>
      <c r="AW66" s="80"/>
      <c r="AX66" s="80">
        <f t="shared" si="280"/>
        <v>-217000</v>
      </c>
      <c r="AY66" s="99" t="e">
        <f t="shared" si="284"/>
        <v>#DIV/0!</v>
      </c>
      <c r="AZ66" s="80">
        <f>AZ67+AZ68</f>
        <v>-217000</v>
      </c>
      <c r="BA66" s="96" t="e">
        <f t="shared" si="274"/>
        <v>#DIV/0!</v>
      </c>
      <c r="BB66" s="80"/>
      <c r="BC66" s="80"/>
      <c r="BD66" s="80">
        <f>SUM(BD67:BD71)</f>
        <v>0</v>
      </c>
      <c r="BE66" s="80"/>
    </row>
    <row r="67" spans="2:57" s="86" customFormat="1" ht="46.5" hidden="1" customHeight="1" x14ac:dyDescent="0.25">
      <c r="B67" s="82"/>
      <c r="C67" s="83" t="s">
        <v>57</v>
      </c>
      <c r="D67" s="84"/>
      <c r="E67" s="84"/>
      <c r="F67" s="84"/>
      <c r="G67" s="84"/>
      <c r="H67" s="84"/>
      <c r="I67" s="84"/>
      <c r="J67" s="84"/>
      <c r="K67" s="84">
        <f t="shared" si="281"/>
        <v>0</v>
      </c>
      <c r="L67" s="85">
        <v>0</v>
      </c>
      <c r="M67" s="85"/>
      <c r="N67" s="85"/>
      <c r="O67" s="84">
        <f t="shared" si="278"/>
        <v>0</v>
      </c>
      <c r="P67" s="96" t="e">
        <f t="shared" si="263"/>
        <v>#DIV/0!</v>
      </c>
      <c r="Q67" s="85">
        <f>AA67-L67</f>
        <v>0</v>
      </c>
      <c r="R67" s="96" t="e">
        <f t="shared" si="264"/>
        <v>#DIV/0!</v>
      </c>
      <c r="S67" s="84"/>
      <c r="T67" s="84"/>
      <c r="U67" s="84"/>
      <c r="V67" s="84"/>
      <c r="W67" s="84">
        <f t="shared" ref="W67" si="296">Y67+AC67</f>
        <v>0</v>
      </c>
      <c r="X67" s="96" t="e">
        <f t="shared" si="266"/>
        <v>#DIV/0!</v>
      </c>
      <c r="Y67" s="85">
        <f>AJ67-U67</f>
        <v>0</v>
      </c>
      <c r="Z67" s="96" t="e">
        <f t="shared" si="267"/>
        <v>#DIV/0!</v>
      </c>
      <c r="AA67" s="85"/>
      <c r="AB67" s="85"/>
      <c r="AC67" s="85"/>
      <c r="AD67" s="85"/>
      <c r="AE67" s="84">
        <f t="shared" si="279"/>
        <v>0</v>
      </c>
      <c r="AF67" s="96" t="e">
        <f t="shared" si="283"/>
        <v>#DIV/0!</v>
      </c>
      <c r="AG67" s="85">
        <f>AQ67-AB67</f>
        <v>0</v>
      </c>
      <c r="AH67" s="114" t="e">
        <f t="shared" si="270"/>
        <v>#DIV/0!</v>
      </c>
      <c r="AI67" s="85"/>
      <c r="AJ67" s="85"/>
      <c r="AK67" s="85"/>
      <c r="AL67" s="85"/>
      <c r="AM67" s="85">
        <v>0</v>
      </c>
      <c r="AN67" s="85"/>
      <c r="AO67" s="85"/>
      <c r="AP67" s="85"/>
      <c r="AQ67" s="85"/>
      <c r="AR67" s="85"/>
      <c r="AS67" s="85"/>
      <c r="AT67" s="85">
        <f t="shared" si="288"/>
        <v>217000</v>
      </c>
      <c r="AU67" s="85">
        <v>217000</v>
      </c>
      <c r="AV67" s="85"/>
      <c r="AW67" s="85"/>
      <c r="AX67" s="85">
        <f t="shared" si="280"/>
        <v>-217000</v>
      </c>
      <c r="AY67" s="99" t="e">
        <f t="shared" si="284"/>
        <v>#DIV/0!</v>
      </c>
      <c r="AZ67" s="85">
        <f>BJ67-AU67</f>
        <v>-217000</v>
      </c>
      <c r="BA67" s="96" t="e">
        <f t="shared" si="274"/>
        <v>#DIV/0!</v>
      </c>
      <c r="BB67" s="85"/>
      <c r="BC67" s="85"/>
      <c r="BD67" s="85"/>
      <c r="BE67" s="85"/>
    </row>
    <row r="68" spans="2:57" s="124" customFormat="1" ht="46.5" hidden="1" customHeight="1" x14ac:dyDescent="0.25">
      <c r="B68" s="122"/>
      <c r="C68" s="77" t="s">
        <v>56</v>
      </c>
      <c r="D68" s="123"/>
      <c r="E68" s="123"/>
      <c r="F68" s="123"/>
      <c r="G68" s="123"/>
      <c r="H68" s="123"/>
      <c r="I68" s="123"/>
      <c r="J68" s="123"/>
      <c r="K68" s="123">
        <f t="shared" si="281"/>
        <v>0</v>
      </c>
      <c r="L68" s="454">
        <f>SUM(L69:L71)</f>
        <v>0</v>
      </c>
      <c r="M68" s="454"/>
      <c r="N68" s="454"/>
      <c r="O68" s="123">
        <f t="shared" si="278"/>
        <v>0</v>
      </c>
      <c r="P68" s="96" t="e">
        <f t="shared" si="263"/>
        <v>#DIV/0!</v>
      </c>
      <c r="Q68" s="454">
        <f>SUM(Q69:Q71)</f>
        <v>0</v>
      </c>
      <c r="R68" s="96" t="e">
        <f t="shared" si="264"/>
        <v>#DIV/0!</v>
      </c>
      <c r="S68" s="123"/>
      <c r="T68" s="123"/>
      <c r="U68" s="123"/>
      <c r="V68" s="123"/>
      <c r="W68" s="123">
        <f>Y68</f>
        <v>0</v>
      </c>
      <c r="X68" s="96" t="e">
        <f t="shared" si="266"/>
        <v>#DIV/0!</v>
      </c>
      <c r="Y68" s="21">
        <f>SUM(Y69:Y71)</f>
        <v>0</v>
      </c>
      <c r="Z68" s="96" t="e">
        <f t="shared" si="267"/>
        <v>#DIV/0!</v>
      </c>
      <c r="AA68" s="21"/>
      <c r="AB68" s="21"/>
      <c r="AC68" s="21"/>
      <c r="AD68" s="21"/>
      <c r="AE68" s="123">
        <f t="shared" si="279"/>
        <v>0</v>
      </c>
      <c r="AF68" s="96" t="e">
        <f t="shared" si="283"/>
        <v>#DIV/0!</v>
      </c>
      <c r="AG68" s="21">
        <f>SUM(AG69:AG71)</f>
        <v>0</v>
      </c>
      <c r="AH68" s="114" t="e">
        <f t="shared" si="270"/>
        <v>#DIV/0!</v>
      </c>
      <c r="AI68" s="21"/>
      <c r="AJ68" s="21"/>
      <c r="AK68" s="21"/>
      <c r="AL68" s="21"/>
      <c r="AM68" s="21">
        <v>0</v>
      </c>
      <c r="AN68" s="21"/>
      <c r="AO68" s="21"/>
      <c r="AP68" s="21"/>
      <c r="AQ68" s="21"/>
      <c r="AR68" s="21"/>
      <c r="AS68" s="21"/>
      <c r="AT68" s="21">
        <f t="shared" si="288"/>
        <v>0</v>
      </c>
      <c r="AU68" s="21">
        <f>AU69+AU70+AU71</f>
        <v>0</v>
      </c>
      <c r="AV68" s="21"/>
      <c r="AW68" s="21"/>
      <c r="AX68" s="457">
        <f t="shared" si="280"/>
        <v>0</v>
      </c>
      <c r="AY68" s="99" t="e">
        <f t="shared" si="284"/>
        <v>#DIV/0!</v>
      </c>
      <c r="AZ68" s="411">
        <f>SUM(AZ69:AZ71)</f>
        <v>0</v>
      </c>
      <c r="BA68" s="96" t="e">
        <f t="shared" si="274"/>
        <v>#DIV/0!</v>
      </c>
      <c r="BB68" s="411"/>
      <c r="BC68" s="411"/>
      <c r="BD68" s="411"/>
      <c r="BE68" s="411"/>
    </row>
    <row r="69" spans="2:57" s="120" customFormat="1" ht="30.75" hidden="1" customHeight="1" x14ac:dyDescent="0.25">
      <c r="B69" s="115"/>
      <c r="C69" s="113" t="s">
        <v>65</v>
      </c>
      <c r="D69" s="117"/>
      <c r="E69" s="117"/>
      <c r="F69" s="117"/>
      <c r="G69" s="117"/>
      <c r="H69" s="117"/>
      <c r="I69" s="117"/>
      <c r="J69" s="117"/>
      <c r="K69" s="117">
        <f t="shared" si="281"/>
        <v>0</v>
      </c>
      <c r="L69" s="118">
        <v>0</v>
      </c>
      <c r="M69" s="118"/>
      <c r="N69" s="118"/>
      <c r="O69" s="117">
        <f t="shared" si="278"/>
        <v>0</v>
      </c>
      <c r="P69" s="96" t="e">
        <f t="shared" si="263"/>
        <v>#DIV/0!</v>
      </c>
      <c r="Q69" s="118">
        <f>AA69-L69</f>
        <v>0</v>
      </c>
      <c r="R69" s="96" t="e">
        <f t="shared" si="264"/>
        <v>#DIV/0!</v>
      </c>
      <c r="S69" s="117"/>
      <c r="T69" s="117"/>
      <c r="U69" s="117"/>
      <c r="V69" s="117"/>
      <c r="W69" s="117">
        <f>Y69</f>
        <v>0</v>
      </c>
      <c r="X69" s="96" t="e">
        <f t="shared" si="266"/>
        <v>#DIV/0!</v>
      </c>
      <c r="Y69" s="118">
        <f>AJ69-U69</f>
        <v>0</v>
      </c>
      <c r="Z69" s="96" t="e">
        <f t="shared" si="267"/>
        <v>#DIV/0!</v>
      </c>
      <c r="AA69" s="118"/>
      <c r="AB69" s="118"/>
      <c r="AC69" s="118"/>
      <c r="AD69" s="118"/>
      <c r="AE69" s="117">
        <f t="shared" si="279"/>
        <v>0</v>
      </c>
      <c r="AF69" s="96" t="e">
        <f t="shared" si="283"/>
        <v>#DIV/0!</v>
      </c>
      <c r="AG69" s="118">
        <f>AQ69-AB69</f>
        <v>0</v>
      </c>
      <c r="AH69" s="114" t="e">
        <f t="shared" si="270"/>
        <v>#DIV/0!</v>
      </c>
      <c r="AI69" s="118"/>
      <c r="AJ69" s="118"/>
      <c r="AK69" s="118"/>
      <c r="AL69" s="118"/>
      <c r="AM69" s="118">
        <f>AU69-AA69</f>
        <v>0</v>
      </c>
      <c r="AN69" s="118"/>
      <c r="AO69" s="118"/>
      <c r="AP69" s="118"/>
      <c r="AQ69" s="118"/>
      <c r="AR69" s="118"/>
      <c r="AS69" s="118"/>
      <c r="AT69" s="118">
        <f t="shared" si="288"/>
        <v>0</v>
      </c>
      <c r="AU69" s="118">
        <f>L69</f>
        <v>0</v>
      </c>
      <c r="AV69" s="118"/>
      <c r="AW69" s="118"/>
      <c r="AX69" s="118">
        <f t="shared" si="280"/>
        <v>0</v>
      </c>
      <c r="AY69" s="99" t="e">
        <f t="shared" si="284"/>
        <v>#DIV/0!</v>
      </c>
      <c r="AZ69" s="118">
        <f>BJ69-AU69</f>
        <v>0</v>
      </c>
      <c r="BA69" s="96" t="e">
        <f t="shared" si="274"/>
        <v>#DIV/0!</v>
      </c>
      <c r="BB69" s="118"/>
      <c r="BC69" s="118"/>
      <c r="BD69" s="118"/>
      <c r="BE69" s="118"/>
    </row>
    <row r="70" spans="2:57" s="120" customFormat="1" ht="47.25" hidden="1" customHeight="1" x14ac:dyDescent="0.25">
      <c r="B70" s="115"/>
      <c r="C70" s="113" t="s">
        <v>73</v>
      </c>
      <c r="D70" s="117"/>
      <c r="E70" s="117"/>
      <c r="F70" s="117"/>
      <c r="G70" s="117"/>
      <c r="H70" s="117"/>
      <c r="I70" s="117"/>
      <c r="J70" s="117"/>
      <c r="K70" s="117">
        <f t="shared" si="281"/>
        <v>0</v>
      </c>
      <c r="L70" s="118">
        <v>0</v>
      </c>
      <c r="M70" s="118"/>
      <c r="N70" s="118"/>
      <c r="O70" s="117">
        <f t="shared" si="278"/>
        <v>0</v>
      </c>
      <c r="P70" s="96" t="e">
        <f t="shared" si="263"/>
        <v>#DIV/0!</v>
      </c>
      <c r="Q70" s="118">
        <f>AA70-L70</f>
        <v>0</v>
      </c>
      <c r="R70" s="96" t="e">
        <f t="shared" si="264"/>
        <v>#DIV/0!</v>
      </c>
      <c r="S70" s="117"/>
      <c r="T70" s="117"/>
      <c r="U70" s="117"/>
      <c r="V70" s="117"/>
      <c r="W70" s="117">
        <f>Y70</f>
        <v>0</v>
      </c>
      <c r="X70" s="96" t="e">
        <f t="shared" si="266"/>
        <v>#DIV/0!</v>
      </c>
      <c r="Y70" s="118">
        <f>AJ70-U70</f>
        <v>0</v>
      </c>
      <c r="Z70" s="96" t="e">
        <f t="shared" si="267"/>
        <v>#DIV/0!</v>
      </c>
      <c r="AA70" s="118"/>
      <c r="AB70" s="118"/>
      <c r="AC70" s="118"/>
      <c r="AD70" s="118"/>
      <c r="AE70" s="117">
        <f t="shared" si="279"/>
        <v>0</v>
      </c>
      <c r="AF70" s="96" t="e">
        <f t="shared" si="283"/>
        <v>#DIV/0!</v>
      </c>
      <c r="AG70" s="118">
        <f>AQ70-AB70</f>
        <v>0</v>
      </c>
      <c r="AH70" s="114" t="e">
        <f t="shared" si="270"/>
        <v>#DIV/0!</v>
      </c>
      <c r="AI70" s="118"/>
      <c r="AJ70" s="118"/>
      <c r="AK70" s="118"/>
      <c r="AL70" s="118"/>
      <c r="AM70" s="118">
        <v>0</v>
      </c>
      <c r="AN70" s="118"/>
      <c r="AO70" s="118"/>
      <c r="AP70" s="118"/>
      <c r="AQ70" s="118"/>
      <c r="AR70" s="118"/>
      <c r="AS70" s="118"/>
      <c r="AT70" s="118">
        <f t="shared" si="288"/>
        <v>0</v>
      </c>
      <c r="AU70" s="118">
        <f>AA70</f>
        <v>0</v>
      </c>
      <c r="AV70" s="118"/>
      <c r="AW70" s="118"/>
      <c r="AX70" s="118">
        <f t="shared" si="280"/>
        <v>0</v>
      </c>
      <c r="AY70" s="99" t="e">
        <f t="shared" si="284"/>
        <v>#DIV/0!</v>
      </c>
      <c r="AZ70" s="118">
        <f>BJ70-AU70</f>
        <v>0</v>
      </c>
      <c r="BA70" s="96" t="e">
        <f t="shared" si="274"/>
        <v>#DIV/0!</v>
      </c>
      <c r="BB70" s="118"/>
      <c r="BC70" s="118"/>
      <c r="BD70" s="118"/>
      <c r="BE70" s="118"/>
    </row>
    <row r="71" spans="2:57" s="120" customFormat="1" ht="27.75" hidden="1" customHeight="1" x14ac:dyDescent="0.25">
      <c r="B71" s="115"/>
      <c r="C71" s="113" t="s">
        <v>66</v>
      </c>
      <c r="D71" s="117"/>
      <c r="E71" s="117">
        <f t="shared" ref="E71:E75" si="297">F71+G71</f>
        <v>0</v>
      </c>
      <c r="F71" s="117"/>
      <c r="G71" s="117"/>
      <c r="H71" s="117"/>
      <c r="I71" s="117"/>
      <c r="J71" s="117"/>
      <c r="K71" s="117">
        <f t="shared" si="281"/>
        <v>0</v>
      </c>
      <c r="L71" s="118">
        <v>0</v>
      </c>
      <c r="M71" s="118"/>
      <c r="N71" s="118"/>
      <c r="O71" s="117">
        <f t="shared" si="278"/>
        <v>0</v>
      </c>
      <c r="P71" s="96" t="e">
        <f t="shared" si="263"/>
        <v>#DIV/0!</v>
      </c>
      <c r="Q71" s="118">
        <f>AA71-L71</f>
        <v>0</v>
      </c>
      <c r="R71" s="96" t="e">
        <f t="shared" si="264"/>
        <v>#DIV/0!</v>
      </c>
      <c r="S71" s="117"/>
      <c r="T71" s="117"/>
      <c r="U71" s="117"/>
      <c r="V71" s="117"/>
      <c r="W71" s="117">
        <f>Y71</f>
        <v>0</v>
      </c>
      <c r="X71" s="96" t="e">
        <f t="shared" si="266"/>
        <v>#DIV/0!</v>
      </c>
      <c r="Y71" s="118">
        <f>AJ71-U71</f>
        <v>0</v>
      </c>
      <c r="Z71" s="96" t="e">
        <f t="shared" si="267"/>
        <v>#DIV/0!</v>
      </c>
      <c r="AA71" s="118"/>
      <c r="AB71" s="118"/>
      <c r="AC71" s="118"/>
      <c r="AD71" s="118"/>
      <c r="AE71" s="117">
        <f t="shared" si="279"/>
        <v>0</v>
      </c>
      <c r="AF71" s="96" t="e">
        <f t="shared" si="283"/>
        <v>#DIV/0!</v>
      </c>
      <c r="AG71" s="118">
        <f>AQ71-AB71</f>
        <v>0</v>
      </c>
      <c r="AH71" s="114" t="e">
        <f t="shared" si="270"/>
        <v>#DIV/0!</v>
      </c>
      <c r="AI71" s="118"/>
      <c r="AJ71" s="118"/>
      <c r="AK71" s="118"/>
      <c r="AL71" s="118"/>
      <c r="AM71" s="118">
        <f>AU71-AA71</f>
        <v>0</v>
      </c>
      <c r="AN71" s="118"/>
      <c r="AO71" s="118"/>
      <c r="AP71" s="118"/>
      <c r="AQ71" s="118"/>
      <c r="AR71" s="118"/>
      <c r="AS71" s="118"/>
      <c r="AT71" s="118">
        <f t="shared" si="288"/>
        <v>0</v>
      </c>
      <c r="AU71" s="118">
        <f>L71</f>
        <v>0</v>
      </c>
      <c r="AV71" s="118"/>
      <c r="AW71" s="118"/>
      <c r="AX71" s="118">
        <f t="shared" si="280"/>
        <v>0</v>
      </c>
      <c r="AY71" s="99" t="e">
        <f t="shared" si="284"/>
        <v>#DIV/0!</v>
      </c>
      <c r="AZ71" s="118">
        <f>BJ71-AU71</f>
        <v>0</v>
      </c>
      <c r="BA71" s="96" t="e">
        <f t="shared" si="274"/>
        <v>#DIV/0!</v>
      </c>
      <c r="BB71" s="118"/>
      <c r="BC71" s="118"/>
      <c r="BD71" s="118"/>
      <c r="BE71" s="118"/>
    </row>
    <row r="72" spans="2:57" s="121" customFormat="1" ht="92.25" hidden="1" customHeight="1" x14ac:dyDescent="0.25">
      <c r="B72" s="76" t="s">
        <v>31</v>
      </c>
      <c r="C72" s="77" t="s">
        <v>74</v>
      </c>
      <c r="D72" s="78"/>
      <c r="E72" s="79">
        <f t="shared" si="297"/>
        <v>55000</v>
      </c>
      <c r="F72" s="78">
        <f>SUM(F73:F74)</f>
        <v>55000</v>
      </c>
      <c r="G72" s="78">
        <f>SUM(G73:G74)</f>
        <v>0</v>
      </c>
      <c r="H72" s="78">
        <f>I72</f>
        <v>-55000</v>
      </c>
      <c r="I72" s="78">
        <f>I73</f>
        <v>-55000</v>
      </c>
      <c r="J72" s="78"/>
      <c r="K72" s="78">
        <f t="shared" si="281"/>
        <v>0</v>
      </c>
      <c r="L72" s="80">
        <f>L73+L74</f>
        <v>0</v>
      </c>
      <c r="M72" s="80"/>
      <c r="N72" s="80"/>
      <c r="O72" s="78">
        <f t="shared" si="278"/>
        <v>0</v>
      </c>
      <c r="P72" s="96" t="e">
        <f t="shared" si="263"/>
        <v>#DIV/0!</v>
      </c>
      <c r="Q72" s="111">
        <f>SUM(Q73:Q74)</f>
        <v>0</v>
      </c>
      <c r="R72" s="96" t="e">
        <f t="shared" si="264"/>
        <v>#DIV/0!</v>
      </c>
      <c r="S72" s="78"/>
      <c r="T72" s="78"/>
      <c r="U72" s="78">
        <f>SUM(U73:U74)</f>
        <v>0</v>
      </c>
      <c r="V72" s="78"/>
      <c r="W72" s="78">
        <f t="shared" ref="W72:W74" si="298">Y72+AC72</f>
        <v>0</v>
      </c>
      <c r="X72" s="96" t="e">
        <f t="shared" si="266"/>
        <v>#DIV/0!</v>
      </c>
      <c r="Y72" s="111">
        <f>SUM(Y73:Y74)</f>
        <v>0</v>
      </c>
      <c r="Z72" s="96" t="e">
        <f t="shared" si="267"/>
        <v>#DIV/0!</v>
      </c>
      <c r="AA72" s="80"/>
      <c r="AB72" s="80"/>
      <c r="AC72" s="80">
        <f>SUM(AC73:AC74)</f>
        <v>0</v>
      </c>
      <c r="AD72" s="80"/>
      <c r="AE72" s="78">
        <f t="shared" ca="1" si="279"/>
        <v>0</v>
      </c>
      <c r="AF72" s="96">
        <f t="shared" ca="1" si="283"/>
        <v>0</v>
      </c>
      <c r="AG72" s="111">
        <f ca="1">SUM(AG73:AG74)</f>
        <v>0</v>
      </c>
      <c r="AH72" s="114">
        <f t="shared" ca="1" si="270"/>
        <v>0</v>
      </c>
      <c r="AI72" s="80"/>
      <c r="AJ72" s="80"/>
      <c r="AK72" s="80">
        <f>SUM(AK73:AK74)</f>
        <v>0</v>
      </c>
      <c r="AL72" s="80"/>
      <c r="AM72" s="80">
        <f>AM73</f>
        <v>0</v>
      </c>
      <c r="AN72" s="80"/>
      <c r="AO72" s="80"/>
      <c r="AP72" s="80">
        <f ca="1">AQ72</f>
        <v>0</v>
      </c>
      <c r="AQ72" s="80">
        <f ca="1">AQ73</f>
        <v>0</v>
      </c>
      <c r="AR72" s="80"/>
      <c r="AS72" s="80"/>
      <c r="AT72" s="80">
        <f t="shared" si="288"/>
        <v>0</v>
      </c>
      <c r="AU72" s="80">
        <f>AU73+AU74</f>
        <v>0</v>
      </c>
      <c r="AV72" s="80"/>
      <c r="AW72" s="80"/>
      <c r="AX72" s="111">
        <f t="shared" si="280"/>
        <v>0</v>
      </c>
      <c r="AY72" s="99" t="e">
        <f t="shared" si="284"/>
        <v>#DIV/0!</v>
      </c>
      <c r="AZ72" s="111">
        <f>SUM(AZ73:AZ74)</f>
        <v>0</v>
      </c>
      <c r="BA72" s="96">
        <f t="shared" ca="1" si="274"/>
        <v>0</v>
      </c>
      <c r="BB72" s="80"/>
      <c r="BC72" s="80"/>
      <c r="BD72" s="80">
        <f>SUM(BD73:BD74)</f>
        <v>0</v>
      </c>
      <c r="BE72" s="80"/>
    </row>
    <row r="73" spans="2:57" s="120" customFormat="1" ht="30" hidden="1" customHeight="1" x14ac:dyDescent="0.25">
      <c r="B73" s="125"/>
      <c r="C73" s="113" t="s">
        <v>65</v>
      </c>
      <c r="D73" s="117"/>
      <c r="E73" s="106">
        <f t="shared" si="297"/>
        <v>55000</v>
      </c>
      <c r="F73" s="117">
        <v>55000</v>
      </c>
      <c r="G73" s="117"/>
      <c r="H73" s="117">
        <f>I73</f>
        <v>-55000</v>
      </c>
      <c r="I73" s="117">
        <f>L73-E73</f>
        <v>-55000</v>
      </c>
      <c r="J73" s="117"/>
      <c r="K73" s="117">
        <f t="shared" si="281"/>
        <v>0</v>
      </c>
      <c r="L73" s="118">
        <v>0</v>
      </c>
      <c r="M73" s="118"/>
      <c r="N73" s="118"/>
      <c r="O73" s="117">
        <f t="shared" si="278"/>
        <v>0</v>
      </c>
      <c r="P73" s="96" t="e">
        <f t="shared" si="263"/>
        <v>#DIV/0!</v>
      </c>
      <c r="Q73" s="118">
        <f>AA73-L73</f>
        <v>0</v>
      </c>
      <c r="R73" s="96" t="e">
        <f t="shared" si="264"/>
        <v>#DIV/0!</v>
      </c>
      <c r="S73" s="117"/>
      <c r="T73" s="117"/>
      <c r="U73" s="117"/>
      <c r="V73" s="117"/>
      <c r="W73" s="117">
        <f t="shared" si="298"/>
        <v>0</v>
      </c>
      <c r="X73" s="96" t="e">
        <f t="shared" si="266"/>
        <v>#DIV/0!</v>
      </c>
      <c r="Y73" s="118">
        <f>AJ73-U73</f>
        <v>0</v>
      </c>
      <c r="Z73" s="96" t="e">
        <f t="shared" si="267"/>
        <v>#DIV/0!</v>
      </c>
      <c r="AA73" s="118"/>
      <c r="AB73" s="118"/>
      <c r="AC73" s="118"/>
      <c r="AD73" s="118"/>
      <c r="AE73" s="117">
        <f t="shared" ca="1" si="279"/>
        <v>0</v>
      </c>
      <c r="AF73" s="96">
        <f t="shared" ca="1" si="283"/>
        <v>0</v>
      </c>
      <c r="AG73" s="118">
        <f ca="1">AQ73-AB73</f>
        <v>0</v>
      </c>
      <c r="AH73" s="114">
        <f t="shared" ca="1" si="270"/>
        <v>0</v>
      </c>
      <c r="AI73" s="118"/>
      <c r="AJ73" s="118"/>
      <c r="AK73" s="118"/>
      <c r="AL73" s="118"/>
      <c r="AM73" s="118">
        <f>AU73-AA73</f>
        <v>0</v>
      </c>
      <c r="AN73" s="118"/>
      <c r="AO73" s="118"/>
      <c r="AP73" s="118">
        <f ca="1">AQ73</f>
        <v>0</v>
      </c>
      <c r="AQ73" s="118">
        <f ca="1">AX73-AE73</f>
        <v>0</v>
      </c>
      <c r="AR73" s="118"/>
      <c r="AS73" s="118"/>
      <c r="AT73" s="118">
        <f t="shared" si="288"/>
        <v>0</v>
      </c>
      <c r="AU73" s="118">
        <f>AA73</f>
        <v>0</v>
      </c>
      <c r="AV73" s="118"/>
      <c r="AW73" s="118"/>
      <c r="AX73" s="118">
        <f t="shared" si="280"/>
        <v>0</v>
      </c>
      <c r="AY73" s="99" t="e">
        <f t="shared" si="284"/>
        <v>#DIV/0!</v>
      </c>
      <c r="AZ73" s="118">
        <f>BJ73-AU73</f>
        <v>0</v>
      </c>
      <c r="BA73" s="96">
        <f t="shared" ca="1" si="274"/>
        <v>0</v>
      </c>
      <c r="BB73" s="118"/>
      <c r="BC73" s="118"/>
      <c r="BD73" s="118"/>
      <c r="BE73" s="118"/>
    </row>
    <row r="74" spans="2:57" s="120" customFormat="1" ht="31.5" hidden="1" customHeight="1" x14ac:dyDescent="0.25">
      <c r="B74" s="115"/>
      <c r="C74" s="113" t="s">
        <v>75</v>
      </c>
      <c r="D74" s="117"/>
      <c r="E74" s="106">
        <f t="shared" si="297"/>
        <v>0</v>
      </c>
      <c r="F74" s="117">
        <v>0</v>
      </c>
      <c r="G74" s="117"/>
      <c r="H74" s="117"/>
      <c r="I74" s="117"/>
      <c r="J74" s="117"/>
      <c r="K74" s="117">
        <f t="shared" si="281"/>
        <v>0</v>
      </c>
      <c r="L74" s="118">
        <v>0</v>
      </c>
      <c r="M74" s="118"/>
      <c r="N74" s="118"/>
      <c r="O74" s="117">
        <f t="shared" si="278"/>
        <v>0</v>
      </c>
      <c r="P74" s="96" t="e">
        <f t="shared" si="263"/>
        <v>#DIV/0!</v>
      </c>
      <c r="Q74" s="118">
        <f>AA74-L74</f>
        <v>0</v>
      </c>
      <c r="R74" s="96" t="e">
        <f t="shared" si="264"/>
        <v>#DIV/0!</v>
      </c>
      <c r="S74" s="117"/>
      <c r="T74" s="117"/>
      <c r="U74" s="117"/>
      <c r="V74" s="117"/>
      <c r="W74" s="117">
        <f t="shared" si="298"/>
        <v>0</v>
      </c>
      <c r="X74" s="96" t="e">
        <f t="shared" si="266"/>
        <v>#DIV/0!</v>
      </c>
      <c r="Y74" s="118">
        <f>AJ74-U74</f>
        <v>0</v>
      </c>
      <c r="Z74" s="96" t="e">
        <f t="shared" si="267"/>
        <v>#DIV/0!</v>
      </c>
      <c r="AA74" s="118"/>
      <c r="AB74" s="118"/>
      <c r="AC74" s="118"/>
      <c r="AD74" s="118"/>
      <c r="AE74" s="117">
        <f t="shared" si="279"/>
        <v>0</v>
      </c>
      <c r="AF74" s="96" t="e">
        <f t="shared" si="283"/>
        <v>#DIV/0!</v>
      </c>
      <c r="AG74" s="118">
        <f>AQ74-AB74</f>
        <v>0</v>
      </c>
      <c r="AH74" s="114" t="e">
        <f t="shared" si="270"/>
        <v>#DIV/0!</v>
      </c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>
        <f t="shared" si="288"/>
        <v>0</v>
      </c>
      <c r="AU74" s="118">
        <f>L74</f>
        <v>0</v>
      </c>
      <c r="AV74" s="118"/>
      <c r="AW74" s="118"/>
      <c r="AX74" s="118">
        <f t="shared" si="280"/>
        <v>0</v>
      </c>
      <c r="AY74" s="99" t="e">
        <f t="shared" si="284"/>
        <v>#DIV/0!</v>
      </c>
      <c r="AZ74" s="118">
        <f>BJ74-AU74</f>
        <v>0</v>
      </c>
      <c r="BA74" s="96" t="e">
        <f t="shared" si="274"/>
        <v>#DIV/0!</v>
      </c>
      <c r="BB74" s="118"/>
      <c r="BC74" s="118"/>
      <c r="BD74" s="118"/>
      <c r="BE74" s="118"/>
    </row>
    <row r="75" spans="2:57" s="121" customFormat="1" ht="171.75" hidden="1" customHeight="1" x14ac:dyDescent="0.25">
      <c r="B75" s="76" t="s">
        <v>76</v>
      </c>
      <c r="C75" s="77" t="s">
        <v>77</v>
      </c>
      <c r="D75" s="78"/>
      <c r="E75" s="79">
        <f t="shared" si="297"/>
        <v>20250</v>
      </c>
      <c r="F75" s="78">
        <f>F77+F80</f>
        <v>20250</v>
      </c>
      <c r="G75" s="78">
        <f>SUM(G77:G80)</f>
        <v>0</v>
      </c>
      <c r="H75" s="78"/>
      <c r="I75" s="78"/>
      <c r="J75" s="78"/>
      <c r="K75" s="78">
        <f t="shared" si="281"/>
        <v>0</v>
      </c>
      <c r="L75" s="80">
        <f>SUM(L77:L80)</f>
        <v>0</v>
      </c>
      <c r="M75" s="80"/>
      <c r="N75" s="80"/>
      <c r="O75" s="78">
        <f t="shared" si="278"/>
        <v>0</v>
      </c>
      <c r="P75" s="96" t="e">
        <f t="shared" si="263"/>
        <v>#DIV/0!</v>
      </c>
      <c r="Q75" s="111">
        <f>SUM(Q77:Q80)</f>
        <v>0</v>
      </c>
      <c r="R75" s="96" t="e">
        <f t="shared" si="264"/>
        <v>#DIV/0!</v>
      </c>
      <c r="S75" s="78"/>
      <c r="T75" s="78"/>
      <c r="U75" s="78">
        <f>SUM(U77:U80)</f>
        <v>0</v>
      </c>
      <c r="V75" s="78"/>
      <c r="W75" s="78">
        <f>Y75+AC75</f>
        <v>0</v>
      </c>
      <c r="X75" s="96" t="e">
        <f t="shared" si="266"/>
        <v>#DIV/0!</v>
      </c>
      <c r="Y75" s="111">
        <f>SUM(Y77:Y80)</f>
        <v>0</v>
      </c>
      <c r="Z75" s="96" t="e">
        <f t="shared" si="267"/>
        <v>#DIV/0!</v>
      </c>
      <c r="AA75" s="80"/>
      <c r="AB75" s="80"/>
      <c r="AC75" s="80">
        <f>SUM(AC77:AC80)</f>
        <v>0</v>
      </c>
      <c r="AD75" s="80"/>
      <c r="AE75" s="78">
        <f t="shared" si="279"/>
        <v>0</v>
      </c>
      <c r="AF75" s="96" t="e">
        <f t="shared" si="283"/>
        <v>#DIV/0!</v>
      </c>
      <c r="AG75" s="111">
        <f>SUM(AG77:AG80)</f>
        <v>0</v>
      </c>
      <c r="AH75" s="114" t="e">
        <f t="shared" si="270"/>
        <v>#DIV/0!</v>
      </c>
      <c r="AI75" s="80"/>
      <c r="AJ75" s="80"/>
      <c r="AK75" s="80">
        <f>SUM(AK77:AK80)</f>
        <v>0</v>
      </c>
      <c r="AL75" s="80"/>
      <c r="AM75" s="80">
        <f>SUM(AM77:AM80)</f>
        <v>0</v>
      </c>
      <c r="AN75" s="80"/>
      <c r="AO75" s="80"/>
      <c r="AP75" s="80">
        <f>AQ75</f>
        <v>-774244.74508000002</v>
      </c>
      <c r="AQ75" s="80">
        <f>AX75-AE75</f>
        <v>-774244.74508000002</v>
      </c>
      <c r="AR75" s="80"/>
      <c r="AS75" s="80"/>
      <c r="AT75" s="111">
        <f>AU75+AW75</f>
        <v>774244.74508000002</v>
      </c>
      <c r="AU75" s="80">
        <f>SUM(AU77:AU80)</f>
        <v>774244.74508000002</v>
      </c>
      <c r="AV75" s="80"/>
      <c r="AW75" s="80"/>
      <c r="AX75" s="111">
        <f t="shared" si="280"/>
        <v>-774244.74508000002</v>
      </c>
      <c r="AY75" s="99" t="e">
        <f t="shared" si="284"/>
        <v>#DIV/0!</v>
      </c>
      <c r="AZ75" s="111">
        <f>SUM(AZ77:AZ80)</f>
        <v>-774244.74508000002</v>
      </c>
      <c r="BA75" s="96" t="e">
        <f t="shared" si="274"/>
        <v>#DIV/0!</v>
      </c>
      <c r="BB75" s="80"/>
      <c r="BC75" s="80"/>
      <c r="BD75" s="80">
        <f>SUM(BD77:BD80)</f>
        <v>0</v>
      </c>
      <c r="BE75" s="80"/>
    </row>
    <row r="76" spans="2:57" s="121" customFormat="1" ht="45" hidden="1" customHeight="1" x14ac:dyDescent="0.25">
      <c r="B76" s="76"/>
      <c r="C76" s="77" t="s">
        <v>56</v>
      </c>
      <c r="D76" s="78"/>
      <c r="E76" s="79"/>
      <c r="F76" s="78"/>
      <c r="G76" s="78"/>
      <c r="H76" s="78"/>
      <c r="I76" s="78"/>
      <c r="J76" s="78"/>
      <c r="K76" s="78">
        <f t="shared" si="281"/>
        <v>0</v>
      </c>
      <c r="L76" s="80">
        <f>SUM(L77:L79)</f>
        <v>0</v>
      </c>
      <c r="M76" s="80"/>
      <c r="N76" s="80"/>
      <c r="O76" s="78">
        <f t="shared" si="278"/>
        <v>0</v>
      </c>
      <c r="P76" s="96" t="e">
        <f t="shared" si="263"/>
        <v>#DIV/0!</v>
      </c>
      <c r="Q76" s="80">
        <f>Q77+Q79</f>
        <v>0</v>
      </c>
      <c r="R76" s="96" t="e">
        <f t="shared" si="264"/>
        <v>#DIV/0!</v>
      </c>
      <c r="S76" s="78"/>
      <c r="T76" s="78"/>
      <c r="U76" s="78"/>
      <c r="V76" s="78"/>
      <c r="W76" s="78">
        <f>Y76</f>
        <v>0</v>
      </c>
      <c r="X76" s="96" t="e">
        <f t="shared" si="266"/>
        <v>#DIV/0!</v>
      </c>
      <c r="Y76" s="80">
        <f>Y77+Y79</f>
        <v>0</v>
      </c>
      <c r="Z76" s="96" t="e">
        <f t="shared" si="267"/>
        <v>#DIV/0!</v>
      </c>
      <c r="AA76" s="80"/>
      <c r="AB76" s="80"/>
      <c r="AC76" s="80"/>
      <c r="AD76" s="80"/>
      <c r="AE76" s="78">
        <f t="shared" si="279"/>
        <v>0</v>
      </c>
      <c r="AF76" s="96" t="e">
        <f t="shared" si="283"/>
        <v>#DIV/0!</v>
      </c>
      <c r="AG76" s="80">
        <f>AG77+AG79</f>
        <v>0</v>
      </c>
      <c r="AH76" s="114" t="e">
        <f t="shared" si="270"/>
        <v>#DIV/0!</v>
      </c>
      <c r="AI76" s="80"/>
      <c r="AJ76" s="80"/>
      <c r="AK76" s="80"/>
      <c r="AL76" s="80"/>
      <c r="AM76" s="80">
        <f>AM77+AM79</f>
        <v>0</v>
      </c>
      <c r="AN76" s="80"/>
      <c r="AO76" s="80"/>
      <c r="AP76" s="80"/>
      <c r="AQ76" s="80"/>
      <c r="AR76" s="80"/>
      <c r="AS76" s="80"/>
      <c r="AT76" s="80">
        <f>AU76</f>
        <v>90000</v>
      </c>
      <c r="AU76" s="80">
        <f>AU77+AU79</f>
        <v>90000</v>
      </c>
      <c r="AV76" s="80"/>
      <c r="AW76" s="80"/>
      <c r="AX76" s="80">
        <f t="shared" si="280"/>
        <v>-90000</v>
      </c>
      <c r="AY76" s="99" t="e">
        <f t="shared" si="284"/>
        <v>#DIV/0!</v>
      </c>
      <c r="AZ76" s="80">
        <f>AZ77+AZ79</f>
        <v>-90000</v>
      </c>
      <c r="BA76" s="96" t="e">
        <f t="shared" si="274"/>
        <v>#DIV/0!</v>
      </c>
      <c r="BB76" s="80"/>
      <c r="BC76" s="80"/>
      <c r="BD76" s="80"/>
      <c r="BE76" s="80"/>
    </row>
    <row r="77" spans="2:57" s="120" customFormat="1" ht="24" hidden="1" customHeight="1" x14ac:dyDescent="0.25">
      <c r="B77" s="115"/>
      <c r="C77" s="113" t="s">
        <v>65</v>
      </c>
      <c r="D77" s="117"/>
      <c r="E77" s="117">
        <f t="shared" ref="E77" si="299">F77+G77</f>
        <v>20250</v>
      </c>
      <c r="F77" s="117">
        <v>20250</v>
      </c>
      <c r="G77" s="117">
        <v>0</v>
      </c>
      <c r="H77" s="117"/>
      <c r="I77" s="117"/>
      <c r="J77" s="117"/>
      <c r="K77" s="117">
        <f t="shared" si="281"/>
        <v>0</v>
      </c>
      <c r="L77" s="118">
        <v>0</v>
      </c>
      <c r="M77" s="118"/>
      <c r="N77" s="118"/>
      <c r="O77" s="117">
        <f t="shared" si="278"/>
        <v>0</v>
      </c>
      <c r="P77" s="96" t="e">
        <f t="shared" si="263"/>
        <v>#DIV/0!</v>
      </c>
      <c r="Q77" s="118">
        <f>AA77-L77</f>
        <v>0</v>
      </c>
      <c r="R77" s="96" t="e">
        <f t="shared" si="264"/>
        <v>#DIV/0!</v>
      </c>
      <c r="S77" s="117"/>
      <c r="T77" s="117"/>
      <c r="U77" s="117"/>
      <c r="V77" s="117"/>
      <c r="W77" s="117">
        <f>Y77+AC77</f>
        <v>0</v>
      </c>
      <c r="X77" s="96" t="e">
        <f t="shared" si="266"/>
        <v>#DIV/0!</v>
      </c>
      <c r="Y77" s="118">
        <f>AJ77-U77</f>
        <v>0</v>
      </c>
      <c r="Z77" s="96" t="e">
        <f t="shared" si="267"/>
        <v>#DIV/0!</v>
      </c>
      <c r="AA77" s="118"/>
      <c r="AB77" s="118"/>
      <c r="AC77" s="118"/>
      <c r="AD77" s="118"/>
      <c r="AE77" s="117">
        <f t="shared" si="279"/>
        <v>0</v>
      </c>
      <c r="AF77" s="96" t="e">
        <f t="shared" si="283"/>
        <v>#DIV/0!</v>
      </c>
      <c r="AG77" s="118">
        <f>AQ77-AB77</f>
        <v>0</v>
      </c>
      <c r="AH77" s="114" t="e">
        <f t="shared" si="270"/>
        <v>#DIV/0!</v>
      </c>
      <c r="AI77" s="118"/>
      <c r="AJ77" s="118"/>
      <c r="AK77" s="118"/>
      <c r="AL77" s="118"/>
      <c r="AM77" s="118">
        <v>0</v>
      </c>
      <c r="AN77" s="118"/>
      <c r="AO77" s="118"/>
      <c r="AP77" s="118"/>
      <c r="AQ77" s="118"/>
      <c r="AR77" s="118"/>
      <c r="AS77" s="118"/>
      <c r="AT77" s="118">
        <f>AU77</f>
        <v>90000</v>
      </c>
      <c r="AU77" s="118">
        <v>90000</v>
      </c>
      <c r="AV77" s="118"/>
      <c r="AW77" s="118"/>
      <c r="AX77" s="118">
        <f t="shared" si="280"/>
        <v>-90000</v>
      </c>
      <c r="AY77" s="99" t="e">
        <f t="shared" si="284"/>
        <v>#DIV/0!</v>
      </c>
      <c r="AZ77" s="118">
        <f>BJ77-AU77</f>
        <v>-90000</v>
      </c>
      <c r="BA77" s="96" t="e">
        <f t="shared" si="274"/>
        <v>#DIV/0!</v>
      </c>
      <c r="BB77" s="118"/>
      <c r="BC77" s="118"/>
      <c r="BD77" s="118"/>
      <c r="BE77" s="118"/>
    </row>
    <row r="78" spans="2:57" s="120" customFormat="1" ht="51" hidden="1" customHeight="1" x14ac:dyDescent="0.25">
      <c r="B78" s="115"/>
      <c r="C78" s="113" t="s">
        <v>73</v>
      </c>
      <c r="D78" s="117"/>
      <c r="E78" s="117"/>
      <c r="F78" s="117"/>
      <c r="G78" s="117"/>
      <c r="H78" s="117"/>
      <c r="I78" s="117"/>
      <c r="J78" s="117"/>
      <c r="K78" s="117">
        <f t="shared" si="281"/>
        <v>0</v>
      </c>
      <c r="L78" s="118">
        <v>0</v>
      </c>
      <c r="M78" s="118"/>
      <c r="N78" s="118"/>
      <c r="O78" s="117">
        <f t="shared" si="278"/>
        <v>0</v>
      </c>
      <c r="P78" s="96" t="e">
        <f t="shared" si="263"/>
        <v>#DIV/0!</v>
      </c>
      <c r="Q78" s="118"/>
      <c r="R78" s="96" t="e">
        <f t="shared" si="264"/>
        <v>#DIV/0!</v>
      </c>
      <c r="S78" s="117"/>
      <c r="T78" s="117"/>
      <c r="U78" s="117"/>
      <c r="V78" s="117"/>
      <c r="W78" s="117"/>
      <c r="X78" s="96" t="e">
        <f t="shared" si="266"/>
        <v>#DIV/0!</v>
      </c>
      <c r="Y78" s="118"/>
      <c r="Z78" s="96" t="e">
        <f t="shared" si="267"/>
        <v>#DIV/0!</v>
      </c>
      <c r="AA78" s="118"/>
      <c r="AB78" s="118"/>
      <c r="AC78" s="118"/>
      <c r="AD78" s="118"/>
      <c r="AE78" s="117">
        <f t="shared" si="279"/>
        <v>0</v>
      </c>
      <c r="AF78" s="96" t="e">
        <f t="shared" si="283"/>
        <v>#DIV/0!</v>
      </c>
      <c r="AG78" s="118"/>
      <c r="AH78" s="114" t="e">
        <f t="shared" si="270"/>
        <v>#DIV/0!</v>
      </c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>
        <f t="shared" si="280"/>
        <v>0</v>
      </c>
      <c r="AY78" s="99" t="e">
        <f t="shared" si="284"/>
        <v>#DIV/0!</v>
      </c>
      <c r="AZ78" s="118"/>
      <c r="BA78" s="96" t="e">
        <f t="shared" si="274"/>
        <v>#DIV/0!</v>
      </c>
      <c r="BB78" s="118"/>
      <c r="BC78" s="118"/>
      <c r="BD78" s="118"/>
      <c r="BE78" s="118"/>
    </row>
    <row r="79" spans="2:57" s="120" customFormat="1" ht="24" hidden="1" customHeight="1" x14ac:dyDescent="0.25">
      <c r="B79" s="115"/>
      <c r="C79" s="113" t="s">
        <v>66</v>
      </c>
      <c r="D79" s="117"/>
      <c r="E79" s="117"/>
      <c r="F79" s="117"/>
      <c r="G79" s="117"/>
      <c r="H79" s="117"/>
      <c r="I79" s="117"/>
      <c r="J79" s="117"/>
      <c r="K79" s="117">
        <f t="shared" si="281"/>
        <v>0</v>
      </c>
      <c r="L79" s="118">
        <v>0</v>
      </c>
      <c r="M79" s="118"/>
      <c r="N79" s="118"/>
      <c r="O79" s="117">
        <f t="shared" si="278"/>
        <v>0</v>
      </c>
      <c r="P79" s="96" t="e">
        <f t="shared" si="263"/>
        <v>#DIV/0!</v>
      </c>
      <c r="Q79" s="118">
        <v>0</v>
      </c>
      <c r="R79" s="96" t="e">
        <f t="shared" si="264"/>
        <v>#DIV/0!</v>
      </c>
      <c r="S79" s="117"/>
      <c r="T79" s="117"/>
      <c r="U79" s="117"/>
      <c r="V79" s="117"/>
      <c r="W79" s="117">
        <f>Y79+AC79</f>
        <v>0</v>
      </c>
      <c r="X79" s="96" t="e">
        <f t="shared" si="266"/>
        <v>#DIV/0!</v>
      </c>
      <c r="Y79" s="118">
        <v>0</v>
      </c>
      <c r="Z79" s="96" t="e">
        <f t="shared" si="267"/>
        <v>#DIV/0!</v>
      </c>
      <c r="AA79" s="118"/>
      <c r="AB79" s="118"/>
      <c r="AC79" s="118"/>
      <c r="AD79" s="118"/>
      <c r="AE79" s="117">
        <f t="shared" si="279"/>
        <v>0</v>
      </c>
      <c r="AF79" s="96" t="e">
        <f t="shared" si="283"/>
        <v>#DIV/0!</v>
      </c>
      <c r="AG79" s="118">
        <v>0</v>
      </c>
      <c r="AH79" s="114" t="e">
        <f t="shared" si="270"/>
        <v>#DIV/0!</v>
      </c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>
        <f t="shared" si="280"/>
        <v>0</v>
      </c>
      <c r="AY79" s="99" t="e">
        <f t="shared" si="284"/>
        <v>#DIV/0!</v>
      </c>
      <c r="AZ79" s="118">
        <v>0</v>
      </c>
      <c r="BA79" s="96" t="e">
        <f t="shared" si="274"/>
        <v>#DIV/0!</v>
      </c>
      <c r="BB79" s="118"/>
      <c r="BC79" s="118"/>
      <c r="BD79" s="118"/>
      <c r="BE79" s="118"/>
    </row>
    <row r="80" spans="2:57" s="86" customFormat="1" ht="46.5" hidden="1" customHeight="1" x14ac:dyDescent="0.25">
      <c r="B80" s="82"/>
      <c r="C80" s="83" t="s">
        <v>57</v>
      </c>
      <c r="D80" s="84"/>
      <c r="E80" s="84"/>
      <c r="F80" s="84"/>
      <c r="G80" s="84"/>
      <c r="H80" s="84"/>
      <c r="I80" s="84"/>
      <c r="J80" s="84"/>
      <c r="K80" s="84">
        <f t="shared" si="281"/>
        <v>0</v>
      </c>
      <c r="L80" s="85">
        <v>0</v>
      </c>
      <c r="M80" s="85"/>
      <c r="N80" s="85"/>
      <c r="O80" s="84">
        <f t="shared" si="278"/>
        <v>0</v>
      </c>
      <c r="P80" s="96" t="e">
        <f t="shared" si="263"/>
        <v>#DIV/0!</v>
      </c>
      <c r="Q80" s="85">
        <f>AA80-L80</f>
        <v>0</v>
      </c>
      <c r="R80" s="96" t="e">
        <f t="shared" si="264"/>
        <v>#DIV/0!</v>
      </c>
      <c r="S80" s="84"/>
      <c r="T80" s="84"/>
      <c r="U80" s="84"/>
      <c r="V80" s="84"/>
      <c r="W80" s="84">
        <f>Y80+AC80</f>
        <v>0</v>
      </c>
      <c r="X80" s="96" t="e">
        <f t="shared" si="266"/>
        <v>#DIV/0!</v>
      </c>
      <c r="Y80" s="85">
        <f>AJ80-U80</f>
        <v>0</v>
      </c>
      <c r="Z80" s="96" t="e">
        <f t="shared" si="267"/>
        <v>#DIV/0!</v>
      </c>
      <c r="AA80" s="85"/>
      <c r="AB80" s="85"/>
      <c r="AC80" s="85"/>
      <c r="AD80" s="85"/>
      <c r="AE80" s="84">
        <f t="shared" si="279"/>
        <v>0</v>
      </c>
      <c r="AF80" s="96" t="e">
        <f t="shared" si="283"/>
        <v>#DIV/0!</v>
      </c>
      <c r="AG80" s="85">
        <f>AQ80-AB80</f>
        <v>0</v>
      </c>
      <c r="AH80" s="114" t="e">
        <f t="shared" si="270"/>
        <v>#DIV/0!</v>
      </c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>
        <f>AU80</f>
        <v>684244.74508000002</v>
      </c>
      <c r="AU80" s="85">
        <v>684244.74508000002</v>
      </c>
      <c r="AV80" s="85"/>
      <c r="AW80" s="85"/>
      <c r="AX80" s="85">
        <f t="shared" si="280"/>
        <v>-684244.74508000002</v>
      </c>
      <c r="AY80" s="99" t="e">
        <f t="shared" si="284"/>
        <v>#DIV/0!</v>
      </c>
      <c r="AZ80" s="85">
        <f>BJ80-AU80</f>
        <v>-684244.74508000002</v>
      </c>
      <c r="BA80" s="96" t="e">
        <f t="shared" si="274"/>
        <v>#DIV/0!</v>
      </c>
      <c r="BB80" s="85"/>
      <c r="BC80" s="85"/>
      <c r="BD80" s="85"/>
      <c r="BE80" s="85"/>
    </row>
    <row r="81" spans="2:59" s="392" customFormat="1" ht="93" customHeight="1" x14ac:dyDescent="0.25">
      <c r="B81" s="393"/>
      <c r="C81" s="400" t="s">
        <v>426</v>
      </c>
      <c r="D81" s="389"/>
      <c r="E81" s="389"/>
      <c r="F81" s="389"/>
      <c r="G81" s="389"/>
      <c r="H81" s="389"/>
      <c r="I81" s="389"/>
      <c r="J81" s="389"/>
      <c r="K81" s="389">
        <v>0</v>
      </c>
      <c r="L81" s="390"/>
      <c r="M81" s="390"/>
      <c r="N81" s="390"/>
      <c r="O81" s="389">
        <f>O137</f>
        <v>16575.977200000001</v>
      </c>
      <c r="P81" s="391">
        <v>0</v>
      </c>
      <c r="Q81" s="390">
        <f>Q137</f>
        <v>16575.977200000001</v>
      </c>
      <c r="R81" s="391">
        <v>0</v>
      </c>
      <c r="S81" s="389"/>
      <c r="T81" s="389"/>
      <c r="U81" s="389"/>
      <c r="V81" s="389"/>
      <c r="W81" s="389">
        <v>0</v>
      </c>
      <c r="X81" s="391">
        <v>0</v>
      </c>
      <c r="Y81" s="390"/>
      <c r="Z81" s="391"/>
      <c r="AA81" s="390"/>
      <c r="AB81" s="390"/>
      <c r="AC81" s="390"/>
      <c r="AD81" s="390"/>
      <c r="AE81" s="389">
        <v>0</v>
      </c>
      <c r="AF81" s="391">
        <v>0</v>
      </c>
      <c r="AG81" s="390"/>
      <c r="AH81" s="114"/>
      <c r="AI81" s="390"/>
      <c r="AJ81" s="390"/>
      <c r="AK81" s="390"/>
      <c r="AL81" s="390"/>
      <c r="AM81" s="390"/>
      <c r="AN81" s="390"/>
      <c r="AO81" s="390"/>
      <c r="AP81" s="390"/>
      <c r="AQ81" s="390"/>
      <c r="AR81" s="390"/>
      <c r="AS81" s="390"/>
      <c r="AT81" s="390"/>
      <c r="AU81" s="390"/>
      <c r="AV81" s="390"/>
      <c r="AW81" s="390"/>
      <c r="AX81" s="390"/>
      <c r="AY81" s="391"/>
      <c r="AZ81" s="390"/>
      <c r="BA81" s="391"/>
      <c r="BB81" s="390"/>
      <c r="BC81" s="390"/>
      <c r="BD81" s="390"/>
      <c r="BE81" s="390"/>
    </row>
    <row r="82" spans="2:59" s="127" customFormat="1" ht="76.5" customHeight="1" x14ac:dyDescent="0.25">
      <c r="B82" s="101" t="s">
        <v>60</v>
      </c>
      <c r="C82" s="126" t="s">
        <v>78</v>
      </c>
      <c r="D82" s="455"/>
      <c r="E82" s="455">
        <f>E86+E89+E92+E95+E111+E101+E104</f>
        <v>1000</v>
      </c>
      <c r="F82" s="455">
        <f>F86+F89+F92+F95+F111+F101+F104</f>
        <v>1000</v>
      </c>
      <c r="G82" s="455">
        <f>G86+G89+G92+G95+G111</f>
        <v>0</v>
      </c>
      <c r="H82" s="455">
        <f>I82</f>
        <v>0</v>
      </c>
      <c r="I82" s="455">
        <f>I86+I89+I92+I95+I111+I101+I104</f>
        <v>0</v>
      </c>
      <c r="J82" s="455">
        <f>J86+J89+J92+J95+J111</f>
        <v>0</v>
      </c>
      <c r="K82" s="578">
        <f>L82</f>
        <v>300097.24526</v>
      </c>
      <c r="L82" s="104">
        <f>L83</f>
        <v>300097.24526</v>
      </c>
      <c r="M82" s="104"/>
      <c r="N82" s="104">
        <f>N86+N89+N92+N95+N111</f>
        <v>0</v>
      </c>
      <c r="O82" s="578">
        <f t="shared" si="278"/>
        <v>25213.25765</v>
      </c>
      <c r="P82" s="105">
        <f t="shared" si="263"/>
        <v>8.4016957996917274E-2</v>
      </c>
      <c r="Q82" s="104">
        <f>Q83+Q84</f>
        <v>25213.25765</v>
      </c>
      <c r="R82" s="105">
        <f t="shared" si="264"/>
        <v>8.4016957996917274E-2</v>
      </c>
      <c r="S82" s="455"/>
      <c r="T82" s="455"/>
      <c r="U82" s="455">
        <f>U86+U89+U92+U95+U111</f>
        <v>0</v>
      </c>
      <c r="V82" s="455"/>
      <c r="W82" s="578">
        <f>Y82</f>
        <v>24887.360779999999</v>
      </c>
      <c r="X82" s="105">
        <f t="shared" si="266"/>
        <v>8.293098711531971E-2</v>
      </c>
      <c r="Y82" s="104">
        <f>Y83+Y84</f>
        <v>24887.360779999999</v>
      </c>
      <c r="Z82" s="105">
        <f t="shared" si="267"/>
        <v>8.293098711531971E-2</v>
      </c>
      <c r="AA82" s="104"/>
      <c r="AB82" s="104"/>
      <c r="AC82" s="104">
        <f>AC86+AC89+AC92+AC95+AC111</f>
        <v>0</v>
      </c>
      <c r="AD82" s="104"/>
      <c r="AE82" s="578">
        <f t="shared" si="279"/>
        <v>300097.24526</v>
      </c>
      <c r="AF82" s="105">
        <f t="shared" si="283"/>
        <v>1</v>
      </c>
      <c r="AG82" s="104">
        <f>AG83+AG84</f>
        <v>300097.24526</v>
      </c>
      <c r="AH82" s="114">
        <f t="shared" si="270"/>
        <v>1</v>
      </c>
      <c r="AI82" s="104"/>
      <c r="AJ82" s="104"/>
      <c r="AK82" s="104"/>
      <c r="AL82" s="104"/>
      <c r="AM82" s="104">
        <f>AM83+AM84</f>
        <v>0</v>
      </c>
      <c r="AN82" s="104"/>
      <c r="AO82" s="104">
        <f>AO86+AO89+AO92+AO95+AO111</f>
        <v>0</v>
      </c>
      <c r="AP82" s="104" t="e">
        <f>AQ82</f>
        <v>#REF!</v>
      </c>
      <c r="AQ82" s="104" t="e">
        <f>AQ83+AQ84</f>
        <v>#REF!</v>
      </c>
      <c r="AR82" s="104"/>
      <c r="AS82" s="104">
        <f>AS86+AS89+AS92+AS95+AS111</f>
        <v>0</v>
      </c>
      <c r="AT82" s="104">
        <f>AU82</f>
        <v>561675.05822000001</v>
      </c>
      <c r="AU82" s="104">
        <f>AU83+AU84</f>
        <v>561675.05822000001</v>
      </c>
      <c r="AV82" s="104"/>
      <c r="AW82" s="104">
        <f>AW86+AW89+AW92+AW95+AW111</f>
        <v>0</v>
      </c>
      <c r="AX82" s="104">
        <f t="shared" si="280"/>
        <v>275209.88448000001</v>
      </c>
      <c r="AY82" s="105">
        <f t="shared" si="284"/>
        <v>0.91706901288468035</v>
      </c>
      <c r="AZ82" s="104">
        <f>AZ83+AZ84</f>
        <v>275209.88448000001</v>
      </c>
      <c r="BA82" s="105">
        <f t="shared" si="274"/>
        <v>0.91706901288468035</v>
      </c>
      <c r="BB82" s="104"/>
      <c r="BC82" s="104"/>
      <c r="BD82" s="104">
        <f>BD86+BD89+BD92+BD95+BD111</f>
        <v>0</v>
      </c>
      <c r="BE82" s="104"/>
    </row>
    <row r="83" spans="2:59" s="81" customFormat="1" ht="41.25" hidden="1" customHeight="1" x14ac:dyDescent="0.25">
      <c r="B83" s="76"/>
      <c r="C83" s="77" t="s">
        <v>56</v>
      </c>
      <c r="D83" s="78"/>
      <c r="E83" s="79"/>
      <c r="F83" s="78"/>
      <c r="G83" s="78"/>
      <c r="H83" s="79"/>
      <c r="I83" s="78"/>
      <c r="J83" s="78"/>
      <c r="K83" s="78">
        <f>L83</f>
        <v>300097.24526</v>
      </c>
      <c r="L83" s="80">
        <f>L86</f>
        <v>300097.24526</v>
      </c>
      <c r="M83" s="80"/>
      <c r="N83" s="80"/>
      <c r="O83" s="78">
        <f t="shared" si="278"/>
        <v>25213.25765</v>
      </c>
      <c r="P83" s="96">
        <f t="shared" si="263"/>
        <v>8.4016957996917274E-2</v>
      </c>
      <c r="Q83" s="80">
        <f>Q86</f>
        <v>25213.25765</v>
      </c>
      <c r="R83" s="96">
        <f t="shared" si="264"/>
        <v>8.4016957996917274E-2</v>
      </c>
      <c r="S83" s="78"/>
      <c r="T83" s="78"/>
      <c r="U83" s="78"/>
      <c r="V83" s="78"/>
      <c r="W83" s="78">
        <f>Y83</f>
        <v>24887.360779999999</v>
      </c>
      <c r="X83" s="96">
        <f t="shared" si="266"/>
        <v>8.293098711531971E-2</v>
      </c>
      <c r="Y83" s="80">
        <f>Y86</f>
        <v>24887.360779999999</v>
      </c>
      <c r="Z83" s="96">
        <f t="shared" si="267"/>
        <v>8.293098711531971E-2</v>
      </c>
      <c r="AA83" s="80"/>
      <c r="AB83" s="80"/>
      <c r="AC83" s="80"/>
      <c r="AD83" s="80"/>
      <c r="AE83" s="78">
        <f t="shared" si="279"/>
        <v>300097.24526</v>
      </c>
      <c r="AF83" s="96">
        <f t="shared" si="283"/>
        <v>1</v>
      </c>
      <c r="AG83" s="80">
        <f>AG86</f>
        <v>300097.24526</v>
      </c>
      <c r="AH83" s="114">
        <f t="shared" si="270"/>
        <v>1</v>
      </c>
      <c r="AI83" s="80"/>
      <c r="AJ83" s="80"/>
      <c r="AK83" s="80"/>
      <c r="AL83" s="80"/>
      <c r="AM83" s="80">
        <f>AM89+AM96+AM104+AM107+AM111</f>
        <v>0</v>
      </c>
      <c r="AN83" s="80"/>
      <c r="AO83" s="80"/>
      <c r="AP83" s="80" t="e">
        <f>AQ83</f>
        <v>#REF!</v>
      </c>
      <c r="AQ83" s="80" t="e">
        <f>AQ86+AQ89+AQ96+AQ104+AQ107+AQ111</f>
        <v>#REF!</v>
      </c>
      <c r="AR83" s="80"/>
      <c r="AS83" s="80"/>
      <c r="AT83" s="80">
        <f>AU83</f>
        <v>561675.05822000001</v>
      </c>
      <c r="AU83" s="80">
        <f>AU86+AU89+AU96+AU104+AU107+AU111</f>
        <v>561675.05822000001</v>
      </c>
      <c r="AV83" s="80"/>
      <c r="AW83" s="80"/>
      <c r="AX83" s="80">
        <f t="shared" si="280"/>
        <v>275209.88448000001</v>
      </c>
      <c r="AY83" s="99">
        <f t="shared" si="284"/>
        <v>0.91706901288468035</v>
      </c>
      <c r="AZ83" s="80">
        <f>AZ86</f>
        <v>275209.88448000001</v>
      </c>
      <c r="BA83" s="96">
        <f t="shared" si="274"/>
        <v>0.91706901288468035</v>
      </c>
      <c r="BB83" s="80"/>
      <c r="BC83" s="80"/>
      <c r="BD83" s="80"/>
      <c r="BE83" s="80"/>
    </row>
    <row r="84" spans="2:59" s="86" customFormat="1" ht="46.5" hidden="1" customHeight="1" x14ac:dyDescent="0.25">
      <c r="B84" s="82"/>
      <c r="C84" s="83" t="s">
        <v>57</v>
      </c>
      <c r="D84" s="84"/>
      <c r="E84" s="84"/>
      <c r="F84" s="84"/>
      <c r="G84" s="84"/>
      <c r="H84" s="84"/>
      <c r="I84" s="84"/>
      <c r="J84" s="84"/>
      <c r="K84" s="84">
        <f>L84</f>
        <v>0</v>
      </c>
      <c r="L84" s="85">
        <f>L100</f>
        <v>0</v>
      </c>
      <c r="M84" s="85"/>
      <c r="N84" s="85"/>
      <c r="O84" s="84">
        <f t="shared" si="278"/>
        <v>0</v>
      </c>
      <c r="P84" s="96" t="e">
        <f t="shared" si="263"/>
        <v>#DIV/0!</v>
      </c>
      <c r="Q84" s="85">
        <f>Q100</f>
        <v>0</v>
      </c>
      <c r="R84" s="96" t="e">
        <f t="shared" si="264"/>
        <v>#DIV/0!</v>
      </c>
      <c r="S84" s="84"/>
      <c r="T84" s="84"/>
      <c r="U84" s="84"/>
      <c r="V84" s="84"/>
      <c r="W84" s="84">
        <f>Y84</f>
        <v>0</v>
      </c>
      <c r="X84" s="96" t="e">
        <f t="shared" si="266"/>
        <v>#DIV/0!</v>
      </c>
      <c r="Y84" s="85">
        <f>Y100</f>
        <v>0</v>
      </c>
      <c r="Z84" s="96" t="e">
        <f t="shared" si="267"/>
        <v>#DIV/0!</v>
      </c>
      <c r="AA84" s="85"/>
      <c r="AB84" s="85"/>
      <c r="AC84" s="85"/>
      <c r="AD84" s="85"/>
      <c r="AE84" s="84">
        <f t="shared" si="279"/>
        <v>0</v>
      </c>
      <c r="AF84" s="96" t="e">
        <f t="shared" si="283"/>
        <v>#DIV/0!</v>
      </c>
      <c r="AG84" s="85">
        <f>AG100</f>
        <v>0</v>
      </c>
      <c r="AH84" s="114" t="e">
        <f t="shared" si="270"/>
        <v>#DIV/0!</v>
      </c>
      <c r="AI84" s="85"/>
      <c r="AJ84" s="85"/>
      <c r="AK84" s="85"/>
      <c r="AL84" s="85"/>
      <c r="AM84" s="85">
        <f>AM100</f>
        <v>0</v>
      </c>
      <c r="AN84" s="85"/>
      <c r="AO84" s="85"/>
      <c r="AP84" s="80">
        <f>AQ84</f>
        <v>0</v>
      </c>
      <c r="AQ84" s="85">
        <f>AQ100</f>
        <v>0</v>
      </c>
      <c r="AR84" s="85"/>
      <c r="AS84" s="85"/>
      <c r="AT84" s="85">
        <f>AU84</f>
        <v>0</v>
      </c>
      <c r="AU84" s="85">
        <f>AU100</f>
        <v>0</v>
      </c>
      <c r="AV84" s="85"/>
      <c r="AW84" s="85"/>
      <c r="AX84" s="85">
        <f t="shared" si="280"/>
        <v>0</v>
      </c>
      <c r="AY84" s="99" t="e">
        <f t="shared" si="284"/>
        <v>#DIV/0!</v>
      </c>
      <c r="AZ84" s="85">
        <f>AZ100</f>
        <v>0</v>
      </c>
      <c r="BA84" s="96" t="e">
        <f t="shared" si="274"/>
        <v>#DIV/0!</v>
      </c>
      <c r="BB84" s="85"/>
      <c r="BC84" s="85"/>
      <c r="BD84" s="85"/>
      <c r="BE84" s="85"/>
    </row>
    <row r="85" spans="2:59" s="129" customFormat="1" ht="24.75" customHeight="1" x14ac:dyDescent="0.25">
      <c r="B85" s="122"/>
      <c r="C85" s="128" t="s">
        <v>79</v>
      </c>
      <c r="D85" s="123"/>
      <c r="E85" s="117"/>
      <c r="F85" s="123"/>
      <c r="G85" s="123"/>
      <c r="H85" s="123"/>
      <c r="I85" s="123"/>
      <c r="J85" s="123"/>
      <c r="K85" s="123"/>
      <c r="L85" s="454"/>
      <c r="M85" s="454"/>
      <c r="N85" s="454"/>
      <c r="O85" s="123"/>
      <c r="P85" s="96"/>
      <c r="Q85" s="118"/>
      <c r="R85" s="96"/>
      <c r="S85" s="123"/>
      <c r="T85" s="123"/>
      <c r="U85" s="123"/>
      <c r="V85" s="123"/>
      <c r="W85" s="123"/>
      <c r="X85" s="96"/>
      <c r="Y85" s="118"/>
      <c r="Z85" s="96"/>
      <c r="AA85" s="21"/>
      <c r="AB85" s="21"/>
      <c r="AC85" s="21"/>
      <c r="AD85" s="21"/>
      <c r="AE85" s="123"/>
      <c r="AF85" s="96"/>
      <c r="AG85" s="118"/>
      <c r="AH85" s="114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118"/>
      <c r="AY85" s="99"/>
      <c r="AZ85" s="118"/>
      <c r="BA85" s="96"/>
      <c r="BB85" s="411"/>
      <c r="BC85" s="411"/>
      <c r="BD85" s="411"/>
      <c r="BE85" s="411"/>
      <c r="BF85" s="91"/>
      <c r="BG85" s="91"/>
    </row>
    <row r="86" spans="2:59" s="124" customFormat="1" ht="90" customHeight="1" x14ac:dyDescent="0.25">
      <c r="B86" s="456" t="s">
        <v>60</v>
      </c>
      <c r="C86" s="128" t="s">
        <v>291</v>
      </c>
      <c r="D86" s="212"/>
      <c r="E86" s="123">
        <f t="shared" ref="E86" si="300">F86+G86</f>
        <v>1000</v>
      </c>
      <c r="F86" s="212">
        <f>SUM(F88:F89)</f>
        <v>1000</v>
      </c>
      <c r="G86" s="212">
        <f>SUM(G88:G89)</f>
        <v>0</v>
      </c>
      <c r="H86" s="212"/>
      <c r="I86" s="212"/>
      <c r="J86" s="212"/>
      <c r="K86" s="78">
        <f t="shared" ref="K86:K91" si="301">L86</f>
        <v>300097.24526</v>
      </c>
      <c r="L86" s="80">
        <f>L87+L91</f>
        <v>300097.24526</v>
      </c>
      <c r="M86" s="80"/>
      <c r="N86" s="213"/>
      <c r="O86" s="78">
        <f t="shared" si="278"/>
        <v>25213.25765</v>
      </c>
      <c r="P86" s="99">
        <f t="shared" si="263"/>
        <v>8.4016957996917274E-2</v>
      </c>
      <c r="Q86" s="80">
        <f>Q87+Q91</f>
        <v>25213.25765</v>
      </c>
      <c r="R86" s="99">
        <f t="shared" si="264"/>
        <v>8.4016957996917274E-2</v>
      </c>
      <c r="S86" s="212"/>
      <c r="T86" s="212"/>
      <c r="U86" s="212"/>
      <c r="V86" s="212"/>
      <c r="W86" s="78">
        <f>Y86</f>
        <v>24887.360779999999</v>
      </c>
      <c r="X86" s="99">
        <f t="shared" si="266"/>
        <v>8.293098711531971E-2</v>
      </c>
      <c r="Y86" s="80">
        <f>Y87+Y91</f>
        <v>24887.360779999999</v>
      </c>
      <c r="Z86" s="99">
        <f t="shared" si="267"/>
        <v>8.293098711531971E-2</v>
      </c>
      <c r="AA86" s="213"/>
      <c r="AB86" s="213"/>
      <c r="AC86" s="213"/>
      <c r="AD86" s="213"/>
      <c r="AE86" s="78">
        <f t="shared" si="279"/>
        <v>300097.24526</v>
      </c>
      <c r="AF86" s="99">
        <f t="shared" si="283"/>
        <v>1</v>
      </c>
      <c r="AG86" s="80">
        <f>AG87+AG91</f>
        <v>300097.24526</v>
      </c>
      <c r="AH86" s="114">
        <f t="shared" si="270"/>
        <v>1</v>
      </c>
      <c r="AI86" s="213"/>
      <c r="AJ86" s="213"/>
      <c r="AK86" s="213"/>
      <c r="AL86" s="213"/>
      <c r="AM86" s="80">
        <f>AM87+AM91</f>
        <v>500000</v>
      </c>
      <c r="AN86" s="80"/>
      <c r="AO86" s="213"/>
      <c r="AP86" s="80" t="e">
        <f>AQ86</f>
        <v>#REF!</v>
      </c>
      <c r="AQ86" s="80" t="e">
        <f>AQ87</f>
        <v>#REF!</v>
      </c>
      <c r="AR86" s="80"/>
      <c r="AS86" s="213"/>
      <c r="AT86" s="80">
        <f t="shared" ref="AT86:AT89" si="302">AU86</f>
        <v>561675.05822000001</v>
      </c>
      <c r="AU86" s="80">
        <f>AU87+AU91</f>
        <v>561675.05822000001</v>
      </c>
      <c r="AV86" s="80"/>
      <c r="AW86" s="213"/>
      <c r="AX86" s="80">
        <f t="shared" si="280"/>
        <v>275209.88448000001</v>
      </c>
      <c r="AY86" s="99">
        <f t="shared" si="284"/>
        <v>0.91706901288468035</v>
      </c>
      <c r="AZ86" s="80">
        <f>AZ87</f>
        <v>275209.88448000001</v>
      </c>
      <c r="BA86" s="99">
        <f t="shared" si="274"/>
        <v>0.91706901288468035</v>
      </c>
      <c r="BB86" s="213"/>
      <c r="BC86" s="213"/>
      <c r="BD86" s="213"/>
      <c r="BE86" s="213"/>
    </row>
    <row r="87" spans="2:59" s="108" customFormat="1" ht="45.75" customHeight="1" x14ac:dyDescent="0.25">
      <c r="B87" s="76"/>
      <c r="C87" s="77" t="s">
        <v>56</v>
      </c>
      <c r="D87" s="453"/>
      <c r="E87" s="453"/>
      <c r="F87" s="453"/>
      <c r="G87" s="453"/>
      <c r="H87" s="453"/>
      <c r="I87" s="453"/>
      <c r="J87" s="453"/>
      <c r="K87" s="576">
        <f t="shared" si="301"/>
        <v>300097.24526</v>
      </c>
      <c r="L87" s="111">
        <f>SUM(L88:L90)</f>
        <v>300097.24526</v>
      </c>
      <c r="M87" s="112"/>
      <c r="N87" s="112"/>
      <c r="O87" s="576">
        <f t="shared" si="278"/>
        <v>25213.25765</v>
      </c>
      <c r="P87" s="99">
        <f t="shared" si="263"/>
        <v>8.4016957996917274E-2</v>
      </c>
      <c r="Q87" s="111">
        <f>Q88+Q89+Q90</f>
        <v>25213.25765</v>
      </c>
      <c r="R87" s="99">
        <f t="shared" si="264"/>
        <v>8.4016957996917274E-2</v>
      </c>
      <c r="S87" s="453"/>
      <c r="T87" s="453"/>
      <c r="U87" s="453"/>
      <c r="V87" s="453"/>
      <c r="W87" s="576">
        <f>Y87</f>
        <v>24887.360779999999</v>
      </c>
      <c r="X87" s="99">
        <f t="shared" si="266"/>
        <v>8.293098711531971E-2</v>
      </c>
      <c r="Y87" s="111">
        <f>Y88+Y89+Y90</f>
        <v>24887.360779999999</v>
      </c>
      <c r="Z87" s="99">
        <f t="shared" si="267"/>
        <v>8.293098711531971E-2</v>
      </c>
      <c r="AA87" s="111"/>
      <c r="AB87" s="111"/>
      <c r="AC87" s="111"/>
      <c r="AD87" s="111"/>
      <c r="AE87" s="576">
        <f t="shared" si="279"/>
        <v>300097.24526</v>
      </c>
      <c r="AF87" s="99">
        <f t="shared" si="283"/>
        <v>1</v>
      </c>
      <c r="AG87" s="111">
        <f>AG88+AG89</f>
        <v>300097.24526</v>
      </c>
      <c r="AH87" s="114">
        <f t="shared" si="270"/>
        <v>1</v>
      </c>
      <c r="AI87" s="111"/>
      <c r="AJ87" s="111"/>
      <c r="AK87" s="111"/>
      <c r="AL87" s="111"/>
      <c r="AM87" s="111">
        <f>SUM(AM88:AM90)</f>
        <v>0</v>
      </c>
      <c r="AN87" s="112"/>
      <c r="AO87" s="112"/>
      <c r="AP87" s="111" t="e">
        <f>AQ87</f>
        <v>#REF!</v>
      </c>
      <c r="AQ87" s="111" t="e">
        <f>SUM(AQ88:AQ90)</f>
        <v>#REF!</v>
      </c>
      <c r="AR87" s="112"/>
      <c r="AS87" s="112"/>
      <c r="AT87" s="111">
        <f t="shared" si="302"/>
        <v>61675.058219999999</v>
      </c>
      <c r="AU87" s="111">
        <f>SUM(AU88:AU90)</f>
        <v>61675.058219999999</v>
      </c>
      <c r="AV87" s="112"/>
      <c r="AW87" s="112"/>
      <c r="AX87" s="111">
        <f t="shared" si="280"/>
        <v>275209.88448000001</v>
      </c>
      <c r="AY87" s="99">
        <f t="shared" si="284"/>
        <v>0.91706901288468035</v>
      </c>
      <c r="AZ87" s="111">
        <f>AZ88+AZ89</f>
        <v>275209.88448000001</v>
      </c>
      <c r="BA87" s="99">
        <f t="shared" si="274"/>
        <v>0.91706901288468035</v>
      </c>
      <c r="BB87" s="111"/>
      <c r="BC87" s="111"/>
      <c r="BD87" s="111"/>
      <c r="BE87" s="111"/>
    </row>
    <row r="88" spans="2:59" s="120" customFormat="1" ht="27" hidden="1" customHeight="1" x14ac:dyDescent="0.25">
      <c r="B88" s="115"/>
      <c r="C88" s="113" t="s">
        <v>65</v>
      </c>
      <c r="D88" s="117"/>
      <c r="E88" s="117">
        <f t="shared" ref="E88:E89" si="303">F88+G88</f>
        <v>1000</v>
      </c>
      <c r="F88" s="117">
        <v>1000</v>
      </c>
      <c r="G88" s="117"/>
      <c r="H88" s="117"/>
      <c r="I88" s="117"/>
      <c r="J88" s="117"/>
      <c r="K88" s="117">
        <f t="shared" si="301"/>
        <v>290496.50959999999</v>
      </c>
      <c r="L88" s="118">
        <v>290496.50959999999</v>
      </c>
      <c r="M88" s="118"/>
      <c r="N88" s="118"/>
      <c r="O88" s="117">
        <f t="shared" si="278"/>
        <v>24863.965789999998</v>
      </c>
      <c r="P88" s="114">
        <f t="shared" si="263"/>
        <v>8.5591272074960589E-2</v>
      </c>
      <c r="Q88" s="118">
        <v>24863.965789999998</v>
      </c>
      <c r="R88" s="114">
        <f t="shared" si="264"/>
        <v>8.5591272074960589E-2</v>
      </c>
      <c r="S88" s="117"/>
      <c r="T88" s="117"/>
      <c r="U88" s="117"/>
      <c r="V88" s="117"/>
      <c r="W88" s="117">
        <f t="shared" ref="W88:W91" si="304">Y88+AC88</f>
        <v>24863.965789999998</v>
      </c>
      <c r="X88" s="114">
        <f t="shared" si="266"/>
        <v>8.5591272074960589E-2</v>
      </c>
      <c r="Y88" s="118">
        <v>24863.965789999998</v>
      </c>
      <c r="Z88" s="114">
        <f t="shared" si="267"/>
        <v>8.5591272074960589E-2</v>
      </c>
      <c r="AA88" s="118"/>
      <c r="AB88" s="118"/>
      <c r="AC88" s="118"/>
      <c r="AD88" s="118"/>
      <c r="AE88" s="117">
        <f t="shared" si="279"/>
        <v>290496.50959999999</v>
      </c>
      <c r="AF88" s="99">
        <f t="shared" si="283"/>
        <v>1</v>
      </c>
      <c r="AG88" s="118">
        <v>290496.50959999999</v>
      </c>
      <c r="AH88" s="114">
        <f t="shared" si="270"/>
        <v>1</v>
      </c>
      <c r="AI88" s="118"/>
      <c r="AJ88" s="118"/>
      <c r="AK88" s="118"/>
      <c r="AL88" s="118"/>
      <c r="AM88" s="118">
        <f>AU88-AA88</f>
        <v>0</v>
      </c>
      <c r="AN88" s="118"/>
      <c r="AO88" s="118"/>
      <c r="AP88" s="118">
        <f>AQ88</f>
        <v>-24863.965789999987</v>
      </c>
      <c r="AQ88" s="118">
        <f>AX88-AE88</f>
        <v>-24863.965789999987</v>
      </c>
      <c r="AR88" s="118"/>
      <c r="AS88" s="118"/>
      <c r="AT88" s="118">
        <f t="shared" si="302"/>
        <v>0</v>
      </c>
      <c r="AU88" s="118">
        <f>AA88</f>
        <v>0</v>
      </c>
      <c r="AV88" s="118"/>
      <c r="AW88" s="118"/>
      <c r="AX88" s="118">
        <f t="shared" si="280"/>
        <v>265632.54381</v>
      </c>
      <c r="AY88" s="114">
        <f t="shared" si="284"/>
        <v>0.91440872792503947</v>
      </c>
      <c r="AZ88" s="112">
        <f>L88-Y88</f>
        <v>265632.54381</v>
      </c>
      <c r="BA88" s="114">
        <f t="shared" si="274"/>
        <v>0.91440872792503947</v>
      </c>
      <c r="BB88" s="118"/>
      <c r="BC88" s="118"/>
      <c r="BD88" s="118"/>
      <c r="BE88" s="118"/>
    </row>
    <row r="89" spans="2:59" s="120" customFormat="1" ht="22.5" hidden="1" customHeight="1" x14ac:dyDescent="0.25">
      <c r="B89" s="115"/>
      <c r="C89" s="113" t="s">
        <v>66</v>
      </c>
      <c r="D89" s="117"/>
      <c r="E89" s="117">
        <f t="shared" si="303"/>
        <v>0</v>
      </c>
      <c r="F89" s="117"/>
      <c r="G89" s="117"/>
      <c r="H89" s="117"/>
      <c r="I89" s="117"/>
      <c r="J89" s="117"/>
      <c r="K89" s="117">
        <f t="shared" si="301"/>
        <v>9600.7356600000003</v>
      </c>
      <c r="L89" s="118">
        <v>9600.7356600000003</v>
      </c>
      <c r="M89" s="118"/>
      <c r="N89" s="118"/>
      <c r="O89" s="117">
        <f t="shared" si="278"/>
        <v>349.29185999999999</v>
      </c>
      <c r="P89" s="114">
        <f t="shared" si="263"/>
        <v>3.6381780768662469E-2</v>
      </c>
      <c r="Q89" s="118">
        <v>349.29185999999999</v>
      </c>
      <c r="R89" s="114">
        <f t="shared" si="264"/>
        <v>3.6381780768662469E-2</v>
      </c>
      <c r="S89" s="117"/>
      <c r="T89" s="117"/>
      <c r="U89" s="117"/>
      <c r="V89" s="117"/>
      <c r="W89" s="117">
        <f t="shared" si="304"/>
        <v>23.39499</v>
      </c>
      <c r="X89" s="114">
        <f t="shared" si="266"/>
        <v>2.4367913906297466E-3</v>
      </c>
      <c r="Y89" s="118">
        <v>23.39499</v>
      </c>
      <c r="Z89" s="114">
        <f t="shared" si="267"/>
        <v>2.4367913906297466E-3</v>
      </c>
      <c r="AA89" s="118"/>
      <c r="AB89" s="118"/>
      <c r="AC89" s="118"/>
      <c r="AD89" s="118"/>
      <c r="AE89" s="117">
        <f t="shared" si="279"/>
        <v>9600.7356600000003</v>
      </c>
      <c r="AF89" s="99">
        <f t="shared" si="283"/>
        <v>1</v>
      </c>
      <c r="AG89" s="118">
        <v>9600.7356600000003</v>
      </c>
      <c r="AH89" s="114">
        <f t="shared" si="270"/>
        <v>1</v>
      </c>
      <c r="AI89" s="118"/>
      <c r="AJ89" s="118"/>
      <c r="AK89" s="118"/>
      <c r="AL89" s="118"/>
      <c r="AM89" s="118"/>
      <c r="AN89" s="118"/>
      <c r="AO89" s="118"/>
      <c r="AP89" s="118">
        <f>AQ89</f>
        <v>0</v>
      </c>
      <c r="AQ89" s="118"/>
      <c r="AR89" s="118"/>
      <c r="AS89" s="118"/>
      <c r="AT89" s="118">
        <f t="shared" si="302"/>
        <v>0</v>
      </c>
      <c r="AU89" s="118">
        <f>AA89</f>
        <v>0</v>
      </c>
      <c r="AV89" s="118"/>
      <c r="AW89" s="118"/>
      <c r="AX89" s="118">
        <f t="shared" si="280"/>
        <v>9577.3406699999996</v>
      </c>
      <c r="AY89" s="114">
        <f t="shared" si="284"/>
        <v>0.9975632086093702</v>
      </c>
      <c r="AZ89" s="112">
        <f>L89-Y89</f>
        <v>9577.3406699999996</v>
      </c>
      <c r="BA89" s="114">
        <v>0</v>
      </c>
      <c r="BB89" s="118"/>
      <c r="BC89" s="118"/>
      <c r="BD89" s="118"/>
      <c r="BE89" s="118"/>
    </row>
    <row r="90" spans="2:59" s="120" customFormat="1" ht="62.25" hidden="1" customHeight="1" x14ac:dyDescent="0.25">
      <c r="B90" s="115"/>
      <c r="C90" s="113" t="s">
        <v>73</v>
      </c>
      <c r="D90" s="117"/>
      <c r="E90" s="117"/>
      <c r="F90" s="117"/>
      <c r="G90" s="117"/>
      <c r="H90" s="117"/>
      <c r="I90" s="117"/>
      <c r="J90" s="117"/>
      <c r="K90" s="117">
        <f t="shared" si="301"/>
        <v>0</v>
      </c>
      <c r="L90" s="118">
        <v>0</v>
      </c>
      <c r="M90" s="118"/>
      <c r="N90" s="118"/>
      <c r="O90" s="117">
        <f t="shared" si="278"/>
        <v>0</v>
      </c>
      <c r="P90" s="96" t="e">
        <f t="shared" si="263"/>
        <v>#DIV/0!</v>
      </c>
      <c r="Q90" s="118">
        <f>AA90-L90</f>
        <v>0</v>
      </c>
      <c r="R90" s="96" t="e">
        <f t="shared" si="264"/>
        <v>#DIV/0!</v>
      </c>
      <c r="S90" s="117"/>
      <c r="T90" s="117"/>
      <c r="U90" s="117"/>
      <c r="V90" s="117"/>
      <c r="W90" s="117">
        <f t="shared" si="304"/>
        <v>0</v>
      </c>
      <c r="X90" s="96" t="e">
        <f t="shared" si="266"/>
        <v>#DIV/0!</v>
      </c>
      <c r="Y90" s="118">
        <f t="shared" ref="Y90:Y102" si="305">L90</f>
        <v>0</v>
      </c>
      <c r="Z90" s="96" t="e">
        <f t="shared" si="267"/>
        <v>#DIV/0!</v>
      </c>
      <c r="AA90" s="118"/>
      <c r="AB90" s="118"/>
      <c r="AC90" s="118"/>
      <c r="AD90" s="118"/>
      <c r="AE90" s="117">
        <f t="shared" si="279"/>
        <v>0</v>
      </c>
      <c r="AF90" s="96" t="e">
        <f t="shared" si="283"/>
        <v>#DIV/0!</v>
      </c>
      <c r="AG90" s="118">
        <v>0</v>
      </c>
      <c r="AH90" s="114" t="e">
        <f t="shared" si="270"/>
        <v>#DIV/0!</v>
      </c>
      <c r="AI90" s="118"/>
      <c r="AJ90" s="118"/>
      <c r="AK90" s="118"/>
      <c r="AL90" s="118"/>
      <c r="AM90" s="118"/>
      <c r="AN90" s="118"/>
      <c r="AO90" s="118"/>
      <c r="AP90" s="118" t="e">
        <f>AQ90</f>
        <v>#REF!</v>
      </c>
      <c r="AQ90" s="118" t="e">
        <f>AA90-#REF!</f>
        <v>#REF!</v>
      </c>
      <c r="AR90" s="118"/>
      <c r="AS90" s="118"/>
      <c r="AT90" s="118">
        <f>AA90</f>
        <v>0</v>
      </c>
      <c r="AU90" s="118">
        <f>AA90+61675.05822</f>
        <v>61675.058219999999</v>
      </c>
      <c r="AV90" s="118"/>
      <c r="AW90" s="118"/>
      <c r="AX90" s="118">
        <f t="shared" si="280"/>
        <v>-61675.058219999999</v>
      </c>
      <c r="AY90" s="99" t="e">
        <f t="shared" si="284"/>
        <v>#DIV/0!</v>
      </c>
      <c r="AZ90" s="118">
        <f>BJ90-AU90</f>
        <v>-61675.058219999999</v>
      </c>
      <c r="BA90" s="96" t="e">
        <f t="shared" si="274"/>
        <v>#DIV/0!</v>
      </c>
      <c r="BB90" s="118"/>
      <c r="BC90" s="118"/>
      <c r="BD90" s="118"/>
      <c r="BE90" s="118"/>
    </row>
    <row r="91" spans="2:59" s="86" customFormat="1" ht="46.5" hidden="1" customHeight="1" x14ac:dyDescent="0.25">
      <c r="B91" s="82"/>
      <c r="C91" s="83" t="s">
        <v>57</v>
      </c>
      <c r="D91" s="84"/>
      <c r="E91" s="84"/>
      <c r="F91" s="84"/>
      <c r="G91" s="84"/>
      <c r="H91" s="84"/>
      <c r="I91" s="84"/>
      <c r="J91" s="84"/>
      <c r="K91" s="84">
        <f t="shared" si="301"/>
        <v>0</v>
      </c>
      <c r="L91" s="85">
        <v>0</v>
      </c>
      <c r="M91" s="85"/>
      <c r="N91" s="85"/>
      <c r="O91" s="84">
        <f t="shared" si="278"/>
        <v>0</v>
      </c>
      <c r="P91" s="96" t="e">
        <f t="shared" si="263"/>
        <v>#DIV/0!</v>
      </c>
      <c r="Q91" s="85">
        <f>AA91-L91</f>
        <v>0</v>
      </c>
      <c r="R91" s="96" t="e">
        <f t="shared" si="264"/>
        <v>#DIV/0!</v>
      </c>
      <c r="S91" s="84"/>
      <c r="T91" s="84"/>
      <c r="U91" s="84"/>
      <c r="V91" s="84"/>
      <c r="W91" s="84">
        <f t="shared" si="304"/>
        <v>0</v>
      </c>
      <c r="X91" s="96" t="e">
        <f t="shared" si="266"/>
        <v>#DIV/0!</v>
      </c>
      <c r="Y91" s="118">
        <f t="shared" si="305"/>
        <v>0</v>
      </c>
      <c r="Z91" s="96" t="e">
        <f t="shared" si="267"/>
        <v>#DIV/0!</v>
      </c>
      <c r="AA91" s="85"/>
      <c r="AB91" s="85"/>
      <c r="AC91" s="85"/>
      <c r="AD91" s="85"/>
      <c r="AE91" s="84">
        <f t="shared" si="279"/>
        <v>0</v>
      </c>
      <c r="AF91" s="96" t="e">
        <f t="shared" si="283"/>
        <v>#DIV/0!</v>
      </c>
      <c r="AG91" s="85">
        <f>AQ91-AB91</f>
        <v>0</v>
      </c>
      <c r="AH91" s="114" t="e">
        <f t="shared" si="270"/>
        <v>#DIV/0!</v>
      </c>
      <c r="AI91" s="85"/>
      <c r="AJ91" s="85"/>
      <c r="AK91" s="85"/>
      <c r="AL91" s="85"/>
      <c r="AM91" s="85">
        <f>AU91-AA91</f>
        <v>500000</v>
      </c>
      <c r="AN91" s="85"/>
      <c r="AO91" s="85"/>
      <c r="AP91" s="85"/>
      <c r="AQ91" s="85"/>
      <c r="AR91" s="85"/>
      <c r="AS91" s="85"/>
      <c r="AT91" s="85">
        <f t="shared" ref="AT91" si="306">AU91</f>
        <v>500000</v>
      </c>
      <c r="AU91" s="85">
        <v>500000</v>
      </c>
      <c r="AV91" s="85"/>
      <c r="AW91" s="85"/>
      <c r="AX91" s="85">
        <f t="shared" si="280"/>
        <v>-500000</v>
      </c>
      <c r="AY91" s="99" t="e">
        <f t="shared" si="284"/>
        <v>#DIV/0!</v>
      </c>
      <c r="AZ91" s="85">
        <f>BJ91-AU91</f>
        <v>-500000</v>
      </c>
      <c r="BA91" s="96" t="e">
        <f t="shared" si="274"/>
        <v>#DIV/0!</v>
      </c>
      <c r="BB91" s="85"/>
      <c r="BC91" s="85"/>
      <c r="BD91" s="85"/>
      <c r="BE91" s="85"/>
    </row>
    <row r="92" spans="2:59" s="109" customFormat="1" ht="30" hidden="1" customHeight="1" x14ac:dyDescent="0.25">
      <c r="B92" s="76"/>
      <c r="C92" s="113"/>
      <c r="D92" s="79"/>
      <c r="E92" s="106"/>
      <c r="F92" s="106"/>
      <c r="G92" s="79"/>
      <c r="H92" s="106"/>
      <c r="I92" s="106"/>
      <c r="J92" s="79"/>
      <c r="K92" s="106"/>
      <c r="L92" s="112"/>
      <c r="M92" s="112"/>
      <c r="N92" s="112"/>
      <c r="O92" s="106">
        <f t="shared" si="278"/>
        <v>0</v>
      </c>
      <c r="P92" s="96" t="e">
        <f t="shared" si="263"/>
        <v>#DIV/0!</v>
      </c>
      <c r="Q92" s="112"/>
      <c r="R92" s="96" t="e">
        <f t="shared" si="264"/>
        <v>#DIV/0!</v>
      </c>
      <c r="S92" s="440"/>
      <c r="T92" s="440"/>
      <c r="U92" s="440"/>
      <c r="V92" s="440"/>
      <c r="W92" s="106"/>
      <c r="X92" s="96" t="e">
        <f t="shared" si="266"/>
        <v>#DIV/0!</v>
      </c>
      <c r="Y92" s="118">
        <f t="shared" si="305"/>
        <v>0</v>
      </c>
      <c r="Z92" s="96" t="e">
        <f t="shared" si="267"/>
        <v>#DIV/0!</v>
      </c>
      <c r="AA92" s="79"/>
      <c r="AB92" s="79"/>
      <c r="AC92" s="79"/>
      <c r="AD92" s="79"/>
      <c r="AE92" s="106">
        <f t="shared" si="279"/>
        <v>0</v>
      </c>
      <c r="AF92" s="96" t="e">
        <f t="shared" si="283"/>
        <v>#DIV/0!</v>
      </c>
      <c r="AG92" s="112"/>
      <c r="AH92" s="114" t="e">
        <f t="shared" si="270"/>
        <v>#DIV/0!</v>
      </c>
      <c r="AI92" s="79"/>
      <c r="AJ92" s="79"/>
      <c r="AK92" s="79"/>
      <c r="AL92" s="79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12">
        <f t="shared" si="280"/>
        <v>0</v>
      </c>
      <c r="AY92" s="99" t="e">
        <f t="shared" si="284"/>
        <v>#DIV/0!</v>
      </c>
      <c r="AZ92" s="112"/>
      <c r="BA92" s="96" t="e">
        <f t="shared" si="274"/>
        <v>#DIV/0!</v>
      </c>
      <c r="BB92" s="406"/>
      <c r="BC92" s="406"/>
      <c r="BD92" s="406"/>
      <c r="BE92" s="406"/>
      <c r="BF92" s="108"/>
      <c r="BG92" s="108"/>
    </row>
    <row r="93" spans="2:59" s="109" customFormat="1" ht="30" hidden="1" customHeight="1" x14ac:dyDescent="0.25">
      <c r="B93" s="76"/>
      <c r="C93" s="113"/>
      <c r="D93" s="79"/>
      <c r="E93" s="106"/>
      <c r="F93" s="106"/>
      <c r="G93" s="79"/>
      <c r="H93" s="106"/>
      <c r="I93" s="106"/>
      <c r="J93" s="79"/>
      <c r="K93" s="106"/>
      <c r="L93" s="112"/>
      <c r="M93" s="112"/>
      <c r="N93" s="112"/>
      <c r="O93" s="106">
        <f t="shared" si="278"/>
        <v>0</v>
      </c>
      <c r="P93" s="96" t="e">
        <f t="shared" si="263"/>
        <v>#DIV/0!</v>
      </c>
      <c r="Q93" s="112"/>
      <c r="R93" s="96" t="e">
        <f t="shared" si="264"/>
        <v>#DIV/0!</v>
      </c>
      <c r="S93" s="440"/>
      <c r="T93" s="440"/>
      <c r="U93" s="440"/>
      <c r="V93" s="440"/>
      <c r="W93" s="106"/>
      <c r="X93" s="96" t="e">
        <f t="shared" si="266"/>
        <v>#DIV/0!</v>
      </c>
      <c r="Y93" s="118">
        <f t="shared" si="305"/>
        <v>0</v>
      </c>
      <c r="Z93" s="96" t="e">
        <f t="shared" si="267"/>
        <v>#DIV/0!</v>
      </c>
      <c r="AA93" s="79"/>
      <c r="AB93" s="79"/>
      <c r="AC93" s="79"/>
      <c r="AD93" s="79"/>
      <c r="AE93" s="106">
        <f t="shared" si="279"/>
        <v>0</v>
      </c>
      <c r="AF93" s="96" t="e">
        <f t="shared" si="283"/>
        <v>#DIV/0!</v>
      </c>
      <c r="AG93" s="112"/>
      <c r="AH93" s="114" t="e">
        <f t="shared" si="270"/>
        <v>#DIV/0!</v>
      </c>
      <c r="AI93" s="79"/>
      <c r="AJ93" s="79"/>
      <c r="AK93" s="79"/>
      <c r="AL93" s="79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12">
        <f t="shared" si="280"/>
        <v>0</v>
      </c>
      <c r="AY93" s="99" t="e">
        <f t="shared" si="284"/>
        <v>#DIV/0!</v>
      </c>
      <c r="AZ93" s="112"/>
      <c r="BA93" s="96" t="e">
        <f t="shared" si="274"/>
        <v>#DIV/0!</v>
      </c>
      <c r="BB93" s="406"/>
      <c r="BC93" s="406"/>
      <c r="BD93" s="406"/>
      <c r="BE93" s="406"/>
      <c r="BF93" s="108"/>
      <c r="BG93" s="108"/>
    </row>
    <row r="94" spans="2:59" s="109" customFormat="1" ht="30" hidden="1" customHeight="1" x14ac:dyDescent="0.25">
      <c r="B94" s="76"/>
      <c r="C94" s="113"/>
      <c r="D94" s="79"/>
      <c r="E94" s="106"/>
      <c r="F94" s="106"/>
      <c r="G94" s="79"/>
      <c r="H94" s="106"/>
      <c r="I94" s="106"/>
      <c r="J94" s="79"/>
      <c r="K94" s="106"/>
      <c r="L94" s="112"/>
      <c r="M94" s="112"/>
      <c r="N94" s="112"/>
      <c r="O94" s="106">
        <f t="shared" si="278"/>
        <v>0</v>
      </c>
      <c r="P94" s="96" t="e">
        <f t="shared" si="263"/>
        <v>#DIV/0!</v>
      </c>
      <c r="Q94" s="112"/>
      <c r="R94" s="96" t="e">
        <f t="shared" si="264"/>
        <v>#DIV/0!</v>
      </c>
      <c r="S94" s="440"/>
      <c r="T94" s="440"/>
      <c r="U94" s="440"/>
      <c r="V94" s="440"/>
      <c r="W94" s="106"/>
      <c r="X94" s="96" t="e">
        <f t="shared" si="266"/>
        <v>#DIV/0!</v>
      </c>
      <c r="Y94" s="118">
        <f t="shared" si="305"/>
        <v>0</v>
      </c>
      <c r="Z94" s="96" t="e">
        <f t="shared" si="267"/>
        <v>#DIV/0!</v>
      </c>
      <c r="AA94" s="79"/>
      <c r="AB94" s="79"/>
      <c r="AC94" s="79"/>
      <c r="AD94" s="79"/>
      <c r="AE94" s="106">
        <f t="shared" si="279"/>
        <v>0</v>
      </c>
      <c r="AF94" s="96" t="e">
        <f t="shared" si="283"/>
        <v>#DIV/0!</v>
      </c>
      <c r="AG94" s="112"/>
      <c r="AH94" s="114" t="e">
        <f t="shared" si="270"/>
        <v>#DIV/0!</v>
      </c>
      <c r="AI94" s="79"/>
      <c r="AJ94" s="79"/>
      <c r="AK94" s="79"/>
      <c r="AL94" s="79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12">
        <f t="shared" si="280"/>
        <v>0</v>
      </c>
      <c r="AY94" s="99" t="e">
        <f t="shared" si="284"/>
        <v>#DIV/0!</v>
      </c>
      <c r="AZ94" s="112"/>
      <c r="BA94" s="96" t="e">
        <f t="shared" si="274"/>
        <v>#DIV/0!</v>
      </c>
      <c r="BB94" s="406"/>
      <c r="BC94" s="406"/>
      <c r="BD94" s="406"/>
      <c r="BE94" s="406"/>
      <c r="BF94" s="108"/>
      <c r="BG94" s="108"/>
    </row>
    <row r="95" spans="2:59" s="109" customFormat="1" ht="30" hidden="1" customHeight="1" x14ac:dyDescent="0.25">
      <c r="B95" s="76"/>
      <c r="C95" s="113"/>
      <c r="D95" s="79"/>
      <c r="E95" s="106"/>
      <c r="F95" s="106"/>
      <c r="G95" s="79"/>
      <c r="H95" s="106"/>
      <c r="I95" s="106"/>
      <c r="J95" s="79"/>
      <c r="K95" s="106"/>
      <c r="L95" s="112"/>
      <c r="M95" s="112"/>
      <c r="N95" s="112"/>
      <c r="O95" s="106">
        <f t="shared" si="278"/>
        <v>0</v>
      </c>
      <c r="P95" s="96" t="e">
        <f t="shared" si="263"/>
        <v>#DIV/0!</v>
      </c>
      <c r="Q95" s="112"/>
      <c r="R95" s="96" t="e">
        <f t="shared" si="264"/>
        <v>#DIV/0!</v>
      </c>
      <c r="S95" s="440"/>
      <c r="T95" s="440"/>
      <c r="U95" s="440"/>
      <c r="V95" s="440"/>
      <c r="W95" s="106"/>
      <c r="X95" s="96" t="e">
        <f t="shared" si="266"/>
        <v>#DIV/0!</v>
      </c>
      <c r="Y95" s="118">
        <f t="shared" si="305"/>
        <v>0</v>
      </c>
      <c r="Z95" s="96" t="e">
        <f t="shared" si="267"/>
        <v>#DIV/0!</v>
      </c>
      <c r="AA95" s="79"/>
      <c r="AB95" s="79"/>
      <c r="AC95" s="79"/>
      <c r="AD95" s="79"/>
      <c r="AE95" s="106">
        <f t="shared" si="279"/>
        <v>0</v>
      </c>
      <c r="AF95" s="96" t="e">
        <f t="shared" si="283"/>
        <v>#DIV/0!</v>
      </c>
      <c r="AG95" s="112"/>
      <c r="AH95" s="114" t="e">
        <f t="shared" si="270"/>
        <v>#DIV/0!</v>
      </c>
      <c r="AI95" s="79"/>
      <c r="AJ95" s="79"/>
      <c r="AK95" s="79"/>
      <c r="AL95" s="79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12">
        <f t="shared" si="280"/>
        <v>0</v>
      </c>
      <c r="AY95" s="99" t="e">
        <f t="shared" si="284"/>
        <v>#DIV/0!</v>
      </c>
      <c r="AZ95" s="112"/>
      <c r="BA95" s="96" t="e">
        <f t="shared" si="274"/>
        <v>#DIV/0!</v>
      </c>
      <c r="BB95" s="406"/>
      <c r="BC95" s="406"/>
      <c r="BD95" s="406"/>
      <c r="BE95" s="406"/>
      <c r="BF95" s="108"/>
      <c r="BG95" s="108"/>
    </row>
    <row r="96" spans="2:59" s="109" customFormat="1" ht="30" hidden="1" customHeight="1" x14ac:dyDescent="0.25">
      <c r="B96" s="76"/>
      <c r="C96" s="113"/>
      <c r="D96" s="79"/>
      <c r="E96" s="106"/>
      <c r="F96" s="106"/>
      <c r="G96" s="79"/>
      <c r="H96" s="106"/>
      <c r="I96" s="106"/>
      <c r="J96" s="79"/>
      <c r="K96" s="106"/>
      <c r="L96" s="112"/>
      <c r="M96" s="112"/>
      <c r="N96" s="112"/>
      <c r="O96" s="106">
        <f t="shared" si="278"/>
        <v>0</v>
      </c>
      <c r="P96" s="96" t="e">
        <f t="shared" si="263"/>
        <v>#DIV/0!</v>
      </c>
      <c r="Q96" s="112"/>
      <c r="R96" s="96" t="e">
        <f t="shared" si="264"/>
        <v>#DIV/0!</v>
      </c>
      <c r="S96" s="440"/>
      <c r="T96" s="440"/>
      <c r="U96" s="440"/>
      <c r="V96" s="440"/>
      <c r="W96" s="106"/>
      <c r="X96" s="96" t="e">
        <f t="shared" si="266"/>
        <v>#DIV/0!</v>
      </c>
      <c r="Y96" s="118">
        <f t="shared" si="305"/>
        <v>0</v>
      </c>
      <c r="Z96" s="96" t="e">
        <f t="shared" si="267"/>
        <v>#DIV/0!</v>
      </c>
      <c r="AA96" s="79"/>
      <c r="AB96" s="79"/>
      <c r="AC96" s="79"/>
      <c r="AD96" s="79"/>
      <c r="AE96" s="106">
        <f t="shared" si="279"/>
        <v>0</v>
      </c>
      <c r="AF96" s="96" t="e">
        <f t="shared" si="283"/>
        <v>#DIV/0!</v>
      </c>
      <c r="AG96" s="112"/>
      <c r="AH96" s="114" t="e">
        <f t="shared" si="270"/>
        <v>#DIV/0!</v>
      </c>
      <c r="AI96" s="79"/>
      <c r="AJ96" s="79"/>
      <c r="AK96" s="79"/>
      <c r="AL96" s="79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12">
        <f t="shared" si="280"/>
        <v>0</v>
      </c>
      <c r="AY96" s="99" t="e">
        <f t="shared" si="284"/>
        <v>#DIV/0!</v>
      </c>
      <c r="AZ96" s="112"/>
      <c r="BA96" s="96" t="e">
        <f t="shared" si="274"/>
        <v>#DIV/0!</v>
      </c>
      <c r="BB96" s="406"/>
      <c r="BC96" s="406"/>
      <c r="BD96" s="406"/>
      <c r="BE96" s="406"/>
      <c r="BF96" s="108"/>
      <c r="BG96" s="108"/>
    </row>
    <row r="97" spans="2:59" s="109" customFormat="1" ht="30" hidden="1" customHeight="1" x14ac:dyDescent="0.25">
      <c r="B97" s="76"/>
      <c r="C97" s="113"/>
      <c r="D97" s="79"/>
      <c r="E97" s="106"/>
      <c r="F97" s="106"/>
      <c r="G97" s="79"/>
      <c r="H97" s="106"/>
      <c r="I97" s="106"/>
      <c r="J97" s="79"/>
      <c r="K97" s="106"/>
      <c r="L97" s="112"/>
      <c r="M97" s="112"/>
      <c r="N97" s="112"/>
      <c r="O97" s="106">
        <f t="shared" si="278"/>
        <v>0</v>
      </c>
      <c r="P97" s="96" t="e">
        <f t="shared" si="263"/>
        <v>#DIV/0!</v>
      </c>
      <c r="Q97" s="112"/>
      <c r="R97" s="96" t="e">
        <f t="shared" si="264"/>
        <v>#DIV/0!</v>
      </c>
      <c r="S97" s="440"/>
      <c r="T97" s="440"/>
      <c r="U97" s="440"/>
      <c r="V97" s="440"/>
      <c r="W97" s="106"/>
      <c r="X97" s="96" t="e">
        <f t="shared" si="266"/>
        <v>#DIV/0!</v>
      </c>
      <c r="Y97" s="118">
        <f t="shared" si="305"/>
        <v>0</v>
      </c>
      <c r="Z97" s="96" t="e">
        <f t="shared" si="267"/>
        <v>#DIV/0!</v>
      </c>
      <c r="AA97" s="79"/>
      <c r="AB97" s="79"/>
      <c r="AC97" s="79"/>
      <c r="AD97" s="79"/>
      <c r="AE97" s="106">
        <f t="shared" si="279"/>
        <v>0</v>
      </c>
      <c r="AF97" s="96" t="e">
        <f t="shared" si="283"/>
        <v>#DIV/0!</v>
      </c>
      <c r="AG97" s="112"/>
      <c r="AH97" s="114" t="e">
        <f t="shared" si="270"/>
        <v>#DIV/0!</v>
      </c>
      <c r="AI97" s="79"/>
      <c r="AJ97" s="79"/>
      <c r="AK97" s="79"/>
      <c r="AL97" s="79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12">
        <f t="shared" si="280"/>
        <v>0</v>
      </c>
      <c r="AY97" s="99" t="e">
        <f t="shared" si="284"/>
        <v>#DIV/0!</v>
      </c>
      <c r="AZ97" s="112"/>
      <c r="BA97" s="96" t="e">
        <f t="shared" si="274"/>
        <v>#DIV/0!</v>
      </c>
      <c r="BB97" s="406"/>
      <c r="BC97" s="406"/>
      <c r="BD97" s="406"/>
      <c r="BE97" s="406"/>
      <c r="BF97" s="108"/>
      <c r="BG97" s="108"/>
    </row>
    <row r="98" spans="2:59" s="109" customFormat="1" ht="30" hidden="1" customHeight="1" x14ac:dyDescent="0.25">
      <c r="B98" s="76"/>
      <c r="C98" s="113"/>
      <c r="D98" s="79"/>
      <c r="E98" s="106"/>
      <c r="F98" s="106"/>
      <c r="G98" s="79"/>
      <c r="H98" s="106"/>
      <c r="I98" s="106"/>
      <c r="J98" s="79"/>
      <c r="K98" s="106"/>
      <c r="L98" s="112"/>
      <c r="M98" s="112"/>
      <c r="N98" s="112"/>
      <c r="O98" s="106">
        <f t="shared" si="278"/>
        <v>0</v>
      </c>
      <c r="P98" s="96" t="e">
        <f t="shared" si="263"/>
        <v>#DIV/0!</v>
      </c>
      <c r="Q98" s="112"/>
      <c r="R98" s="96" t="e">
        <f t="shared" si="264"/>
        <v>#DIV/0!</v>
      </c>
      <c r="S98" s="440"/>
      <c r="T98" s="440"/>
      <c r="U98" s="440"/>
      <c r="V98" s="440"/>
      <c r="W98" s="106"/>
      <c r="X98" s="96" t="e">
        <f t="shared" si="266"/>
        <v>#DIV/0!</v>
      </c>
      <c r="Y98" s="118">
        <f t="shared" si="305"/>
        <v>0</v>
      </c>
      <c r="Z98" s="96" t="e">
        <f t="shared" si="267"/>
        <v>#DIV/0!</v>
      </c>
      <c r="AA98" s="79"/>
      <c r="AB98" s="79"/>
      <c r="AC98" s="79"/>
      <c r="AD98" s="79"/>
      <c r="AE98" s="106">
        <f t="shared" si="279"/>
        <v>0</v>
      </c>
      <c r="AF98" s="96" t="e">
        <f t="shared" si="283"/>
        <v>#DIV/0!</v>
      </c>
      <c r="AG98" s="112"/>
      <c r="AH98" s="114" t="e">
        <f t="shared" si="270"/>
        <v>#DIV/0!</v>
      </c>
      <c r="AI98" s="79"/>
      <c r="AJ98" s="79"/>
      <c r="AK98" s="79"/>
      <c r="AL98" s="79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12">
        <f t="shared" si="280"/>
        <v>0</v>
      </c>
      <c r="AY98" s="99" t="e">
        <f t="shared" si="284"/>
        <v>#DIV/0!</v>
      </c>
      <c r="AZ98" s="112"/>
      <c r="BA98" s="96" t="e">
        <f t="shared" si="274"/>
        <v>#DIV/0!</v>
      </c>
      <c r="BB98" s="406"/>
      <c r="BC98" s="406"/>
      <c r="BD98" s="406"/>
      <c r="BE98" s="406"/>
      <c r="BF98" s="108"/>
      <c r="BG98" s="108"/>
    </row>
    <row r="99" spans="2:59" s="109" customFormat="1" ht="30" hidden="1" customHeight="1" x14ac:dyDescent="0.25">
      <c r="B99" s="76"/>
      <c r="C99" s="113"/>
      <c r="D99" s="79"/>
      <c r="E99" s="106"/>
      <c r="F99" s="106"/>
      <c r="G99" s="79"/>
      <c r="H99" s="106"/>
      <c r="I99" s="106"/>
      <c r="J99" s="79"/>
      <c r="K99" s="106"/>
      <c r="L99" s="112"/>
      <c r="M99" s="112"/>
      <c r="N99" s="112"/>
      <c r="O99" s="106">
        <f t="shared" si="278"/>
        <v>0</v>
      </c>
      <c r="P99" s="96" t="e">
        <f t="shared" si="263"/>
        <v>#DIV/0!</v>
      </c>
      <c r="Q99" s="112"/>
      <c r="R99" s="96" t="e">
        <f t="shared" si="264"/>
        <v>#DIV/0!</v>
      </c>
      <c r="S99" s="440"/>
      <c r="T99" s="440"/>
      <c r="U99" s="440"/>
      <c r="V99" s="440"/>
      <c r="W99" s="106"/>
      <c r="X99" s="96" t="e">
        <f t="shared" si="266"/>
        <v>#DIV/0!</v>
      </c>
      <c r="Y99" s="118">
        <f t="shared" si="305"/>
        <v>0</v>
      </c>
      <c r="Z99" s="96" t="e">
        <f t="shared" si="267"/>
        <v>#DIV/0!</v>
      </c>
      <c r="AA99" s="79"/>
      <c r="AB99" s="79"/>
      <c r="AC99" s="79"/>
      <c r="AD99" s="79"/>
      <c r="AE99" s="106">
        <f t="shared" si="279"/>
        <v>0</v>
      </c>
      <c r="AF99" s="96" t="e">
        <f t="shared" si="283"/>
        <v>#DIV/0!</v>
      </c>
      <c r="AG99" s="112"/>
      <c r="AH99" s="114" t="e">
        <f t="shared" si="270"/>
        <v>#DIV/0!</v>
      </c>
      <c r="AI99" s="79"/>
      <c r="AJ99" s="79"/>
      <c r="AK99" s="79"/>
      <c r="AL99" s="79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12">
        <f t="shared" si="280"/>
        <v>0</v>
      </c>
      <c r="AY99" s="99" t="e">
        <f t="shared" si="284"/>
        <v>#DIV/0!</v>
      </c>
      <c r="AZ99" s="112"/>
      <c r="BA99" s="96" t="e">
        <f t="shared" si="274"/>
        <v>#DIV/0!</v>
      </c>
      <c r="BB99" s="406"/>
      <c r="BC99" s="406"/>
      <c r="BD99" s="406"/>
      <c r="BE99" s="406"/>
      <c r="BF99" s="108"/>
      <c r="BG99" s="108"/>
    </row>
    <row r="100" spans="2:59" s="109" customFormat="1" ht="30" hidden="1" customHeight="1" x14ac:dyDescent="0.25">
      <c r="B100" s="76"/>
      <c r="C100" s="113"/>
      <c r="D100" s="79"/>
      <c r="E100" s="106"/>
      <c r="F100" s="106"/>
      <c r="G100" s="79"/>
      <c r="H100" s="106"/>
      <c r="I100" s="106"/>
      <c r="J100" s="79"/>
      <c r="K100" s="106"/>
      <c r="L100" s="112"/>
      <c r="M100" s="112"/>
      <c r="N100" s="112"/>
      <c r="O100" s="106">
        <f t="shared" si="278"/>
        <v>0</v>
      </c>
      <c r="P100" s="96" t="e">
        <f t="shared" si="263"/>
        <v>#DIV/0!</v>
      </c>
      <c r="Q100" s="112"/>
      <c r="R100" s="96" t="e">
        <f t="shared" si="264"/>
        <v>#DIV/0!</v>
      </c>
      <c r="S100" s="440"/>
      <c r="T100" s="440"/>
      <c r="U100" s="440"/>
      <c r="V100" s="440"/>
      <c r="W100" s="106"/>
      <c r="X100" s="96" t="e">
        <f t="shared" si="266"/>
        <v>#DIV/0!</v>
      </c>
      <c r="Y100" s="118">
        <f t="shared" si="305"/>
        <v>0</v>
      </c>
      <c r="Z100" s="96" t="e">
        <f t="shared" si="267"/>
        <v>#DIV/0!</v>
      </c>
      <c r="AA100" s="79"/>
      <c r="AB100" s="79"/>
      <c r="AC100" s="79"/>
      <c r="AD100" s="79"/>
      <c r="AE100" s="106">
        <f t="shared" si="279"/>
        <v>0</v>
      </c>
      <c r="AF100" s="96" t="e">
        <f t="shared" si="283"/>
        <v>#DIV/0!</v>
      </c>
      <c r="AG100" s="112"/>
      <c r="AH100" s="114" t="e">
        <f t="shared" si="270"/>
        <v>#DIV/0!</v>
      </c>
      <c r="AI100" s="79"/>
      <c r="AJ100" s="79"/>
      <c r="AK100" s="79"/>
      <c r="AL100" s="79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12">
        <f t="shared" si="280"/>
        <v>0</v>
      </c>
      <c r="AY100" s="99" t="e">
        <f t="shared" si="284"/>
        <v>#DIV/0!</v>
      </c>
      <c r="AZ100" s="112"/>
      <c r="BA100" s="96" t="e">
        <f t="shared" si="274"/>
        <v>#DIV/0!</v>
      </c>
      <c r="BB100" s="406"/>
      <c r="BC100" s="406"/>
      <c r="BD100" s="406"/>
      <c r="BE100" s="406"/>
      <c r="BF100" s="108"/>
      <c r="BG100" s="108"/>
    </row>
    <row r="101" spans="2:59" s="109" customFormat="1" ht="30" hidden="1" customHeight="1" x14ac:dyDescent="0.25">
      <c r="B101" s="76"/>
      <c r="C101" s="113"/>
      <c r="D101" s="79"/>
      <c r="E101" s="106"/>
      <c r="F101" s="106"/>
      <c r="G101" s="79"/>
      <c r="H101" s="106"/>
      <c r="I101" s="106"/>
      <c r="J101" s="79"/>
      <c r="K101" s="106"/>
      <c r="L101" s="112"/>
      <c r="M101" s="112"/>
      <c r="N101" s="112"/>
      <c r="O101" s="106">
        <f t="shared" si="278"/>
        <v>0</v>
      </c>
      <c r="P101" s="96" t="e">
        <f t="shared" si="263"/>
        <v>#DIV/0!</v>
      </c>
      <c r="Q101" s="112"/>
      <c r="R101" s="96" t="e">
        <f t="shared" si="264"/>
        <v>#DIV/0!</v>
      </c>
      <c r="S101" s="440"/>
      <c r="T101" s="440"/>
      <c r="U101" s="440"/>
      <c r="V101" s="440"/>
      <c r="W101" s="106"/>
      <c r="X101" s="96" t="e">
        <f t="shared" si="266"/>
        <v>#DIV/0!</v>
      </c>
      <c r="Y101" s="118">
        <f t="shared" si="305"/>
        <v>0</v>
      </c>
      <c r="Z101" s="96" t="e">
        <f t="shared" si="267"/>
        <v>#DIV/0!</v>
      </c>
      <c r="AA101" s="79"/>
      <c r="AB101" s="79"/>
      <c r="AC101" s="79"/>
      <c r="AD101" s="79"/>
      <c r="AE101" s="106">
        <f t="shared" si="279"/>
        <v>0</v>
      </c>
      <c r="AF101" s="96" t="e">
        <f t="shared" si="283"/>
        <v>#DIV/0!</v>
      </c>
      <c r="AG101" s="112"/>
      <c r="AH101" s="114" t="e">
        <f t="shared" si="270"/>
        <v>#DIV/0!</v>
      </c>
      <c r="AI101" s="79"/>
      <c r="AJ101" s="79"/>
      <c r="AK101" s="79"/>
      <c r="AL101" s="79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12">
        <f t="shared" si="280"/>
        <v>0</v>
      </c>
      <c r="AY101" s="99" t="e">
        <f t="shared" si="284"/>
        <v>#DIV/0!</v>
      </c>
      <c r="AZ101" s="112"/>
      <c r="BA101" s="96" t="e">
        <f t="shared" si="274"/>
        <v>#DIV/0!</v>
      </c>
      <c r="BB101" s="406"/>
      <c r="BC101" s="406"/>
      <c r="BD101" s="406"/>
      <c r="BE101" s="406"/>
      <c r="BF101" s="108"/>
      <c r="BG101" s="108"/>
    </row>
    <row r="102" spans="2:59" s="109" customFormat="1" ht="30" hidden="1" customHeight="1" x14ac:dyDescent="0.25">
      <c r="B102" s="76"/>
      <c r="C102" s="113"/>
      <c r="D102" s="79"/>
      <c r="E102" s="106"/>
      <c r="F102" s="106"/>
      <c r="G102" s="79"/>
      <c r="H102" s="106"/>
      <c r="I102" s="106"/>
      <c r="J102" s="79"/>
      <c r="K102" s="106"/>
      <c r="L102" s="112"/>
      <c r="M102" s="112"/>
      <c r="N102" s="112"/>
      <c r="O102" s="106">
        <f t="shared" si="278"/>
        <v>0</v>
      </c>
      <c r="P102" s="96" t="e">
        <f t="shared" si="263"/>
        <v>#DIV/0!</v>
      </c>
      <c r="Q102" s="112"/>
      <c r="R102" s="96" t="e">
        <f t="shared" si="264"/>
        <v>#DIV/0!</v>
      </c>
      <c r="S102" s="440"/>
      <c r="T102" s="440"/>
      <c r="U102" s="440"/>
      <c r="V102" s="440"/>
      <c r="W102" s="106"/>
      <c r="X102" s="96" t="e">
        <f t="shared" si="266"/>
        <v>#DIV/0!</v>
      </c>
      <c r="Y102" s="118">
        <f t="shared" si="305"/>
        <v>0</v>
      </c>
      <c r="Z102" s="96" t="e">
        <f t="shared" si="267"/>
        <v>#DIV/0!</v>
      </c>
      <c r="AA102" s="79"/>
      <c r="AB102" s="79"/>
      <c r="AC102" s="79"/>
      <c r="AD102" s="79"/>
      <c r="AE102" s="106">
        <f t="shared" si="279"/>
        <v>0</v>
      </c>
      <c r="AF102" s="96" t="e">
        <f t="shared" si="283"/>
        <v>#DIV/0!</v>
      </c>
      <c r="AG102" s="112"/>
      <c r="AH102" s="114" t="e">
        <f t="shared" si="270"/>
        <v>#DIV/0!</v>
      </c>
      <c r="AI102" s="79"/>
      <c r="AJ102" s="79"/>
      <c r="AK102" s="79"/>
      <c r="AL102" s="79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12">
        <f t="shared" si="280"/>
        <v>0</v>
      </c>
      <c r="AY102" s="99" t="e">
        <f t="shared" si="284"/>
        <v>#DIV/0!</v>
      </c>
      <c r="AZ102" s="112"/>
      <c r="BA102" s="96" t="e">
        <f t="shared" si="274"/>
        <v>#DIV/0!</v>
      </c>
      <c r="BB102" s="406"/>
      <c r="BC102" s="406"/>
      <c r="BD102" s="406"/>
      <c r="BE102" s="406"/>
      <c r="BF102" s="108"/>
      <c r="BG102" s="108"/>
    </row>
    <row r="103" spans="2:59" s="131" customFormat="1" ht="51" customHeight="1" x14ac:dyDescent="0.25">
      <c r="B103" s="101" t="s">
        <v>67</v>
      </c>
      <c r="C103" s="102" t="s">
        <v>82</v>
      </c>
      <c r="D103" s="103"/>
      <c r="E103" s="103"/>
      <c r="F103" s="103"/>
      <c r="G103" s="103"/>
      <c r="H103" s="103"/>
      <c r="I103" s="103"/>
      <c r="J103" s="103"/>
      <c r="K103" s="578">
        <f>L103+M103+N103</f>
        <v>1381953.7</v>
      </c>
      <c r="L103" s="104">
        <f>L104+L105</f>
        <v>1381953.7</v>
      </c>
      <c r="M103" s="104"/>
      <c r="N103" s="104"/>
      <c r="O103" s="578">
        <f t="shared" si="278"/>
        <v>573208.67366000009</v>
      </c>
      <c r="P103" s="105">
        <f t="shared" si="263"/>
        <v>0.41478138787138824</v>
      </c>
      <c r="Q103" s="104">
        <f>Q104+Q105</f>
        <v>573208.67366000009</v>
      </c>
      <c r="R103" s="105">
        <f t="shared" si="264"/>
        <v>0.41478138787138824</v>
      </c>
      <c r="S103" s="443"/>
      <c r="T103" s="443"/>
      <c r="U103" s="443"/>
      <c r="V103" s="443"/>
      <c r="W103" s="578">
        <f>Y103+AA103+AC103</f>
        <v>417714.98300999997</v>
      </c>
      <c r="X103" s="105">
        <f t="shared" si="266"/>
        <v>0.30226409394902304</v>
      </c>
      <c r="Y103" s="104">
        <f>Y104+Y105</f>
        <v>417714.98300999997</v>
      </c>
      <c r="Z103" s="105">
        <f t="shared" si="267"/>
        <v>0.30226409394902304</v>
      </c>
      <c r="AA103" s="103"/>
      <c r="AB103" s="103"/>
      <c r="AC103" s="103"/>
      <c r="AD103" s="103"/>
      <c r="AE103" s="578">
        <f t="shared" si="279"/>
        <v>1156472.8</v>
      </c>
      <c r="AF103" s="105">
        <f t="shared" si="283"/>
        <v>0.83683903447705965</v>
      </c>
      <c r="AG103" s="104">
        <f>AG104+AG105</f>
        <v>1156472.8</v>
      </c>
      <c r="AH103" s="114">
        <f t="shared" si="270"/>
        <v>0.83683903447705965</v>
      </c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4">
        <f t="shared" si="280"/>
        <v>601911.60456999997</v>
      </c>
      <c r="AY103" s="99">
        <f t="shared" si="284"/>
        <v>0.43555120882125065</v>
      </c>
      <c r="AZ103" s="104">
        <f>AZ104+AZ105</f>
        <v>601911.60456999997</v>
      </c>
      <c r="BA103" s="96">
        <f t="shared" si="274"/>
        <v>0.52047190783043051</v>
      </c>
      <c r="BB103" s="408"/>
      <c r="BC103" s="408"/>
      <c r="BD103" s="408"/>
      <c r="BE103" s="408"/>
      <c r="BF103" s="130"/>
      <c r="BG103" s="130"/>
    </row>
    <row r="104" spans="2:59" s="81" customFormat="1" ht="41.25" hidden="1" customHeight="1" x14ac:dyDescent="0.25">
      <c r="B104" s="76"/>
      <c r="C104" s="77" t="s">
        <v>56</v>
      </c>
      <c r="D104" s="78" t="e">
        <f t="shared" ref="D104" si="307">D628</f>
        <v>#REF!</v>
      </c>
      <c r="E104" s="79"/>
      <c r="F104" s="78"/>
      <c r="G104" s="78"/>
      <c r="H104" s="79"/>
      <c r="I104" s="78"/>
      <c r="J104" s="78"/>
      <c r="K104" s="78">
        <f>L104+M104+N104</f>
        <v>0</v>
      </c>
      <c r="L104" s="80">
        <f>L110+L121</f>
        <v>0</v>
      </c>
      <c r="M104" s="80">
        <f t="shared" ref="M104:AW104" si="308">M628</f>
        <v>0</v>
      </c>
      <c r="N104" s="80">
        <f t="shared" si="308"/>
        <v>0</v>
      </c>
      <c r="O104" s="78">
        <f t="shared" si="278"/>
        <v>0</v>
      </c>
      <c r="P104" s="96" t="e">
        <f t="shared" si="263"/>
        <v>#DIV/0!</v>
      </c>
      <c r="Q104" s="80">
        <f>Q110+Q121</f>
        <v>0</v>
      </c>
      <c r="R104" s="96" t="e">
        <f t="shared" si="264"/>
        <v>#DIV/0!</v>
      </c>
      <c r="S104" s="78">
        <f t="shared" si="308"/>
        <v>0</v>
      </c>
      <c r="T104" s="78"/>
      <c r="U104" s="78">
        <f t="shared" si="308"/>
        <v>0</v>
      </c>
      <c r="V104" s="78"/>
      <c r="W104" s="78">
        <f>Y104+AA104+AC104</f>
        <v>0</v>
      </c>
      <c r="X104" s="96" t="e">
        <f t="shared" si="266"/>
        <v>#DIV/0!</v>
      </c>
      <c r="Y104" s="80">
        <f>Y110+Y121</f>
        <v>0</v>
      </c>
      <c r="Z104" s="96" t="e">
        <f t="shared" si="267"/>
        <v>#DIV/0!</v>
      </c>
      <c r="AA104" s="78">
        <f t="shared" ref="AA104" si="309">AA628</f>
        <v>0</v>
      </c>
      <c r="AB104" s="78"/>
      <c r="AC104" s="78">
        <f t="shared" ref="AC104" si="310">AC628</f>
        <v>0</v>
      </c>
      <c r="AD104" s="78"/>
      <c r="AE104" s="78">
        <f t="shared" si="279"/>
        <v>0</v>
      </c>
      <c r="AF104" s="96" t="e">
        <f t="shared" si="283"/>
        <v>#DIV/0!</v>
      </c>
      <c r="AG104" s="80">
        <f>AG110+AG121</f>
        <v>0</v>
      </c>
      <c r="AH104" s="114" t="e">
        <f t="shared" si="270"/>
        <v>#DIV/0!</v>
      </c>
      <c r="AI104" s="78">
        <f t="shared" ref="AI104" si="311">AI628</f>
        <v>0</v>
      </c>
      <c r="AJ104" s="78"/>
      <c r="AK104" s="78">
        <f t="shared" ref="AK104" si="312">AK628</f>
        <v>0</v>
      </c>
      <c r="AL104" s="78"/>
      <c r="AM104" s="78">
        <f t="shared" si="308"/>
        <v>0</v>
      </c>
      <c r="AN104" s="78">
        <f t="shared" si="308"/>
        <v>0</v>
      </c>
      <c r="AO104" s="78">
        <f t="shared" si="308"/>
        <v>0</v>
      </c>
      <c r="AP104" s="78">
        <f t="shared" si="308"/>
        <v>0</v>
      </c>
      <c r="AQ104" s="78">
        <f t="shared" si="308"/>
        <v>0</v>
      </c>
      <c r="AR104" s="78">
        <f t="shared" si="308"/>
        <v>0</v>
      </c>
      <c r="AS104" s="78">
        <f t="shared" si="308"/>
        <v>0</v>
      </c>
      <c r="AT104" s="78">
        <f t="shared" si="308"/>
        <v>0</v>
      </c>
      <c r="AU104" s="78">
        <f t="shared" si="308"/>
        <v>0</v>
      </c>
      <c r="AV104" s="78">
        <f t="shared" si="308"/>
        <v>0</v>
      </c>
      <c r="AW104" s="78">
        <f t="shared" si="308"/>
        <v>0</v>
      </c>
      <c r="AX104" s="80">
        <f t="shared" si="280"/>
        <v>0</v>
      </c>
      <c r="AY104" s="99" t="e">
        <f t="shared" si="284"/>
        <v>#DIV/0!</v>
      </c>
      <c r="AZ104" s="80">
        <f>AZ110+AZ121</f>
        <v>0</v>
      </c>
      <c r="BA104" s="96" t="e">
        <f t="shared" si="274"/>
        <v>#DIV/0!</v>
      </c>
      <c r="BB104" s="78">
        <f t="shared" ref="BB104" si="313">BB628</f>
        <v>0</v>
      </c>
      <c r="BC104" s="78"/>
      <c r="BD104" s="78">
        <f t="shared" ref="BD104" si="314">BD628</f>
        <v>0</v>
      </c>
      <c r="BE104" s="78"/>
    </row>
    <row r="105" spans="2:59" s="136" customFormat="1" ht="51.75" customHeight="1" x14ac:dyDescent="0.25">
      <c r="B105" s="132"/>
      <c r="C105" s="83" t="s">
        <v>57</v>
      </c>
      <c r="D105" s="133"/>
      <c r="E105" s="133"/>
      <c r="F105" s="133"/>
      <c r="G105" s="133"/>
      <c r="H105" s="133"/>
      <c r="I105" s="133"/>
      <c r="J105" s="133"/>
      <c r="K105" s="577">
        <f>L105+M105+N105</f>
        <v>1381953.7</v>
      </c>
      <c r="L105" s="134">
        <f>L107+L109+L112+L118+L120+L123</f>
        <v>1381953.7</v>
      </c>
      <c r="M105" s="134"/>
      <c r="N105" s="134"/>
      <c r="O105" s="577">
        <f t="shared" si="278"/>
        <v>573208.67366000009</v>
      </c>
      <c r="P105" s="100">
        <f t="shared" si="263"/>
        <v>0.41478138787138824</v>
      </c>
      <c r="Q105" s="134">
        <f>Q107+Q109+Q112+Q118+Q120+Q123</f>
        <v>573208.67366000009</v>
      </c>
      <c r="R105" s="100">
        <f t="shared" si="264"/>
        <v>0.41478138787138824</v>
      </c>
      <c r="S105" s="441"/>
      <c r="T105" s="441"/>
      <c r="U105" s="441"/>
      <c r="V105" s="441"/>
      <c r="W105" s="577">
        <f>Y105+AA105+AC105</f>
        <v>417714.98300999997</v>
      </c>
      <c r="X105" s="100">
        <f t="shared" si="266"/>
        <v>0.30226409394902304</v>
      </c>
      <c r="Y105" s="134">
        <f>Y107+Y109+Y112+Y118+Y120+Y123</f>
        <v>417714.98300999997</v>
      </c>
      <c r="Z105" s="100">
        <f t="shared" si="267"/>
        <v>0.30226409394902304</v>
      </c>
      <c r="AA105" s="133"/>
      <c r="AB105" s="133"/>
      <c r="AC105" s="133"/>
      <c r="AD105" s="133"/>
      <c r="AE105" s="577">
        <f t="shared" si="279"/>
        <v>1156472.8</v>
      </c>
      <c r="AF105" s="100">
        <f t="shared" si="283"/>
        <v>0.83683903447705965</v>
      </c>
      <c r="AG105" s="134">
        <f>AG107+AG109+AG112+AG118+AG120+AG123</f>
        <v>1156472.8</v>
      </c>
      <c r="AH105" s="114">
        <f t="shared" si="270"/>
        <v>0.83683903447705965</v>
      </c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4">
        <f t="shared" si="280"/>
        <v>601911.60456999997</v>
      </c>
      <c r="AY105" s="99">
        <f t="shared" si="284"/>
        <v>0.43555120882125065</v>
      </c>
      <c r="AZ105" s="134">
        <f>AZ107+AZ109+AZ112+AZ118+AZ120+AZ123</f>
        <v>601911.60456999997</v>
      </c>
      <c r="BA105" s="96">
        <f t="shared" si="274"/>
        <v>0.52047190783043051</v>
      </c>
      <c r="BB105" s="407"/>
      <c r="BC105" s="407"/>
      <c r="BD105" s="407"/>
      <c r="BE105" s="407"/>
      <c r="BF105" s="135"/>
      <c r="BG105" s="135"/>
    </row>
    <row r="106" spans="2:59" s="109" customFormat="1" ht="140.25" hidden="1" customHeight="1" x14ac:dyDescent="0.25">
      <c r="B106" s="76" t="s">
        <v>60</v>
      </c>
      <c r="C106" s="110" t="s">
        <v>72</v>
      </c>
      <c r="D106" s="79"/>
      <c r="E106" s="106"/>
      <c r="F106" s="106"/>
      <c r="G106" s="79"/>
      <c r="H106" s="106"/>
      <c r="I106" s="106"/>
      <c r="J106" s="79"/>
      <c r="K106" s="576">
        <f t="shared" si="281"/>
        <v>0</v>
      </c>
      <c r="L106" s="111">
        <f>L107</f>
        <v>0</v>
      </c>
      <c r="M106" s="137"/>
      <c r="N106" s="137"/>
      <c r="O106" s="576">
        <f t="shared" si="278"/>
        <v>0</v>
      </c>
      <c r="P106" s="99" t="e">
        <f t="shared" si="263"/>
        <v>#DIV/0!</v>
      </c>
      <c r="Q106" s="111">
        <f>Q107</f>
        <v>0</v>
      </c>
      <c r="R106" s="99" t="e">
        <f t="shared" si="264"/>
        <v>#DIV/0!</v>
      </c>
      <c r="S106" s="138"/>
      <c r="T106" s="138"/>
      <c r="U106" s="139"/>
      <c r="V106" s="139"/>
      <c r="W106" s="576">
        <f>Y106</f>
        <v>0</v>
      </c>
      <c r="X106" s="99" t="e">
        <f t="shared" si="266"/>
        <v>#DIV/0!</v>
      </c>
      <c r="Y106" s="111">
        <f>Y107</f>
        <v>0</v>
      </c>
      <c r="Z106" s="99" t="e">
        <f t="shared" si="267"/>
        <v>#DIV/0!</v>
      </c>
      <c r="AA106" s="138"/>
      <c r="AB106" s="138"/>
      <c r="AC106" s="139"/>
      <c r="AD106" s="139"/>
      <c r="AE106" s="576">
        <f t="shared" si="279"/>
        <v>0</v>
      </c>
      <c r="AF106" s="99" t="e">
        <f t="shared" si="283"/>
        <v>#DIV/0!</v>
      </c>
      <c r="AG106" s="111">
        <f>AG107</f>
        <v>0</v>
      </c>
      <c r="AH106" s="114" t="e">
        <f t="shared" si="270"/>
        <v>#DIV/0!</v>
      </c>
      <c r="AI106" s="138"/>
      <c r="AJ106" s="138"/>
      <c r="AK106" s="139"/>
      <c r="AL106" s="139"/>
      <c r="AM106" s="138"/>
      <c r="AN106" s="138"/>
      <c r="AO106" s="139"/>
      <c r="AP106" s="138"/>
      <c r="AQ106" s="138"/>
      <c r="AR106" s="138"/>
      <c r="AS106" s="139"/>
      <c r="AT106" s="138"/>
      <c r="AU106" s="138"/>
      <c r="AV106" s="138"/>
      <c r="AW106" s="139"/>
      <c r="AX106" s="111">
        <f t="shared" si="280"/>
        <v>0</v>
      </c>
      <c r="AY106" s="99" t="e">
        <f t="shared" si="284"/>
        <v>#DIV/0!</v>
      </c>
      <c r="AZ106" s="111">
        <f>AZ107</f>
        <v>0</v>
      </c>
      <c r="BA106" s="96" t="e">
        <f t="shared" si="274"/>
        <v>#DIV/0!</v>
      </c>
      <c r="BB106" s="138"/>
      <c r="BC106" s="138"/>
      <c r="BD106" s="139"/>
      <c r="BE106" s="139"/>
      <c r="BF106" s="108"/>
      <c r="BG106" s="108"/>
    </row>
    <row r="107" spans="2:59" s="136" customFormat="1" ht="45" hidden="1" customHeight="1" x14ac:dyDescent="0.25">
      <c r="B107" s="132"/>
      <c r="C107" s="83" t="s">
        <v>57</v>
      </c>
      <c r="D107" s="133"/>
      <c r="E107" s="133"/>
      <c r="F107" s="133"/>
      <c r="G107" s="133"/>
      <c r="H107" s="133"/>
      <c r="I107" s="133"/>
      <c r="J107" s="133"/>
      <c r="K107" s="577">
        <f t="shared" si="281"/>
        <v>0</v>
      </c>
      <c r="L107" s="134">
        <v>0</v>
      </c>
      <c r="M107" s="134"/>
      <c r="N107" s="134"/>
      <c r="O107" s="577">
        <f t="shared" si="278"/>
        <v>0</v>
      </c>
      <c r="P107" s="100" t="e">
        <f t="shared" si="263"/>
        <v>#DIV/0!</v>
      </c>
      <c r="Q107" s="134"/>
      <c r="R107" s="100" t="e">
        <f t="shared" si="264"/>
        <v>#DIV/0!</v>
      </c>
      <c r="S107" s="441"/>
      <c r="T107" s="441"/>
      <c r="U107" s="441"/>
      <c r="V107" s="441"/>
      <c r="W107" s="577">
        <f>AJ107-U107</f>
        <v>0</v>
      </c>
      <c r="X107" s="100" t="e">
        <f t="shared" si="266"/>
        <v>#DIV/0!</v>
      </c>
      <c r="Y107" s="134">
        <f>AJ107-U107</f>
        <v>0</v>
      </c>
      <c r="Z107" s="100" t="e">
        <f t="shared" si="267"/>
        <v>#DIV/0!</v>
      </c>
      <c r="AA107" s="133"/>
      <c r="AB107" s="133"/>
      <c r="AC107" s="133"/>
      <c r="AD107" s="133"/>
      <c r="AE107" s="577">
        <f t="shared" si="279"/>
        <v>0</v>
      </c>
      <c r="AF107" s="100">
        <v>0</v>
      </c>
      <c r="AG107" s="134">
        <v>0</v>
      </c>
      <c r="AH107" s="114">
        <v>0</v>
      </c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4">
        <f t="shared" si="280"/>
        <v>0</v>
      </c>
      <c r="AY107" s="99" t="e">
        <f t="shared" si="284"/>
        <v>#DIV/0!</v>
      </c>
      <c r="AZ107" s="134">
        <v>0</v>
      </c>
      <c r="BA107" s="100">
        <v>0</v>
      </c>
      <c r="BB107" s="407"/>
      <c r="BC107" s="407"/>
      <c r="BD107" s="407"/>
      <c r="BE107" s="407"/>
      <c r="BF107" s="135"/>
      <c r="BG107" s="135"/>
    </row>
    <row r="108" spans="2:59" s="109" customFormat="1" ht="87" customHeight="1" x14ac:dyDescent="0.25">
      <c r="B108" s="76" t="s">
        <v>60</v>
      </c>
      <c r="C108" s="128" t="s">
        <v>81</v>
      </c>
      <c r="D108" s="79"/>
      <c r="E108" s="106"/>
      <c r="F108" s="106"/>
      <c r="G108" s="79"/>
      <c r="H108" s="106"/>
      <c r="I108" s="106"/>
      <c r="J108" s="79"/>
      <c r="K108" s="576">
        <f t="shared" si="281"/>
        <v>423500</v>
      </c>
      <c r="L108" s="111">
        <f>L109</f>
        <v>423500</v>
      </c>
      <c r="M108" s="137"/>
      <c r="N108" s="137"/>
      <c r="O108" s="576">
        <f t="shared" si="278"/>
        <v>134764.6398</v>
      </c>
      <c r="P108" s="99">
        <f t="shared" si="263"/>
        <v>0.31821638677685954</v>
      </c>
      <c r="Q108" s="111">
        <f>Q109</f>
        <v>134764.6398</v>
      </c>
      <c r="R108" s="99">
        <f t="shared" si="264"/>
        <v>0.31821638677685954</v>
      </c>
      <c r="S108" s="138"/>
      <c r="T108" s="138"/>
      <c r="U108" s="139"/>
      <c r="V108" s="139"/>
      <c r="W108" s="576">
        <f>Y108</f>
        <v>110501.00883999999</v>
      </c>
      <c r="X108" s="99">
        <f t="shared" si="266"/>
        <v>0.26092327943329396</v>
      </c>
      <c r="Y108" s="111">
        <f>Y109</f>
        <v>110501.00883999999</v>
      </c>
      <c r="Z108" s="99">
        <f t="shared" si="267"/>
        <v>0.26092327943329396</v>
      </c>
      <c r="AA108" s="138"/>
      <c r="AB108" s="138"/>
      <c r="AC108" s="139"/>
      <c r="AD108" s="139"/>
      <c r="AE108" s="576">
        <f t="shared" si="279"/>
        <v>423500</v>
      </c>
      <c r="AF108" s="99">
        <f t="shared" si="283"/>
        <v>1</v>
      </c>
      <c r="AG108" s="111">
        <f>AG109</f>
        <v>423500</v>
      </c>
      <c r="AH108" s="114">
        <f t="shared" si="270"/>
        <v>1</v>
      </c>
      <c r="AI108" s="138"/>
      <c r="AJ108" s="138"/>
      <c r="AK108" s="139"/>
      <c r="AL108" s="139"/>
      <c r="AM108" s="138"/>
      <c r="AN108" s="138"/>
      <c r="AO108" s="139"/>
      <c r="AP108" s="138"/>
      <c r="AQ108" s="138"/>
      <c r="AR108" s="138"/>
      <c r="AS108" s="139"/>
      <c r="AT108" s="138"/>
      <c r="AU108" s="138"/>
      <c r="AV108" s="138"/>
      <c r="AW108" s="139"/>
      <c r="AX108" s="111">
        <f t="shared" si="280"/>
        <v>312998.99115999998</v>
      </c>
      <c r="AY108" s="99">
        <f t="shared" si="284"/>
        <v>0.73907672056670592</v>
      </c>
      <c r="AZ108" s="111">
        <f>AZ109</f>
        <v>312998.99115999998</v>
      </c>
      <c r="BA108" s="99">
        <f t="shared" ref="BA108:BA131" si="315">AZ108/AE108</f>
        <v>0.73907672056670592</v>
      </c>
      <c r="BB108" s="138"/>
      <c r="BC108" s="138"/>
      <c r="BD108" s="139"/>
      <c r="BE108" s="139"/>
      <c r="BF108" s="108"/>
      <c r="BG108" s="108"/>
    </row>
    <row r="109" spans="2:59" s="109" customFormat="1" ht="54" customHeight="1" x14ac:dyDescent="0.25">
      <c r="B109" s="76"/>
      <c r="C109" s="83" t="s">
        <v>57</v>
      </c>
      <c r="D109" s="79"/>
      <c r="E109" s="106"/>
      <c r="F109" s="106"/>
      <c r="G109" s="79"/>
      <c r="H109" s="106"/>
      <c r="I109" s="106"/>
      <c r="J109" s="79"/>
      <c r="K109" s="577">
        <f t="shared" si="281"/>
        <v>423500</v>
      </c>
      <c r="L109" s="134">
        <v>423500</v>
      </c>
      <c r="M109" s="112"/>
      <c r="N109" s="112"/>
      <c r="O109" s="577">
        <f t="shared" si="278"/>
        <v>134764.6398</v>
      </c>
      <c r="P109" s="100">
        <f t="shared" si="263"/>
        <v>0.31821638677685954</v>
      </c>
      <c r="Q109" s="134">
        <v>134764.6398</v>
      </c>
      <c r="R109" s="100">
        <f t="shared" si="264"/>
        <v>0.31821638677685954</v>
      </c>
      <c r="S109" s="440"/>
      <c r="T109" s="440"/>
      <c r="U109" s="440"/>
      <c r="V109" s="440"/>
      <c r="W109" s="577">
        <f>Y109</f>
        <v>110501.00883999999</v>
      </c>
      <c r="X109" s="100">
        <f t="shared" si="266"/>
        <v>0.26092327943329396</v>
      </c>
      <c r="Y109" s="134">
        <v>110501.00883999999</v>
      </c>
      <c r="Z109" s="100">
        <f t="shared" si="267"/>
        <v>0.26092327943329396</v>
      </c>
      <c r="AA109" s="79"/>
      <c r="AB109" s="79"/>
      <c r="AC109" s="79"/>
      <c r="AD109" s="79"/>
      <c r="AE109" s="577">
        <f t="shared" si="279"/>
        <v>423500</v>
      </c>
      <c r="AF109" s="100">
        <f t="shared" si="283"/>
        <v>1</v>
      </c>
      <c r="AG109" s="134">
        <v>423500</v>
      </c>
      <c r="AH109" s="114">
        <f t="shared" si="270"/>
        <v>1</v>
      </c>
      <c r="AI109" s="79"/>
      <c r="AJ109" s="79"/>
      <c r="AK109" s="79"/>
      <c r="AL109" s="79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34">
        <f t="shared" si="280"/>
        <v>312998.99115999998</v>
      </c>
      <c r="AY109" s="99">
        <f t="shared" si="284"/>
        <v>0.73907672056670592</v>
      </c>
      <c r="AZ109" s="134">
        <f>L109-Y109</f>
        <v>312998.99115999998</v>
      </c>
      <c r="BA109" s="100">
        <f t="shared" si="315"/>
        <v>0.73907672056670592</v>
      </c>
      <c r="BB109" s="406"/>
      <c r="BC109" s="406"/>
      <c r="BD109" s="406"/>
      <c r="BE109" s="406"/>
      <c r="BF109" s="108"/>
      <c r="BG109" s="108"/>
    </row>
    <row r="110" spans="2:59" s="109" customFormat="1" ht="54" hidden="1" customHeight="1" x14ac:dyDescent="0.25">
      <c r="B110" s="76"/>
      <c r="C110" s="77" t="s">
        <v>56</v>
      </c>
      <c r="D110" s="79"/>
      <c r="E110" s="106"/>
      <c r="F110" s="106"/>
      <c r="G110" s="79"/>
      <c r="H110" s="106"/>
      <c r="I110" s="106"/>
      <c r="J110" s="79"/>
      <c r="K110" s="576">
        <f t="shared" si="281"/>
        <v>0</v>
      </c>
      <c r="L110" s="111">
        <v>0</v>
      </c>
      <c r="M110" s="112"/>
      <c r="N110" s="112"/>
      <c r="O110" s="576">
        <f t="shared" si="278"/>
        <v>0</v>
      </c>
      <c r="P110" s="96">
        <v>0</v>
      </c>
      <c r="Q110" s="111"/>
      <c r="R110" s="96">
        <v>0</v>
      </c>
      <c r="S110" s="440"/>
      <c r="T110" s="440"/>
      <c r="U110" s="440"/>
      <c r="V110" s="440"/>
      <c r="W110" s="576"/>
      <c r="X110" s="96"/>
      <c r="Y110" s="111"/>
      <c r="Z110" s="96"/>
      <c r="AA110" s="79"/>
      <c r="AB110" s="79"/>
      <c r="AC110" s="79"/>
      <c r="AD110" s="79"/>
      <c r="AE110" s="576">
        <f t="shared" si="279"/>
        <v>0</v>
      </c>
      <c r="AF110" s="96" t="e">
        <f t="shared" si="283"/>
        <v>#DIV/0!</v>
      </c>
      <c r="AG110" s="111"/>
      <c r="AH110" s="114" t="e">
        <f t="shared" si="270"/>
        <v>#DIV/0!</v>
      </c>
      <c r="AI110" s="79"/>
      <c r="AJ110" s="79"/>
      <c r="AK110" s="79"/>
      <c r="AL110" s="79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11">
        <f t="shared" si="280"/>
        <v>0</v>
      </c>
      <c r="AY110" s="99" t="e">
        <f t="shared" si="284"/>
        <v>#DIV/0!</v>
      </c>
      <c r="AZ110" s="111"/>
      <c r="BA110" s="96" t="e">
        <f t="shared" si="315"/>
        <v>#DIV/0!</v>
      </c>
      <c r="BB110" s="406"/>
      <c r="BC110" s="406"/>
      <c r="BD110" s="406"/>
      <c r="BE110" s="406"/>
      <c r="BF110" s="108"/>
      <c r="BG110" s="108"/>
    </row>
    <row r="111" spans="2:59" s="109" customFormat="1" ht="65.25" customHeight="1" x14ac:dyDescent="0.25">
      <c r="B111" s="76" t="s">
        <v>67</v>
      </c>
      <c r="C111" s="77" t="s">
        <v>68</v>
      </c>
      <c r="D111" s="79"/>
      <c r="E111" s="106"/>
      <c r="F111" s="106"/>
      <c r="G111" s="79"/>
      <c r="H111" s="106"/>
      <c r="I111" s="106"/>
      <c r="J111" s="79"/>
      <c r="K111" s="576">
        <f t="shared" si="281"/>
        <v>293848.86634000001</v>
      </c>
      <c r="L111" s="111">
        <f>L112</f>
        <v>293848.86634000001</v>
      </c>
      <c r="M111" s="137"/>
      <c r="N111" s="137"/>
      <c r="O111" s="576">
        <f t="shared" si="278"/>
        <v>218332.03537999999</v>
      </c>
      <c r="P111" s="99">
        <f t="shared" si="263"/>
        <v>0.74300792138288285</v>
      </c>
      <c r="Q111" s="111">
        <f>Q112</f>
        <v>218332.03537999999</v>
      </c>
      <c r="R111" s="99">
        <f t="shared" si="264"/>
        <v>0.74300792138288285</v>
      </c>
      <c r="S111" s="138"/>
      <c r="T111" s="138"/>
      <c r="U111" s="139"/>
      <c r="V111" s="139"/>
      <c r="W111" s="576">
        <f>Y111</f>
        <v>108629.80744999999</v>
      </c>
      <c r="X111" s="99">
        <f t="shared" si="266"/>
        <v>0.36967917828993452</v>
      </c>
      <c r="Y111" s="111">
        <f>Y112</f>
        <v>108629.80744999999</v>
      </c>
      <c r="Z111" s="99">
        <f t="shared" si="267"/>
        <v>0.36967917828993452</v>
      </c>
      <c r="AA111" s="138"/>
      <c r="AB111" s="138"/>
      <c r="AC111" s="139"/>
      <c r="AD111" s="139"/>
      <c r="AE111" s="576">
        <f t="shared" si="279"/>
        <v>292806.65896999999</v>
      </c>
      <c r="AF111" s="99">
        <f t="shared" si="283"/>
        <v>0.99645325373216131</v>
      </c>
      <c r="AG111" s="111">
        <f>AG112</f>
        <v>292806.65896999999</v>
      </c>
      <c r="AH111" s="114">
        <f t="shared" si="270"/>
        <v>0.99645325373216131</v>
      </c>
      <c r="AI111" s="138"/>
      <c r="AJ111" s="138"/>
      <c r="AK111" s="139"/>
      <c r="AL111" s="139"/>
      <c r="AM111" s="138"/>
      <c r="AN111" s="138"/>
      <c r="AO111" s="139"/>
      <c r="AP111" s="138"/>
      <c r="AQ111" s="138"/>
      <c r="AR111" s="138"/>
      <c r="AS111" s="139"/>
      <c r="AT111" s="138"/>
      <c r="AU111" s="138"/>
      <c r="AV111" s="138"/>
      <c r="AW111" s="139"/>
      <c r="AX111" s="111">
        <f t="shared" si="280"/>
        <v>185219.05889000001</v>
      </c>
      <c r="AY111" s="99">
        <f t="shared" si="284"/>
        <v>0.63032082171006554</v>
      </c>
      <c r="AZ111" s="111">
        <f>AZ112</f>
        <v>185219.05889000001</v>
      </c>
      <c r="BA111" s="99">
        <f t="shared" si="315"/>
        <v>0.63256436701795415</v>
      </c>
      <c r="BB111" s="138"/>
      <c r="BC111" s="138"/>
      <c r="BD111" s="139"/>
      <c r="BE111" s="139"/>
      <c r="BF111" s="108"/>
      <c r="BG111" s="108"/>
    </row>
    <row r="112" spans="2:59" s="109" customFormat="1" ht="45" customHeight="1" x14ac:dyDescent="0.25">
      <c r="B112" s="76"/>
      <c r="C112" s="83" t="s">
        <v>57</v>
      </c>
      <c r="D112" s="79"/>
      <c r="E112" s="106"/>
      <c r="F112" s="106"/>
      <c r="G112" s="79"/>
      <c r="H112" s="79"/>
      <c r="I112" s="79"/>
      <c r="J112" s="79"/>
      <c r="K112" s="577">
        <f t="shared" si="281"/>
        <v>293848.86634000001</v>
      </c>
      <c r="L112" s="134">
        <f>293848.86634</f>
        <v>293848.86634000001</v>
      </c>
      <c r="M112" s="112"/>
      <c r="N112" s="112"/>
      <c r="O112" s="577">
        <f t="shared" si="278"/>
        <v>218332.03537999999</v>
      </c>
      <c r="P112" s="100">
        <f t="shared" si="263"/>
        <v>0.74300792138288285</v>
      </c>
      <c r="Q112" s="134">
        <v>218332.03537999999</v>
      </c>
      <c r="R112" s="100">
        <f t="shared" si="264"/>
        <v>0.74300792138288285</v>
      </c>
      <c r="S112" s="440"/>
      <c r="T112" s="440"/>
      <c r="U112" s="440"/>
      <c r="V112" s="440"/>
      <c r="W112" s="577">
        <f>Y112</f>
        <v>108629.80744999999</v>
      </c>
      <c r="X112" s="100">
        <f t="shared" si="266"/>
        <v>0.36967917828993452</v>
      </c>
      <c r="Y112" s="134">
        <v>108629.80744999999</v>
      </c>
      <c r="Z112" s="100">
        <f t="shared" si="267"/>
        <v>0.36967917828993452</v>
      </c>
      <c r="AA112" s="79"/>
      <c r="AB112" s="79"/>
      <c r="AC112" s="79"/>
      <c r="AD112" s="79"/>
      <c r="AE112" s="577">
        <f t="shared" si="279"/>
        <v>292806.65896999999</v>
      </c>
      <c r="AF112" s="100">
        <f t="shared" si="283"/>
        <v>0.99645325373216131</v>
      </c>
      <c r="AG112" s="134">
        <v>292806.65896999999</v>
      </c>
      <c r="AH112" s="114">
        <f t="shared" si="270"/>
        <v>0.99645325373216131</v>
      </c>
      <c r="AI112" s="79"/>
      <c r="AJ112" s="79"/>
      <c r="AK112" s="79"/>
      <c r="AL112" s="79"/>
      <c r="AM112" s="106"/>
      <c r="AN112" s="106"/>
      <c r="AO112" s="106"/>
      <c r="AP112" s="79"/>
      <c r="AQ112" s="106"/>
      <c r="AR112" s="106"/>
      <c r="AS112" s="106"/>
      <c r="AT112" s="106"/>
      <c r="AU112" s="106"/>
      <c r="AV112" s="106"/>
      <c r="AW112" s="106"/>
      <c r="AX112" s="134">
        <f t="shared" si="280"/>
        <v>185219.05889000001</v>
      </c>
      <c r="AY112" s="99">
        <f t="shared" si="284"/>
        <v>0.63032082171006554</v>
      </c>
      <c r="AZ112" s="134">
        <f>L112-Y112</f>
        <v>185219.05889000001</v>
      </c>
      <c r="BA112" s="100">
        <f t="shared" si="315"/>
        <v>0.63256436701795415</v>
      </c>
      <c r="BB112" s="406"/>
      <c r="BC112" s="406"/>
      <c r="BD112" s="406"/>
      <c r="BE112" s="406"/>
      <c r="BF112" s="108"/>
      <c r="BG112" s="108"/>
    </row>
    <row r="113" spans="2:59" s="109" customFormat="1" ht="56.25" hidden="1" customHeight="1" x14ac:dyDescent="0.25">
      <c r="B113" s="76" t="s">
        <v>71</v>
      </c>
      <c r="C113" s="110" t="s">
        <v>64</v>
      </c>
      <c r="D113" s="79"/>
      <c r="E113" s="106"/>
      <c r="F113" s="106"/>
      <c r="G113" s="79"/>
      <c r="H113" s="79"/>
      <c r="I113" s="79"/>
      <c r="J113" s="79"/>
      <c r="K113" s="576">
        <f t="shared" si="281"/>
        <v>0</v>
      </c>
      <c r="L113" s="111">
        <f>L118</f>
        <v>0</v>
      </c>
      <c r="M113" s="137"/>
      <c r="N113" s="137"/>
      <c r="O113" s="576">
        <f t="shared" si="278"/>
        <v>0</v>
      </c>
      <c r="P113" s="99" t="e">
        <f t="shared" si="263"/>
        <v>#DIV/0!</v>
      </c>
      <c r="Q113" s="111">
        <f>Q118</f>
        <v>0</v>
      </c>
      <c r="R113" s="99" t="e">
        <f t="shared" si="264"/>
        <v>#DIV/0!</v>
      </c>
      <c r="S113" s="138"/>
      <c r="T113" s="138"/>
      <c r="U113" s="139"/>
      <c r="V113" s="139"/>
      <c r="W113" s="576">
        <f>W118</f>
        <v>0</v>
      </c>
      <c r="X113" s="99" t="e">
        <f t="shared" si="266"/>
        <v>#DIV/0!</v>
      </c>
      <c r="Y113" s="111">
        <f>Y118</f>
        <v>0</v>
      </c>
      <c r="Z113" s="99" t="e">
        <f t="shared" si="267"/>
        <v>#DIV/0!</v>
      </c>
      <c r="AA113" s="138"/>
      <c r="AB113" s="138"/>
      <c r="AC113" s="139"/>
      <c r="AD113" s="139"/>
      <c r="AE113" s="576">
        <v>0</v>
      </c>
      <c r="AF113" s="99" t="e">
        <f t="shared" si="283"/>
        <v>#DIV/0!</v>
      </c>
      <c r="AG113" s="111"/>
      <c r="AH113" s="114" t="e">
        <f t="shared" si="270"/>
        <v>#DIV/0!</v>
      </c>
      <c r="AI113" s="138"/>
      <c r="AJ113" s="138"/>
      <c r="AK113" s="139"/>
      <c r="AL113" s="139"/>
      <c r="AM113" s="138"/>
      <c r="AN113" s="138"/>
      <c r="AO113" s="139"/>
      <c r="AP113" s="138"/>
      <c r="AQ113" s="138"/>
      <c r="AR113" s="138"/>
      <c r="AS113" s="139"/>
      <c r="AT113" s="138"/>
      <c r="AU113" s="138"/>
      <c r="AV113" s="138"/>
      <c r="AW113" s="139"/>
      <c r="AX113" s="111">
        <f t="shared" si="280"/>
        <v>0</v>
      </c>
      <c r="AY113" s="99" t="e">
        <f t="shared" si="284"/>
        <v>#DIV/0!</v>
      </c>
      <c r="AZ113" s="111">
        <f>AZ118</f>
        <v>0</v>
      </c>
      <c r="BA113" s="99" t="e">
        <f t="shared" si="315"/>
        <v>#DIV/0!</v>
      </c>
      <c r="BB113" s="138"/>
      <c r="BC113" s="138"/>
      <c r="BD113" s="139"/>
      <c r="BE113" s="139"/>
      <c r="BF113" s="108"/>
      <c r="BG113" s="108"/>
    </row>
    <row r="114" spans="2:59" s="142" customFormat="1" ht="112.5" hidden="1" customHeight="1" x14ac:dyDescent="0.25">
      <c r="B114" s="140"/>
      <c r="C114" s="141"/>
      <c r="D114" s="139"/>
      <c r="E114" s="139"/>
      <c r="F114" s="139"/>
      <c r="G114" s="139"/>
      <c r="H114" s="139"/>
      <c r="I114" s="139"/>
      <c r="J114" s="139"/>
      <c r="K114" s="138"/>
      <c r="L114" s="137"/>
      <c r="M114" s="137"/>
      <c r="N114" s="137"/>
      <c r="O114" s="138">
        <f t="shared" si="278"/>
        <v>0</v>
      </c>
      <c r="P114" s="96" t="e">
        <f t="shared" si="263"/>
        <v>#DIV/0!</v>
      </c>
      <c r="Q114" s="137"/>
      <c r="R114" s="96" t="e">
        <f t="shared" si="264"/>
        <v>#DIV/0!</v>
      </c>
      <c r="S114" s="138"/>
      <c r="T114" s="138"/>
      <c r="U114" s="139"/>
      <c r="V114" s="139"/>
      <c r="W114" s="138"/>
      <c r="X114" s="96" t="e">
        <f t="shared" si="266"/>
        <v>#DIV/0!</v>
      </c>
      <c r="Y114" s="137"/>
      <c r="Z114" s="96" t="e">
        <f t="shared" si="267"/>
        <v>#DIV/0!</v>
      </c>
      <c r="AA114" s="138"/>
      <c r="AB114" s="138"/>
      <c r="AC114" s="139"/>
      <c r="AD114" s="139"/>
      <c r="AE114" s="138">
        <f t="shared" si="279"/>
        <v>0</v>
      </c>
      <c r="AF114" s="96" t="e">
        <f t="shared" si="283"/>
        <v>#DIV/0!</v>
      </c>
      <c r="AG114" s="137"/>
      <c r="AH114" s="114" t="e">
        <f t="shared" si="270"/>
        <v>#DIV/0!</v>
      </c>
      <c r="AI114" s="138"/>
      <c r="AJ114" s="138"/>
      <c r="AK114" s="139"/>
      <c r="AL114" s="139"/>
      <c r="AM114" s="138"/>
      <c r="AN114" s="138"/>
      <c r="AO114" s="139"/>
      <c r="AP114" s="138"/>
      <c r="AQ114" s="138"/>
      <c r="AR114" s="138"/>
      <c r="AS114" s="139"/>
      <c r="AT114" s="138"/>
      <c r="AU114" s="138"/>
      <c r="AV114" s="138"/>
      <c r="AW114" s="139"/>
      <c r="AX114" s="137">
        <f t="shared" si="280"/>
        <v>0</v>
      </c>
      <c r="AY114" s="99" t="e">
        <f t="shared" si="284"/>
        <v>#DIV/0!</v>
      </c>
      <c r="AZ114" s="137"/>
      <c r="BA114" s="96" t="e">
        <f t="shared" si="315"/>
        <v>#DIV/0!</v>
      </c>
      <c r="BB114" s="138"/>
      <c r="BC114" s="138"/>
      <c r="BD114" s="139"/>
      <c r="BE114" s="139"/>
    </row>
    <row r="115" spans="2:59" s="142" customFormat="1" ht="112.5" hidden="1" customHeight="1" x14ac:dyDescent="0.25">
      <c r="B115" s="140"/>
      <c r="C115" s="141"/>
      <c r="D115" s="139"/>
      <c r="E115" s="139"/>
      <c r="F115" s="139"/>
      <c r="G115" s="139"/>
      <c r="H115" s="139"/>
      <c r="I115" s="139"/>
      <c r="J115" s="139"/>
      <c r="K115" s="138"/>
      <c r="L115" s="137"/>
      <c r="M115" s="137"/>
      <c r="N115" s="137"/>
      <c r="O115" s="138">
        <f t="shared" si="278"/>
        <v>0</v>
      </c>
      <c r="P115" s="96" t="e">
        <f t="shared" si="263"/>
        <v>#DIV/0!</v>
      </c>
      <c r="Q115" s="137"/>
      <c r="R115" s="96" t="e">
        <f t="shared" si="264"/>
        <v>#DIV/0!</v>
      </c>
      <c r="S115" s="138"/>
      <c r="T115" s="138"/>
      <c r="U115" s="139"/>
      <c r="V115" s="139"/>
      <c r="W115" s="138"/>
      <c r="X115" s="96" t="e">
        <f t="shared" si="266"/>
        <v>#DIV/0!</v>
      </c>
      <c r="Y115" s="137"/>
      <c r="Z115" s="96" t="e">
        <f t="shared" si="267"/>
        <v>#DIV/0!</v>
      </c>
      <c r="AA115" s="138"/>
      <c r="AB115" s="138"/>
      <c r="AC115" s="139"/>
      <c r="AD115" s="139"/>
      <c r="AE115" s="138">
        <f t="shared" si="279"/>
        <v>0</v>
      </c>
      <c r="AF115" s="96" t="e">
        <f t="shared" si="283"/>
        <v>#DIV/0!</v>
      </c>
      <c r="AG115" s="137"/>
      <c r="AH115" s="114" t="e">
        <f t="shared" si="270"/>
        <v>#DIV/0!</v>
      </c>
      <c r="AI115" s="138"/>
      <c r="AJ115" s="138"/>
      <c r="AK115" s="139"/>
      <c r="AL115" s="139"/>
      <c r="AM115" s="138"/>
      <c r="AN115" s="138"/>
      <c r="AO115" s="139"/>
      <c r="AP115" s="138"/>
      <c r="AQ115" s="138"/>
      <c r="AR115" s="138"/>
      <c r="AS115" s="139"/>
      <c r="AT115" s="138"/>
      <c r="AU115" s="138"/>
      <c r="AV115" s="138"/>
      <c r="AW115" s="139"/>
      <c r="AX115" s="137">
        <f t="shared" si="280"/>
        <v>0</v>
      </c>
      <c r="AY115" s="99" t="e">
        <f t="shared" si="284"/>
        <v>#DIV/0!</v>
      </c>
      <c r="AZ115" s="137"/>
      <c r="BA115" s="96" t="e">
        <f t="shared" si="315"/>
        <v>#DIV/0!</v>
      </c>
      <c r="BB115" s="138"/>
      <c r="BC115" s="138"/>
      <c r="BD115" s="139"/>
      <c r="BE115" s="139"/>
    </row>
    <row r="116" spans="2:59" s="142" customFormat="1" ht="112.5" hidden="1" customHeight="1" x14ac:dyDescent="0.25">
      <c r="B116" s="140"/>
      <c r="C116" s="141"/>
      <c r="D116" s="139"/>
      <c r="E116" s="139"/>
      <c r="F116" s="139"/>
      <c r="G116" s="139"/>
      <c r="H116" s="139"/>
      <c r="I116" s="139"/>
      <c r="J116" s="139"/>
      <c r="K116" s="138"/>
      <c r="L116" s="137"/>
      <c r="M116" s="137"/>
      <c r="N116" s="137"/>
      <c r="O116" s="138">
        <f t="shared" si="278"/>
        <v>0</v>
      </c>
      <c r="P116" s="96" t="e">
        <f t="shared" si="263"/>
        <v>#DIV/0!</v>
      </c>
      <c r="Q116" s="137"/>
      <c r="R116" s="96" t="e">
        <f t="shared" si="264"/>
        <v>#DIV/0!</v>
      </c>
      <c r="S116" s="138"/>
      <c r="T116" s="138"/>
      <c r="U116" s="139"/>
      <c r="V116" s="139"/>
      <c r="W116" s="138"/>
      <c r="X116" s="96" t="e">
        <f t="shared" si="266"/>
        <v>#DIV/0!</v>
      </c>
      <c r="Y116" s="137"/>
      <c r="Z116" s="96" t="e">
        <f t="shared" si="267"/>
        <v>#DIV/0!</v>
      </c>
      <c r="AA116" s="138"/>
      <c r="AB116" s="138"/>
      <c r="AC116" s="139"/>
      <c r="AD116" s="139"/>
      <c r="AE116" s="138">
        <f t="shared" si="279"/>
        <v>0</v>
      </c>
      <c r="AF116" s="96" t="e">
        <f t="shared" si="283"/>
        <v>#DIV/0!</v>
      </c>
      <c r="AG116" s="137"/>
      <c r="AH116" s="114" t="e">
        <f t="shared" si="270"/>
        <v>#DIV/0!</v>
      </c>
      <c r="AI116" s="138"/>
      <c r="AJ116" s="138"/>
      <c r="AK116" s="139"/>
      <c r="AL116" s="139"/>
      <c r="AM116" s="138"/>
      <c r="AN116" s="138"/>
      <c r="AO116" s="139"/>
      <c r="AP116" s="138"/>
      <c r="AQ116" s="138"/>
      <c r="AR116" s="138"/>
      <c r="AS116" s="139"/>
      <c r="AT116" s="138"/>
      <c r="AU116" s="138"/>
      <c r="AV116" s="138"/>
      <c r="AW116" s="139"/>
      <c r="AX116" s="137">
        <f t="shared" si="280"/>
        <v>0</v>
      </c>
      <c r="AY116" s="99" t="e">
        <f t="shared" si="284"/>
        <v>#DIV/0!</v>
      </c>
      <c r="AZ116" s="137"/>
      <c r="BA116" s="96" t="e">
        <f t="shared" si="315"/>
        <v>#DIV/0!</v>
      </c>
      <c r="BB116" s="138"/>
      <c r="BC116" s="138"/>
      <c r="BD116" s="139"/>
      <c r="BE116" s="139"/>
    </row>
    <row r="117" spans="2:59" s="142" customFormat="1" ht="112.5" hidden="1" customHeight="1" x14ac:dyDescent="0.25">
      <c r="B117" s="140"/>
      <c r="C117" s="141"/>
      <c r="D117" s="139"/>
      <c r="E117" s="139"/>
      <c r="F117" s="139"/>
      <c r="G117" s="139"/>
      <c r="H117" s="139"/>
      <c r="I117" s="139"/>
      <c r="J117" s="139"/>
      <c r="K117" s="138"/>
      <c r="L117" s="137"/>
      <c r="M117" s="137"/>
      <c r="N117" s="137"/>
      <c r="O117" s="138">
        <f t="shared" si="278"/>
        <v>0</v>
      </c>
      <c r="P117" s="96" t="e">
        <f t="shared" si="263"/>
        <v>#DIV/0!</v>
      </c>
      <c r="Q117" s="137"/>
      <c r="R117" s="96" t="e">
        <f t="shared" si="264"/>
        <v>#DIV/0!</v>
      </c>
      <c r="S117" s="138"/>
      <c r="T117" s="138"/>
      <c r="U117" s="139"/>
      <c r="V117" s="139"/>
      <c r="W117" s="138"/>
      <c r="X117" s="96" t="e">
        <f t="shared" si="266"/>
        <v>#DIV/0!</v>
      </c>
      <c r="Y117" s="137"/>
      <c r="Z117" s="96" t="e">
        <f t="shared" si="267"/>
        <v>#DIV/0!</v>
      </c>
      <c r="AA117" s="138"/>
      <c r="AB117" s="138"/>
      <c r="AC117" s="139"/>
      <c r="AD117" s="139"/>
      <c r="AE117" s="138">
        <f t="shared" si="279"/>
        <v>0</v>
      </c>
      <c r="AF117" s="96" t="e">
        <f t="shared" si="283"/>
        <v>#DIV/0!</v>
      </c>
      <c r="AG117" s="137"/>
      <c r="AH117" s="114" t="e">
        <f t="shared" si="270"/>
        <v>#DIV/0!</v>
      </c>
      <c r="AI117" s="138"/>
      <c r="AJ117" s="138"/>
      <c r="AK117" s="139"/>
      <c r="AL117" s="139"/>
      <c r="AM117" s="138"/>
      <c r="AN117" s="138"/>
      <c r="AO117" s="139"/>
      <c r="AP117" s="138"/>
      <c r="AQ117" s="138"/>
      <c r="AR117" s="138"/>
      <c r="AS117" s="139"/>
      <c r="AT117" s="138"/>
      <c r="AU117" s="138"/>
      <c r="AV117" s="138"/>
      <c r="AW117" s="139"/>
      <c r="AX117" s="137">
        <f t="shared" si="280"/>
        <v>0</v>
      </c>
      <c r="AY117" s="99" t="e">
        <f t="shared" si="284"/>
        <v>#DIV/0!</v>
      </c>
      <c r="AZ117" s="137"/>
      <c r="BA117" s="96" t="e">
        <f t="shared" si="315"/>
        <v>#DIV/0!</v>
      </c>
      <c r="BB117" s="138"/>
      <c r="BC117" s="138"/>
      <c r="BD117" s="139"/>
      <c r="BE117" s="139"/>
    </row>
    <row r="118" spans="2:59" s="142" customFormat="1" ht="46.5" hidden="1" customHeight="1" x14ac:dyDescent="0.25">
      <c r="B118" s="140"/>
      <c r="C118" s="83" t="s">
        <v>57</v>
      </c>
      <c r="D118" s="139"/>
      <c r="E118" s="139"/>
      <c r="F118" s="139"/>
      <c r="G118" s="139"/>
      <c r="H118" s="139"/>
      <c r="I118" s="139"/>
      <c r="J118" s="139"/>
      <c r="K118" s="577">
        <f t="shared" ref="K118:K123" si="316">L118</f>
        <v>0</v>
      </c>
      <c r="L118" s="134"/>
      <c r="M118" s="137"/>
      <c r="N118" s="137"/>
      <c r="O118" s="577">
        <f t="shared" si="278"/>
        <v>0</v>
      </c>
      <c r="P118" s="100" t="e">
        <f t="shared" ref="P118:P204" si="317">O118/K118</f>
        <v>#DIV/0!</v>
      </c>
      <c r="Q118" s="134">
        <f>L118</f>
        <v>0</v>
      </c>
      <c r="R118" s="100" t="e">
        <f t="shared" ref="R118:R204" si="318">Q118/L118</f>
        <v>#DIV/0!</v>
      </c>
      <c r="S118" s="138"/>
      <c r="T118" s="138"/>
      <c r="U118" s="139"/>
      <c r="V118" s="139"/>
      <c r="W118" s="577">
        <f>Y118</f>
        <v>0</v>
      </c>
      <c r="X118" s="100" t="e">
        <f t="shared" si="266"/>
        <v>#DIV/0!</v>
      </c>
      <c r="Y118" s="134">
        <f>L118</f>
        <v>0</v>
      </c>
      <c r="Z118" s="100" t="e">
        <f t="shared" ref="Z118:Z204" si="319">Y118/L118</f>
        <v>#DIV/0!</v>
      </c>
      <c r="AA118" s="138"/>
      <c r="AB118" s="138"/>
      <c r="AC118" s="139"/>
      <c r="AD118" s="139"/>
      <c r="AE118" s="577"/>
      <c r="AF118" s="100" t="e">
        <f t="shared" si="283"/>
        <v>#DIV/0!</v>
      </c>
      <c r="AG118" s="134"/>
      <c r="AH118" s="114" t="e">
        <f t="shared" ref="AH118:AH204" si="320">AG118/L118</f>
        <v>#DIV/0!</v>
      </c>
      <c r="AI118" s="138"/>
      <c r="AJ118" s="138"/>
      <c r="AK118" s="139"/>
      <c r="AL118" s="139"/>
      <c r="AM118" s="138"/>
      <c r="AN118" s="138"/>
      <c r="AO118" s="139"/>
      <c r="AP118" s="138"/>
      <c r="AQ118" s="138"/>
      <c r="AR118" s="138"/>
      <c r="AS118" s="139"/>
      <c r="AT118" s="138"/>
      <c r="AU118" s="138"/>
      <c r="AV118" s="138"/>
      <c r="AW118" s="139"/>
      <c r="AX118" s="134">
        <f t="shared" si="280"/>
        <v>0</v>
      </c>
      <c r="AY118" s="99" t="e">
        <f t="shared" si="284"/>
        <v>#DIV/0!</v>
      </c>
      <c r="AZ118" s="134">
        <f>L118-Y118</f>
        <v>0</v>
      </c>
      <c r="BA118" s="100" t="e">
        <f t="shared" si="315"/>
        <v>#DIV/0!</v>
      </c>
      <c r="BB118" s="138"/>
      <c r="BC118" s="138"/>
      <c r="BD118" s="139"/>
      <c r="BE118" s="139"/>
    </row>
    <row r="119" spans="2:59" s="142" customFormat="1" ht="183" customHeight="1" x14ac:dyDescent="0.25">
      <c r="B119" s="76" t="s">
        <v>71</v>
      </c>
      <c r="C119" s="77" t="s">
        <v>77</v>
      </c>
      <c r="D119" s="139"/>
      <c r="E119" s="139"/>
      <c r="F119" s="139"/>
      <c r="G119" s="139"/>
      <c r="H119" s="139"/>
      <c r="I119" s="139"/>
      <c r="J119" s="139"/>
      <c r="K119" s="576">
        <f t="shared" si="316"/>
        <v>367160.79330000002</v>
      </c>
      <c r="L119" s="111">
        <f>L120</f>
        <v>367160.79330000002</v>
      </c>
      <c r="M119" s="137"/>
      <c r="N119" s="137"/>
      <c r="O119" s="576">
        <f t="shared" si="278"/>
        <v>4833.6808799999999</v>
      </c>
      <c r="P119" s="96">
        <f t="shared" si="317"/>
        <v>1.3165024611030546E-2</v>
      </c>
      <c r="Q119" s="111">
        <f>Q120</f>
        <v>4833.6808799999999</v>
      </c>
      <c r="R119" s="96">
        <f t="shared" si="318"/>
        <v>1.3165024611030546E-2</v>
      </c>
      <c r="S119" s="138"/>
      <c r="T119" s="138"/>
      <c r="U119" s="139"/>
      <c r="V119" s="139"/>
      <c r="W119" s="576">
        <f>Y119</f>
        <v>4833.6808799999999</v>
      </c>
      <c r="X119" s="96">
        <f t="shared" ref="X119:X205" si="321">W119/K119</f>
        <v>1.3165024611030546E-2</v>
      </c>
      <c r="Y119" s="111">
        <f>Y120</f>
        <v>4833.6808799999999</v>
      </c>
      <c r="Z119" s="96">
        <f t="shared" si="319"/>
        <v>1.3165024611030546E-2</v>
      </c>
      <c r="AA119" s="138"/>
      <c r="AB119" s="138"/>
      <c r="AC119" s="139"/>
      <c r="AD119" s="139"/>
      <c r="AE119" s="576">
        <f t="shared" si="279"/>
        <v>183661.54978</v>
      </c>
      <c r="AF119" s="96">
        <f t="shared" si="283"/>
        <v>0.50022102885569719</v>
      </c>
      <c r="AG119" s="111">
        <f>AG120</f>
        <v>183661.54978</v>
      </c>
      <c r="AH119" s="114">
        <f t="shared" si="320"/>
        <v>0.50022102885569719</v>
      </c>
      <c r="AI119" s="138"/>
      <c r="AJ119" s="138"/>
      <c r="AK119" s="139"/>
      <c r="AL119" s="139"/>
      <c r="AM119" s="138"/>
      <c r="AN119" s="138"/>
      <c r="AO119" s="139"/>
      <c r="AP119" s="138"/>
      <c r="AQ119" s="138"/>
      <c r="AR119" s="138"/>
      <c r="AS119" s="139"/>
      <c r="AT119" s="138"/>
      <c r="AU119" s="138"/>
      <c r="AV119" s="138"/>
      <c r="AW119" s="139"/>
      <c r="AX119" s="111">
        <f t="shared" si="280"/>
        <v>0</v>
      </c>
      <c r="AY119" s="99">
        <f t="shared" si="284"/>
        <v>0</v>
      </c>
      <c r="AZ119" s="111">
        <f>AZ120</f>
        <v>0</v>
      </c>
      <c r="BA119" s="96">
        <f t="shared" si="315"/>
        <v>0</v>
      </c>
      <c r="BB119" s="138"/>
      <c r="BC119" s="138"/>
      <c r="BD119" s="139"/>
      <c r="BE119" s="139"/>
    </row>
    <row r="120" spans="2:59" s="142" customFormat="1" ht="52.5" customHeight="1" x14ac:dyDescent="0.25">
      <c r="B120" s="140"/>
      <c r="C120" s="83" t="s">
        <v>57</v>
      </c>
      <c r="D120" s="139"/>
      <c r="E120" s="139"/>
      <c r="F120" s="139"/>
      <c r="G120" s="139"/>
      <c r="H120" s="139"/>
      <c r="I120" s="139"/>
      <c r="J120" s="139"/>
      <c r="K120" s="577">
        <f t="shared" si="316"/>
        <v>367160.79330000002</v>
      </c>
      <c r="L120" s="134">
        <v>367160.79330000002</v>
      </c>
      <c r="M120" s="137"/>
      <c r="N120" s="137"/>
      <c r="O120" s="577">
        <f t="shared" ref="O120:O206" si="322">Q120+S120+U120</f>
        <v>4833.6808799999999</v>
      </c>
      <c r="P120" s="96">
        <f t="shared" si="317"/>
        <v>1.3165024611030546E-2</v>
      </c>
      <c r="Q120" s="134">
        <v>4833.6808799999999</v>
      </c>
      <c r="R120" s="96">
        <f t="shared" si="318"/>
        <v>1.3165024611030546E-2</v>
      </c>
      <c r="S120" s="138"/>
      <c r="T120" s="138"/>
      <c r="U120" s="139"/>
      <c r="V120" s="139"/>
      <c r="W120" s="577">
        <f>Y120</f>
        <v>4833.6808799999999</v>
      </c>
      <c r="X120" s="96">
        <f t="shared" si="321"/>
        <v>1.3165024611030546E-2</v>
      </c>
      <c r="Y120" s="134">
        <v>4833.6808799999999</v>
      </c>
      <c r="Z120" s="96">
        <f t="shared" si="319"/>
        <v>1.3165024611030546E-2</v>
      </c>
      <c r="AA120" s="138"/>
      <c r="AB120" s="138"/>
      <c r="AC120" s="139"/>
      <c r="AD120" s="139"/>
      <c r="AE120" s="577">
        <f t="shared" ref="AE120:AE174" si="323">AG120+AI120+AK120</f>
        <v>183661.54978</v>
      </c>
      <c r="AF120" s="96">
        <f t="shared" si="283"/>
        <v>0.50022102885569719</v>
      </c>
      <c r="AG120" s="134">
        <v>183661.54978</v>
      </c>
      <c r="AH120" s="114">
        <f t="shared" si="320"/>
        <v>0.50022102885569719</v>
      </c>
      <c r="AI120" s="138"/>
      <c r="AJ120" s="138"/>
      <c r="AK120" s="139"/>
      <c r="AL120" s="139"/>
      <c r="AM120" s="138"/>
      <c r="AN120" s="138"/>
      <c r="AO120" s="139"/>
      <c r="AP120" s="138"/>
      <c r="AQ120" s="138"/>
      <c r="AR120" s="138"/>
      <c r="AS120" s="139"/>
      <c r="AT120" s="138"/>
      <c r="AU120" s="138"/>
      <c r="AV120" s="138"/>
      <c r="AW120" s="139"/>
      <c r="AX120" s="134">
        <f t="shared" ref="AX120:AX127" si="324">AZ120+BB120+BD120</f>
        <v>0</v>
      </c>
      <c r="AY120" s="99">
        <f t="shared" si="284"/>
        <v>0</v>
      </c>
      <c r="AZ120" s="134">
        <v>0</v>
      </c>
      <c r="BA120" s="96">
        <f t="shared" si="315"/>
        <v>0</v>
      </c>
      <c r="BB120" s="138"/>
      <c r="BC120" s="138"/>
      <c r="BD120" s="139"/>
      <c r="BE120" s="139"/>
    </row>
    <row r="121" spans="2:59" s="109" customFormat="1" ht="54" hidden="1" customHeight="1" x14ac:dyDescent="0.25">
      <c r="B121" s="76"/>
      <c r="C121" s="77" t="s">
        <v>56</v>
      </c>
      <c r="D121" s="79"/>
      <c r="E121" s="106"/>
      <c r="F121" s="106"/>
      <c r="G121" s="79"/>
      <c r="H121" s="106"/>
      <c r="I121" s="106"/>
      <c r="J121" s="79"/>
      <c r="K121" s="576">
        <f t="shared" si="316"/>
        <v>0</v>
      </c>
      <c r="L121" s="111">
        <v>0</v>
      </c>
      <c r="M121" s="112"/>
      <c r="N121" s="112"/>
      <c r="O121" s="576">
        <f t="shared" si="322"/>
        <v>0</v>
      </c>
      <c r="P121" s="96" t="e">
        <f t="shared" si="317"/>
        <v>#DIV/0!</v>
      </c>
      <c r="Q121" s="111"/>
      <c r="R121" s="96" t="e">
        <f t="shared" si="318"/>
        <v>#DIV/0!</v>
      </c>
      <c r="S121" s="440"/>
      <c r="T121" s="440"/>
      <c r="U121" s="440"/>
      <c r="V121" s="440"/>
      <c r="W121" s="576"/>
      <c r="X121" s="96" t="e">
        <f t="shared" si="321"/>
        <v>#DIV/0!</v>
      </c>
      <c r="Y121" s="111"/>
      <c r="Z121" s="96" t="e">
        <f t="shared" si="319"/>
        <v>#DIV/0!</v>
      </c>
      <c r="AA121" s="79"/>
      <c r="AB121" s="79"/>
      <c r="AC121" s="79"/>
      <c r="AD121" s="79"/>
      <c r="AE121" s="576">
        <f t="shared" si="323"/>
        <v>0</v>
      </c>
      <c r="AF121" s="96" t="e">
        <f t="shared" si="283"/>
        <v>#DIV/0!</v>
      </c>
      <c r="AG121" s="111"/>
      <c r="AH121" s="114" t="e">
        <f t="shared" si="320"/>
        <v>#DIV/0!</v>
      </c>
      <c r="AI121" s="79"/>
      <c r="AJ121" s="79"/>
      <c r="AK121" s="79"/>
      <c r="AL121" s="79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11">
        <f t="shared" si="324"/>
        <v>0</v>
      </c>
      <c r="AY121" s="99" t="e">
        <f t="shared" si="284"/>
        <v>#DIV/0!</v>
      </c>
      <c r="AZ121" s="111"/>
      <c r="BA121" s="96" t="e">
        <f t="shared" si="315"/>
        <v>#DIV/0!</v>
      </c>
      <c r="BB121" s="406"/>
      <c r="BC121" s="406"/>
      <c r="BD121" s="406"/>
      <c r="BE121" s="406"/>
      <c r="BF121" s="108"/>
      <c r="BG121" s="108"/>
    </row>
    <row r="122" spans="2:59" s="109" customFormat="1" ht="54" customHeight="1" x14ac:dyDescent="0.25">
      <c r="B122" s="76" t="s">
        <v>31</v>
      </c>
      <c r="C122" s="77" t="s">
        <v>74</v>
      </c>
      <c r="D122" s="79"/>
      <c r="E122" s="106"/>
      <c r="F122" s="106"/>
      <c r="G122" s="79"/>
      <c r="H122" s="106"/>
      <c r="I122" s="106"/>
      <c r="J122" s="79"/>
      <c r="K122" s="576">
        <f t="shared" si="316"/>
        <v>297444.04035999998</v>
      </c>
      <c r="L122" s="111">
        <f>L123</f>
        <v>297444.04035999998</v>
      </c>
      <c r="M122" s="112"/>
      <c r="N122" s="112"/>
      <c r="O122" s="576">
        <f t="shared" si="322"/>
        <v>215278.31760000001</v>
      </c>
      <c r="P122" s="99">
        <f t="shared" si="317"/>
        <v>0.72376073610164171</v>
      </c>
      <c r="Q122" s="111">
        <f>Q123</f>
        <v>215278.31760000001</v>
      </c>
      <c r="R122" s="99">
        <f t="shared" si="318"/>
        <v>0.72376073610164171</v>
      </c>
      <c r="S122" s="440"/>
      <c r="T122" s="440"/>
      <c r="U122" s="440"/>
      <c r="V122" s="440"/>
      <c r="W122" s="576">
        <f>Y122</f>
        <v>193750.48584000001</v>
      </c>
      <c r="X122" s="99">
        <f t="shared" si="321"/>
        <v>0.65138466249147753</v>
      </c>
      <c r="Y122" s="111">
        <f>Y123</f>
        <v>193750.48584000001</v>
      </c>
      <c r="Z122" s="99">
        <f t="shared" si="319"/>
        <v>0.65138466249147753</v>
      </c>
      <c r="AA122" s="79"/>
      <c r="AB122" s="79"/>
      <c r="AC122" s="79"/>
      <c r="AD122" s="79"/>
      <c r="AE122" s="576">
        <f t="shared" si="323"/>
        <v>256504.59125</v>
      </c>
      <c r="AF122" s="99">
        <f t="shared" ref="AF122:AF208" si="325">AE122/K122</f>
        <v>0.86236251679324116</v>
      </c>
      <c r="AG122" s="111">
        <f>AG123</f>
        <v>256504.59125</v>
      </c>
      <c r="AH122" s="114">
        <f t="shared" si="320"/>
        <v>0.86236251679324116</v>
      </c>
      <c r="AI122" s="79"/>
      <c r="AJ122" s="79"/>
      <c r="AK122" s="79"/>
      <c r="AL122" s="79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11">
        <f t="shared" si="324"/>
        <v>103693.55451999998</v>
      </c>
      <c r="AY122" s="99">
        <f t="shared" ref="AY122:AY161" si="326">AX122/K122</f>
        <v>0.34861533750852247</v>
      </c>
      <c r="AZ122" s="111">
        <f>AZ123</f>
        <v>103693.55451999998</v>
      </c>
      <c r="BA122" s="99">
        <f t="shared" si="315"/>
        <v>0.40425613442114156</v>
      </c>
      <c r="BB122" s="406"/>
      <c r="BC122" s="406"/>
      <c r="BD122" s="406"/>
      <c r="BE122" s="406"/>
      <c r="BF122" s="108"/>
      <c r="BG122" s="108"/>
    </row>
    <row r="123" spans="2:59" s="136" customFormat="1" ht="54" customHeight="1" x14ac:dyDescent="0.25">
      <c r="B123" s="132"/>
      <c r="C123" s="83" t="s">
        <v>57</v>
      </c>
      <c r="D123" s="133"/>
      <c r="E123" s="143"/>
      <c r="F123" s="143"/>
      <c r="G123" s="133"/>
      <c r="H123" s="143"/>
      <c r="I123" s="143"/>
      <c r="J123" s="133"/>
      <c r="K123" s="577">
        <f t="shared" si="316"/>
        <v>297444.04035999998</v>
      </c>
      <c r="L123" s="134">
        <v>297444.04035999998</v>
      </c>
      <c r="M123" s="144"/>
      <c r="N123" s="144"/>
      <c r="O123" s="577">
        <f t="shared" si="322"/>
        <v>215278.31760000001</v>
      </c>
      <c r="P123" s="96">
        <f t="shared" si="317"/>
        <v>0.72376073610164171</v>
      </c>
      <c r="Q123" s="134">
        <v>215278.31760000001</v>
      </c>
      <c r="R123" s="96">
        <f t="shared" si="318"/>
        <v>0.72376073610164171</v>
      </c>
      <c r="S123" s="441"/>
      <c r="T123" s="441"/>
      <c r="U123" s="441"/>
      <c r="V123" s="441"/>
      <c r="W123" s="577">
        <f>Y123</f>
        <v>193750.48584000001</v>
      </c>
      <c r="X123" s="96">
        <f t="shared" si="321"/>
        <v>0.65138466249147753</v>
      </c>
      <c r="Y123" s="134">
        <v>193750.48584000001</v>
      </c>
      <c r="Z123" s="96">
        <f t="shared" si="319"/>
        <v>0.65138466249147753</v>
      </c>
      <c r="AA123" s="133"/>
      <c r="AB123" s="133"/>
      <c r="AC123" s="133"/>
      <c r="AD123" s="133"/>
      <c r="AE123" s="577">
        <f>AG123</f>
        <v>256504.59125</v>
      </c>
      <c r="AF123" s="96">
        <f t="shared" si="325"/>
        <v>0.86236251679324116</v>
      </c>
      <c r="AG123" s="134">
        <v>256504.59125</v>
      </c>
      <c r="AH123" s="114">
        <f t="shared" si="320"/>
        <v>0.86236251679324116</v>
      </c>
      <c r="AI123" s="133"/>
      <c r="AJ123" s="133"/>
      <c r="AK123" s="133"/>
      <c r="AL123" s="133"/>
      <c r="AM123" s="143"/>
      <c r="AN123" s="143"/>
      <c r="AO123" s="143"/>
      <c r="AP123" s="143"/>
      <c r="AQ123" s="143"/>
      <c r="AR123" s="143"/>
      <c r="AS123" s="143"/>
      <c r="AT123" s="143"/>
      <c r="AU123" s="143"/>
      <c r="AV123" s="143"/>
      <c r="AW123" s="143"/>
      <c r="AX123" s="134">
        <f t="shared" si="324"/>
        <v>103693.55451999998</v>
      </c>
      <c r="AY123" s="99">
        <f t="shared" si="326"/>
        <v>0.34861533750852247</v>
      </c>
      <c r="AZ123" s="134">
        <f>L123-Y123</f>
        <v>103693.55451999998</v>
      </c>
      <c r="BA123" s="96">
        <f t="shared" si="315"/>
        <v>0.40425613442114156</v>
      </c>
      <c r="BB123" s="407"/>
      <c r="BC123" s="407"/>
      <c r="BD123" s="407"/>
      <c r="BE123" s="407"/>
      <c r="BF123" s="135"/>
      <c r="BG123" s="135"/>
    </row>
    <row r="124" spans="2:59" s="109" customFormat="1" ht="54" hidden="1" customHeight="1" x14ac:dyDescent="0.25">
      <c r="B124" s="76"/>
      <c r="C124" s="77"/>
      <c r="D124" s="79"/>
      <c r="E124" s="106"/>
      <c r="F124" s="106"/>
      <c r="G124" s="79"/>
      <c r="H124" s="106"/>
      <c r="I124" s="106"/>
      <c r="J124" s="79"/>
      <c r="K124" s="576"/>
      <c r="L124" s="111"/>
      <c r="M124" s="112"/>
      <c r="N124" s="112"/>
      <c r="O124" s="576">
        <f t="shared" si="322"/>
        <v>0</v>
      </c>
      <c r="P124" s="96" t="e">
        <f t="shared" si="317"/>
        <v>#DIV/0!</v>
      </c>
      <c r="Q124" s="111"/>
      <c r="R124" s="96" t="e">
        <f t="shared" si="318"/>
        <v>#DIV/0!</v>
      </c>
      <c r="S124" s="440"/>
      <c r="T124" s="440"/>
      <c r="U124" s="440"/>
      <c r="V124" s="440"/>
      <c r="W124" s="576"/>
      <c r="X124" s="96" t="e">
        <f t="shared" si="321"/>
        <v>#DIV/0!</v>
      </c>
      <c r="Y124" s="111"/>
      <c r="Z124" s="96" t="e">
        <f t="shared" si="319"/>
        <v>#DIV/0!</v>
      </c>
      <c r="AA124" s="79"/>
      <c r="AB124" s="79"/>
      <c r="AC124" s="79"/>
      <c r="AD124" s="79"/>
      <c r="AE124" s="576">
        <f t="shared" si="323"/>
        <v>0</v>
      </c>
      <c r="AF124" s="96" t="e">
        <f t="shared" si="325"/>
        <v>#DIV/0!</v>
      </c>
      <c r="AG124" s="111"/>
      <c r="AH124" s="114" t="e">
        <f t="shared" si="320"/>
        <v>#DIV/0!</v>
      </c>
      <c r="AI124" s="79"/>
      <c r="AJ124" s="79"/>
      <c r="AK124" s="79"/>
      <c r="AL124" s="79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11">
        <f t="shared" si="324"/>
        <v>0</v>
      </c>
      <c r="AY124" s="99" t="e">
        <f t="shared" si="326"/>
        <v>#DIV/0!</v>
      </c>
      <c r="AZ124" s="111"/>
      <c r="BA124" s="96" t="e">
        <f t="shared" si="315"/>
        <v>#DIV/0!</v>
      </c>
      <c r="BB124" s="406"/>
      <c r="BC124" s="406"/>
      <c r="BD124" s="406"/>
      <c r="BE124" s="406"/>
      <c r="BF124" s="108"/>
      <c r="BG124" s="108"/>
    </row>
    <row r="125" spans="2:59" s="109" customFormat="1" ht="54" hidden="1" customHeight="1" x14ac:dyDescent="0.25">
      <c r="B125" s="76"/>
      <c r="C125" s="77"/>
      <c r="D125" s="79"/>
      <c r="E125" s="106"/>
      <c r="F125" s="106"/>
      <c r="G125" s="79"/>
      <c r="H125" s="106"/>
      <c r="I125" s="106"/>
      <c r="J125" s="79"/>
      <c r="K125" s="576"/>
      <c r="L125" s="111"/>
      <c r="M125" s="112"/>
      <c r="N125" s="112"/>
      <c r="O125" s="576">
        <f t="shared" si="322"/>
        <v>0</v>
      </c>
      <c r="P125" s="96" t="e">
        <f t="shared" si="317"/>
        <v>#DIV/0!</v>
      </c>
      <c r="Q125" s="111"/>
      <c r="R125" s="96" t="e">
        <f t="shared" si="318"/>
        <v>#DIV/0!</v>
      </c>
      <c r="S125" s="440"/>
      <c r="T125" s="440"/>
      <c r="U125" s="440"/>
      <c r="V125" s="440"/>
      <c r="W125" s="576"/>
      <c r="X125" s="96" t="e">
        <f t="shared" si="321"/>
        <v>#DIV/0!</v>
      </c>
      <c r="Y125" s="111"/>
      <c r="Z125" s="96" t="e">
        <f t="shared" si="319"/>
        <v>#DIV/0!</v>
      </c>
      <c r="AA125" s="79"/>
      <c r="AB125" s="79"/>
      <c r="AC125" s="79"/>
      <c r="AD125" s="79"/>
      <c r="AE125" s="576">
        <f t="shared" si="323"/>
        <v>0</v>
      </c>
      <c r="AF125" s="96" t="e">
        <f t="shared" si="325"/>
        <v>#DIV/0!</v>
      </c>
      <c r="AG125" s="111"/>
      <c r="AH125" s="114" t="e">
        <f t="shared" si="320"/>
        <v>#DIV/0!</v>
      </c>
      <c r="AI125" s="79"/>
      <c r="AJ125" s="79"/>
      <c r="AK125" s="79"/>
      <c r="AL125" s="79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11">
        <f t="shared" si="324"/>
        <v>0</v>
      </c>
      <c r="AY125" s="99" t="e">
        <f t="shared" si="326"/>
        <v>#DIV/0!</v>
      </c>
      <c r="AZ125" s="111"/>
      <c r="BA125" s="96" t="e">
        <f t="shared" si="315"/>
        <v>#DIV/0!</v>
      </c>
      <c r="BB125" s="406"/>
      <c r="BC125" s="406"/>
      <c r="BD125" s="406"/>
      <c r="BE125" s="406"/>
      <c r="BF125" s="108"/>
      <c r="BG125" s="108"/>
    </row>
    <row r="126" spans="2:59" s="131" customFormat="1" ht="75.75" customHeight="1" x14ac:dyDescent="0.25">
      <c r="B126" s="101" t="s">
        <v>71</v>
      </c>
      <c r="C126" s="102" t="s">
        <v>431</v>
      </c>
      <c r="D126" s="538"/>
      <c r="E126" s="538"/>
      <c r="F126" s="538"/>
      <c r="G126" s="538"/>
      <c r="H126" s="538"/>
      <c r="I126" s="538"/>
      <c r="J126" s="538"/>
      <c r="K126" s="578">
        <f t="shared" ref="K126:K131" si="327">L126</f>
        <v>212556.4</v>
      </c>
      <c r="L126" s="104">
        <f>L127</f>
        <v>212556.4</v>
      </c>
      <c r="M126" s="104"/>
      <c r="N126" s="104"/>
      <c r="O126" s="578">
        <f t="shared" ref="O126:O131" si="328">Q126</f>
        <v>16575.977200000001</v>
      </c>
      <c r="P126" s="105">
        <f t="shared" si="317"/>
        <v>7.798390074352031E-2</v>
      </c>
      <c r="Q126" s="104">
        <f>Q137</f>
        <v>16575.977200000001</v>
      </c>
      <c r="R126" s="105">
        <f t="shared" si="318"/>
        <v>7.798390074352031E-2</v>
      </c>
      <c r="S126" s="538"/>
      <c r="T126" s="538"/>
      <c r="U126" s="538"/>
      <c r="V126" s="538"/>
      <c r="W126" s="578">
        <f t="shared" ref="W126:W131" si="329">Y126</f>
        <v>0</v>
      </c>
      <c r="X126" s="105">
        <f t="shared" ref="X126:X131" si="330">W126/K126</f>
        <v>0</v>
      </c>
      <c r="Y126" s="104">
        <f>Y127</f>
        <v>0</v>
      </c>
      <c r="Z126" s="105">
        <f t="shared" ref="Z126:Z135" si="331">Y126/L126</f>
        <v>0</v>
      </c>
      <c r="AA126" s="538"/>
      <c r="AB126" s="538"/>
      <c r="AC126" s="538"/>
      <c r="AD126" s="538"/>
      <c r="AE126" s="578">
        <f t="shared" ref="AE126" si="332">AG126+AI126+AK126</f>
        <v>212556.4</v>
      </c>
      <c r="AF126" s="105">
        <f t="shared" ref="AF126:AF129" si="333">AE126/K126</f>
        <v>1</v>
      </c>
      <c r="AG126" s="104">
        <f>AG127</f>
        <v>212556.4</v>
      </c>
      <c r="AH126" s="114">
        <f t="shared" ref="AH126:AH129" si="334">AG126/L126</f>
        <v>1</v>
      </c>
      <c r="AI126" s="538"/>
      <c r="AJ126" s="538"/>
      <c r="AK126" s="538"/>
      <c r="AL126" s="538"/>
      <c r="AM126" s="538"/>
      <c r="AN126" s="538"/>
      <c r="AO126" s="538"/>
      <c r="AP126" s="538"/>
      <c r="AQ126" s="538"/>
      <c r="AR126" s="538"/>
      <c r="AS126" s="538"/>
      <c r="AT126" s="538"/>
      <c r="AU126" s="538"/>
      <c r="AV126" s="538"/>
      <c r="AW126" s="538"/>
      <c r="AX126" s="104">
        <f t="shared" si="324"/>
        <v>212556.4</v>
      </c>
      <c r="AY126" s="99">
        <f t="shared" si="326"/>
        <v>1</v>
      </c>
      <c r="AZ126" s="104">
        <f>AZ127</f>
        <v>212556.4</v>
      </c>
      <c r="BA126" s="96">
        <f t="shared" si="315"/>
        <v>1</v>
      </c>
      <c r="BB126" s="538"/>
      <c r="BC126" s="538"/>
      <c r="BD126" s="538"/>
      <c r="BE126" s="538"/>
      <c r="BF126" s="130"/>
      <c r="BG126" s="130"/>
    </row>
    <row r="127" spans="2:59" s="135" customFormat="1" ht="54" customHeight="1" x14ac:dyDescent="0.25">
      <c r="B127" s="132"/>
      <c r="C127" s="83" t="s">
        <v>293</v>
      </c>
      <c r="D127" s="405"/>
      <c r="E127" s="143"/>
      <c r="F127" s="143"/>
      <c r="G127" s="405"/>
      <c r="H127" s="143"/>
      <c r="I127" s="143"/>
      <c r="J127" s="405"/>
      <c r="K127" s="577">
        <f t="shared" si="327"/>
        <v>212556.4</v>
      </c>
      <c r="L127" s="134">
        <f>L129+L137</f>
        <v>212556.4</v>
      </c>
      <c r="M127" s="144"/>
      <c r="N127" s="144"/>
      <c r="O127" s="577">
        <f t="shared" si="328"/>
        <v>16575.977200000001</v>
      </c>
      <c r="P127" s="100">
        <f t="shared" si="317"/>
        <v>7.798390074352031E-2</v>
      </c>
      <c r="Q127" s="134">
        <f>Q129+Q137</f>
        <v>16575.977200000001</v>
      </c>
      <c r="R127" s="100">
        <f t="shared" si="318"/>
        <v>7.798390074352031E-2</v>
      </c>
      <c r="S127" s="441"/>
      <c r="T127" s="441"/>
      <c r="U127" s="441"/>
      <c r="V127" s="441"/>
      <c r="W127" s="577">
        <f t="shared" si="329"/>
        <v>0</v>
      </c>
      <c r="X127" s="100">
        <f t="shared" si="330"/>
        <v>0</v>
      </c>
      <c r="Y127" s="134">
        <f>Y129+Y131+Y133+Y135</f>
        <v>0</v>
      </c>
      <c r="Z127" s="100">
        <f t="shared" si="331"/>
        <v>0</v>
      </c>
      <c r="AA127" s="405"/>
      <c r="AB127" s="405"/>
      <c r="AC127" s="405"/>
      <c r="AD127" s="405"/>
      <c r="AE127" s="577">
        <f>AG127</f>
        <v>212556.4</v>
      </c>
      <c r="AF127" s="100">
        <f t="shared" si="333"/>
        <v>1</v>
      </c>
      <c r="AG127" s="134">
        <f>212556.4</f>
        <v>212556.4</v>
      </c>
      <c r="AH127" s="114">
        <f t="shared" si="334"/>
        <v>1</v>
      </c>
      <c r="AI127" s="405"/>
      <c r="AJ127" s="405"/>
      <c r="AK127" s="405"/>
      <c r="AL127" s="405"/>
      <c r="AM127" s="143"/>
      <c r="AN127" s="143"/>
      <c r="AO127" s="143"/>
      <c r="AP127" s="143"/>
      <c r="AQ127" s="143"/>
      <c r="AR127" s="143"/>
      <c r="AS127" s="143"/>
      <c r="AT127" s="143"/>
      <c r="AU127" s="143"/>
      <c r="AV127" s="143"/>
      <c r="AW127" s="143"/>
      <c r="AX127" s="134">
        <f t="shared" si="324"/>
        <v>212556.4</v>
      </c>
      <c r="AY127" s="99">
        <f t="shared" si="326"/>
        <v>1</v>
      </c>
      <c r="AZ127" s="134">
        <f>L127-Y127</f>
        <v>212556.4</v>
      </c>
      <c r="BA127" s="100">
        <f t="shared" si="315"/>
        <v>1</v>
      </c>
      <c r="BB127" s="407"/>
      <c r="BC127" s="407"/>
      <c r="BD127" s="407"/>
      <c r="BE127" s="407"/>
    </row>
    <row r="128" spans="2:59" s="109" customFormat="1" ht="54" customHeight="1" x14ac:dyDescent="0.25">
      <c r="B128" s="76" t="s">
        <v>60</v>
      </c>
      <c r="C128" s="128" t="s">
        <v>81</v>
      </c>
      <c r="D128" s="79"/>
      <c r="E128" s="106"/>
      <c r="F128" s="106"/>
      <c r="G128" s="79"/>
      <c r="H128" s="106"/>
      <c r="I128" s="106"/>
      <c r="J128" s="79"/>
      <c r="K128" s="576">
        <f t="shared" si="327"/>
        <v>212556.4</v>
      </c>
      <c r="L128" s="111">
        <f>L129</f>
        <v>212556.4</v>
      </c>
      <c r="M128" s="112"/>
      <c r="N128" s="112"/>
      <c r="O128" s="576">
        <f t="shared" si="328"/>
        <v>0</v>
      </c>
      <c r="P128" s="99">
        <f t="shared" si="317"/>
        <v>0</v>
      </c>
      <c r="Q128" s="111">
        <f>Q129</f>
        <v>0</v>
      </c>
      <c r="R128" s="99">
        <f t="shared" si="318"/>
        <v>0</v>
      </c>
      <c r="S128" s="440"/>
      <c r="T128" s="440"/>
      <c r="U128" s="440"/>
      <c r="V128" s="440"/>
      <c r="W128" s="576">
        <f t="shared" si="329"/>
        <v>0</v>
      </c>
      <c r="X128" s="99">
        <f t="shared" si="330"/>
        <v>0</v>
      </c>
      <c r="Y128" s="111">
        <f>Y129</f>
        <v>0</v>
      </c>
      <c r="Z128" s="99">
        <f t="shared" si="331"/>
        <v>0</v>
      </c>
      <c r="AA128" s="79"/>
      <c r="AB128" s="79"/>
      <c r="AC128" s="79"/>
      <c r="AD128" s="79"/>
      <c r="AE128" s="576">
        <f>AG128</f>
        <v>212556.4</v>
      </c>
      <c r="AF128" s="99">
        <f t="shared" si="333"/>
        <v>1</v>
      </c>
      <c r="AG128" s="111">
        <f>AG129</f>
        <v>212556.4</v>
      </c>
      <c r="AH128" s="114">
        <f t="shared" si="334"/>
        <v>1</v>
      </c>
      <c r="AI128" s="79"/>
      <c r="AJ128" s="79"/>
      <c r="AK128" s="79"/>
      <c r="AL128" s="79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11">
        <f>AZ128</f>
        <v>212556.4</v>
      </c>
      <c r="AY128" s="99">
        <f t="shared" si="326"/>
        <v>1</v>
      </c>
      <c r="AZ128" s="111">
        <f>AZ129</f>
        <v>212556.4</v>
      </c>
      <c r="BA128" s="99">
        <f t="shared" si="315"/>
        <v>1</v>
      </c>
      <c r="BB128" s="406"/>
      <c r="BC128" s="406"/>
      <c r="BD128" s="406"/>
      <c r="BE128" s="406"/>
      <c r="BF128" s="108"/>
      <c r="BG128" s="108"/>
    </row>
    <row r="129" spans="2:81" s="136" customFormat="1" ht="54" customHeight="1" x14ac:dyDescent="0.25">
      <c r="B129" s="132"/>
      <c r="C129" s="83" t="s">
        <v>292</v>
      </c>
      <c r="D129" s="405"/>
      <c r="E129" s="143"/>
      <c r="F129" s="143"/>
      <c r="G129" s="405"/>
      <c r="H129" s="143"/>
      <c r="I129" s="143"/>
      <c r="J129" s="405"/>
      <c r="K129" s="577">
        <f t="shared" si="327"/>
        <v>212556.4</v>
      </c>
      <c r="L129" s="134">
        <v>212556.4</v>
      </c>
      <c r="M129" s="144"/>
      <c r="N129" s="144"/>
      <c r="O129" s="577">
        <f t="shared" si="328"/>
        <v>0</v>
      </c>
      <c r="P129" s="100">
        <f t="shared" si="317"/>
        <v>0</v>
      </c>
      <c r="Q129" s="134">
        <v>0</v>
      </c>
      <c r="R129" s="100">
        <f t="shared" si="318"/>
        <v>0</v>
      </c>
      <c r="S129" s="441"/>
      <c r="T129" s="441"/>
      <c r="U129" s="441"/>
      <c r="V129" s="441"/>
      <c r="W129" s="577">
        <f t="shared" si="329"/>
        <v>0</v>
      </c>
      <c r="X129" s="100">
        <f t="shared" si="330"/>
        <v>0</v>
      </c>
      <c r="Y129" s="134">
        <v>0</v>
      </c>
      <c r="Z129" s="100">
        <f t="shared" si="331"/>
        <v>0</v>
      </c>
      <c r="AA129" s="405"/>
      <c r="AB129" s="405"/>
      <c r="AC129" s="405"/>
      <c r="AD129" s="405"/>
      <c r="AE129" s="577">
        <f>AG129</f>
        <v>212556.4</v>
      </c>
      <c r="AF129" s="100">
        <f t="shared" si="333"/>
        <v>1</v>
      </c>
      <c r="AG129" s="134">
        <f>AG127</f>
        <v>212556.4</v>
      </c>
      <c r="AH129" s="114">
        <f t="shared" si="334"/>
        <v>1</v>
      </c>
      <c r="AI129" s="405"/>
      <c r="AJ129" s="405"/>
      <c r="AK129" s="405"/>
      <c r="AL129" s="405"/>
      <c r="AM129" s="143"/>
      <c r="AN129" s="143"/>
      <c r="AO129" s="143"/>
      <c r="AP129" s="143"/>
      <c r="AQ129" s="143"/>
      <c r="AR129" s="143"/>
      <c r="AS129" s="143"/>
      <c r="AT129" s="143"/>
      <c r="AU129" s="143"/>
      <c r="AV129" s="143"/>
      <c r="AW129" s="143"/>
      <c r="AX129" s="134">
        <f>AZ129</f>
        <v>212556.4</v>
      </c>
      <c r="AY129" s="99">
        <f t="shared" si="326"/>
        <v>1</v>
      </c>
      <c r="AZ129" s="134">
        <f>L129-Y129</f>
        <v>212556.4</v>
      </c>
      <c r="BA129" s="100">
        <f t="shared" si="315"/>
        <v>1</v>
      </c>
      <c r="BB129" s="407"/>
      <c r="BC129" s="407"/>
      <c r="BD129" s="407"/>
      <c r="BE129" s="407"/>
      <c r="BF129" s="135"/>
      <c r="BG129" s="135"/>
    </row>
    <row r="130" spans="2:81" s="109" customFormat="1" ht="54" hidden="1" customHeight="1" x14ac:dyDescent="0.25">
      <c r="B130" s="76" t="s">
        <v>67</v>
      </c>
      <c r="C130" s="77" t="s">
        <v>74</v>
      </c>
      <c r="D130" s="79"/>
      <c r="E130" s="106"/>
      <c r="F130" s="106"/>
      <c r="G130" s="79"/>
      <c r="H130" s="106"/>
      <c r="I130" s="106"/>
      <c r="J130" s="79"/>
      <c r="K130" s="576">
        <f t="shared" si="327"/>
        <v>0</v>
      </c>
      <c r="L130" s="111">
        <f>L131</f>
        <v>0</v>
      </c>
      <c r="M130" s="112"/>
      <c r="N130" s="112"/>
      <c r="O130" s="576">
        <f t="shared" si="328"/>
        <v>0</v>
      </c>
      <c r="P130" s="99" t="e">
        <f t="shared" si="317"/>
        <v>#DIV/0!</v>
      </c>
      <c r="Q130" s="111">
        <f>Q131</f>
        <v>0</v>
      </c>
      <c r="R130" s="99" t="e">
        <f t="shared" si="318"/>
        <v>#DIV/0!</v>
      </c>
      <c r="S130" s="440"/>
      <c r="T130" s="440"/>
      <c r="U130" s="440"/>
      <c r="V130" s="440"/>
      <c r="W130" s="576">
        <f t="shared" si="329"/>
        <v>0</v>
      </c>
      <c r="X130" s="99" t="e">
        <f t="shared" si="330"/>
        <v>#DIV/0!</v>
      </c>
      <c r="Y130" s="111">
        <f>Y131</f>
        <v>0</v>
      </c>
      <c r="Z130" s="99" t="e">
        <f t="shared" si="331"/>
        <v>#DIV/0!</v>
      </c>
      <c r="AA130" s="79"/>
      <c r="AB130" s="79"/>
      <c r="AC130" s="79"/>
      <c r="AD130" s="79"/>
      <c r="AE130" s="576">
        <f t="shared" ref="AE130:AE135" si="335">AG130+AI130+AK130</f>
        <v>0</v>
      </c>
      <c r="AF130" s="99" t="e">
        <f t="shared" ref="AF130:AF135" si="336">AE130/K130</f>
        <v>#DIV/0!</v>
      </c>
      <c r="AG130" s="111">
        <f>AG131</f>
        <v>0</v>
      </c>
      <c r="AH130" s="114" t="e">
        <f t="shared" ref="AH130:AH135" si="337">AG130/L130</f>
        <v>#DIV/0!</v>
      </c>
      <c r="AI130" s="79"/>
      <c r="AJ130" s="79"/>
      <c r="AK130" s="79"/>
      <c r="AL130" s="79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11">
        <f t="shared" ref="AX130:AX135" si="338">AZ130+BB130+BD130</f>
        <v>0</v>
      </c>
      <c r="AY130" s="99" t="e">
        <f t="shared" si="326"/>
        <v>#DIV/0!</v>
      </c>
      <c r="AZ130" s="111">
        <f>AZ131</f>
        <v>0</v>
      </c>
      <c r="BA130" s="99" t="e">
        <f t="shared" si="315"/>
        <v>#DIV/0!</v>
      </c>
      <c r="BB130" s="406"/>
      <c r="BC130" s="406"/>
      <c r="BD130" s="406"/>
      <c r="BE130" s="417"/>
      <c r="BF130" s="108"/>
      <c r="BG130" s="108"/>
    </row>
    <row r="131" spans="2:81" s="136" customFormat="1" ht="54" hidden="1" customHeight="1" x14ac:dyDescent="0.25">
      <c r="B131" s="132"/>
      <c r="C131" s="83" t="s">
        <v>292</v>
      </c>
      <c r="D131" s="405"/>
      <c r="E131" s="143"/>
      <c r="F131" s="143"/>
      <c r="G131" s="405"/>
      <c r="H131" s="143"/>
      <c r="I131" s="143"/>
      <c r="J131" s="405"/>
      <c r="K131" s="577">
        <f t="shared" si="327"/>
        <v>0</v>
      </c>
      <c r="L131" s="134">
        <v>0</v>
      </c>
      <c r="M131" s="144"/>
      <c r="N131" s="144"/>
      <c r="O131" s="577">
        <f t="shared" si="328"/>
        <v>0</v>
      </c>
      <c r="P131" s="100" t="e">
        <f t="shared" si="317"/>
        <v>#DIV/0!</v>
      </c>
      <c r="Q131" s="134">
        <v>0</v>
      </c>
      <c r="R131" s="100" t="e">
        <f t="shared" si="318"/>
        <v>#DIV/0!</v>
      </c>
      <c r="S131" s="441"/>
      <c r="T131" s="441"/>
      <c r="U131" s="441"/>
      <c r="V131" s="441"/>
      <c r="W131" s="577">
        <f t="shared" si="329"/>
        <v>0</v>
      </c>
      <c r="X131" s="100" t="e">
        <f t="shared" si="330"/>
        <v>#DIV/0!</v>
      </c>
      <c r="Y131" s="134">
        <f>L131</f>
        <v>0</v>
      </c>
      <c r="Z131" s="100" t="e">
        <f t="shared" si="331"/>
        <v>#DIV/0!</v>
      </c>
      <c r="AA131" s="405"/>
      <c r="AB131" s="405"/>
      <c r="AC131" s="405"/>
      <c r="AD131" s="405"/>
      <c r="AE131" s="577">
        <f t="shared" si="335"/>
        <v>0</v>
      </c>
      <c r="AF131" s="100" t="e">
        <f t="shared" si="336"/>
        <v>#DIV/0!</v>
      </c>
      <c r="AG131" s="134">
        <f>L131</f>
        <v>0</v>
      </c>
      <c r="AH131" s="114" t="e">
        <f t="shared" si="337"/>
        <v>#DIV/0!</v>
      </c>
      <c r="AI131" s="405"/>
      <c r="AJ131" s="405"/>
      <c r="AK131" s="405"/>
      <c r="AL131" s="405"/>
      <c r="AM131" s="143"/>
      <c r="AN131" s="143"/>
      <c r="AO131" s="143"/>
      <c r="AP131" s="143"/>
      <c r="AQ131" s="143"/>
      <c r="AR131" s="143"/>
      <c r="AS131" s="143"/>
      <c r="AT131" s="143"/>
      <c r="AU131" s="143"/>
      <c r="AV131" s="143"/>
      <c r="AW131" s="143"/>
      <c r="AX131" s="134">
        <f t="shared" si="338"/>
        <v>0</v>
      </c>
      <c r="AY131" s="99" t="e">
        <f t="shared" si="326"/>
        <v>#DIV/0!</v>
      </c>
      <c r="AZ131" s="134">
        <f>L131-Y131</f>
        <v>0</v>
      </c>
      <c r="BA131" s="100" t="e">
        <f t="shared" si="315"/>
        <v>#DIV/0!</v>
      </c>
      <c r="BB131" s="407"/>
      <c r="BC131" s="407"/>
      <c r="BD131" s="407"/>
      <c r="BE131" s="418"/>
      <c r="BF131" s="135"/>
      <c r="BG131" s="135"/>
    </row>
    <row r="132" spans="2:81" s="109" customFormat="1" ht="54" hidden="1" customHeight="1" x14ac:dyDescent="0.25">
      <c r="B132" s="76" t="s">
        <v>71</v>
      </c>
      <c r="C132" s="77" t="s">
        <v>68</v>
      </c>
      <c r="D132" s="413"/>
      <c r="E132" s="143"/>
      <c r="F132" s="143"/>
      <c r="G132" s="413"/>
      <c r="H132" s="143"/>
      <c r="I132" s="143"/>
      <c r="J132" s="413"/>
      <c r="K132" s="576">
        <f>L132</f>
        <v>0</v>
      </c>
      <c r="L132" s="111">
        <f>L133</f>
        <v>0</v>
      </c>
      <c r="M132" s="112"/>
      <c r="N132" s="112"/>
      <c r="O132" s="576">
        <f>Q132</f>
        <v>0</v>
      </c>
      <c r="P132" s="99" t="e">
        <f t="shared" si="317"/>
        <v>#DIV/0!</v>
      </c>
      <c r="Q132" s="111">
        <f>Q133</f>
        <v>0</v>
      </c>
      <c r="R132" s="99" t="e">
        <f t="shared" si="318"/>
        <v>#DIV/0!</v>
      </c>
      <c r="S132" s="440"/>
      <c r="T132" s="440"/>
      <c r="U132" s="441"/>
      <c r="V132" s="441"/>
      <c r="W132" s="576">
        <f>Y132</f>
        <v>0</v>
      </c>
      <c r="X132" s="99" t="e">
        <f>W132/K132</f>
        <v>#DIV/0!</v>
      </c>
      <c r="Y132" s="111">
        <f>Y133</f>
        <v>0</v>
      </c>
      <c r="Z132" s="99" t="e">
        <f t="shared" si="331"/>
        <v>#DIV/0!</v>
      </c>
      <c r="AA132" s="106"/>
      <c r="AB132" s="106"/>
      <c r="AC132" s="106"/>
      <c r="AD132" s="106"/>
      <c r="AE132" s="576">
        <f t="shared" si="335"/>
        <v>0</v>
      </c>
      <c r="AF132" s="99" t="e">
        <f t="shared" si="336"/>
        <v>#DIV/0!</v>
      </c>
      <c r="AG132" s="111">
        <f>AG133</f>
        <v>0</v>
      </c>
      <c r="AH132" s="114" t="e">
        <f t="shared" si="337"/>
        <v>#DIV/0!</v>
      </c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412"/>
      <c r="AV132" s="412"/>
      <c r="AW132" s="106"/>
      <c r="AX132" s="111">
        <f t="shared" si="338"/>
        <v>0</v>
      </c>
      <c r="AY132" s="99" t="e">
        <f t="shared" si="326"/>
        <v>#DIV/0!</v>
      </c>
      <c r="AZ132" s="111">
        <f>AZ133</f>
        <v>0</v>
      </c>
      <c r="BA132" s="99" t="e">
        <f>AZ132/L132</f>
        <v>#DIV/0!</v>
      </c>
      <c r="BB132" s="106"/>
      <c r="BC132" s="412"/>
      <c r="BD132" s="412"/>
      <c r="BE132" s="106"/>
      <c r="BF132" s="424"/>
      <c r="BG132" s="425"/>
      <c r="BH132" s="425"/>
      <c r="BI132" s="424"/>
      <c r="BJ132" s="424"/>
      <c r="BK132" s="425"/>
      <c r="BL132" s="425"/>
      <c r="BM132" s="426"/>
      <c r="BN132" s="426"/>
      <c r="BO132" s="425"/>
      <c r="BP132" s="427"/>
      <c r="BQ132" s="428"/>
      <c r="BR132" s="428"/>
      <c r="BS132" s="429"/>
      <c r="BT132" s="107"/>
      <c r="BU132" s="107"/>
      <c r="BV132" s="107"/>
      <c r="BW132" s="430"/>
      <c r="BX132" s="108"/>
      <c r="BY132" s="108"/>
      <c r="BZ132" s="108"/>
      <c r="CA132" s="108"/>
      <c r="CB132" s="108"/>
      <c r="CC132" s="108"/>
    </row>
    <row r="133" spans="2:81" s="109" customFormat="1" ht="54" hidden="1" customHeight="1" x14ac:dyDescent="0.25">
      <c r="B133" s="132"/>
      <c r="C133" s="83" t="s">
        <v>292</v>
      </c>
      <c r="D133" s="413"/>
      <c r="E133" s="143"/>
      <c r="F133" s="143"/>
      <c r="G133" s="413"/>
      <c r="H133" s="143"/>
      <c r="I133" s="143"/>
      <c r="J133" s="413"/>
      <c r="K133" s="577">
        <f>L133</f>
        <v>0</v>
      </c>
      <c r="L133" s="134">
        <v>0</v>
      </c>
      <c r="M133" s="112"/>
      <c r="N133" s="112"/>
      <c r="O133" s="577">
        <f>Q133</f>
        <v>0</v>
      </c>
      <c r="P133" s="100" t="e">
        <f t="shared" si="317"/>
        <v>#DIV/0!</v>
      </c>
      <c r="Q133" s="134">
        <v>0</v>
      </c>
      <c r="R133" s="100" t="e">
        <f t="shared" si="318"/>
        <v>#DIV/0!</v>
      </c>
      <c r="S133" s="441"/>
      <c r="T133" s="441"/>
      <c r="U133" s="441"/>
      <c r="V133" s="441"/>
      <c r="W133" s="577">
        <f>Y133</f>
        <v>0</v>
      </c>
      <c r="X133" s="100" t="e">
        <f t="shared" ref="X133:X135" si="339">W133/K133</f>
        <v>#DIV/0!</v>
      </c>
      <c r="Y133" s="134">
        <f>L133</f>
        <v>0</v>
      </c>
      <c r="Z133" s="100" t="e">
        <f t="shared" si="331"/>
        <v>#DIV/0!</v>
      </c>
      <c r="AA133" s="106"/>
      <c r="AB133" s="106"/>
      <c r="AC133" s="106"/>
      <c r="AD133" s="106"/>
      <c r="AE133" s="577">
        <f t="shared" si="335"/>
        <v>0</v>
      </c>
      <c r="AF133" s="100" t="e">
        <f t="shared" si="336"/>
        <v>#DIV/0!</v>
      </c>
      <c r="AG133" s="134">
        <f>Y133</f>
        <v>0</v>
      </c>
      <c r="AH133" s="114" t="e">
        <f t="shared" si="337"/>
        <v>#DIV/0!</v>
      </c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412"/>
      <c r="AV133" s="412"/>
      <c r="AW133" s="106"/>
      <c r="AX133" s="134">
        <f t="shared" si="338"/>
        <v>0</v>
      </c>
      <c r="AY133" s="99" t="e">
        <f t="shared" si="326"/>
        <v>#DIV/0!</v>
      </c>
      <c r="AZ133" s="134">
        <f>L133-Y133</f>
        <v>0</v>
      </c>
      <c r="BA133" s="100" t="e">
        <f t="shared" ref="BA133:BA135" si="340">AZ133/L133</f>
        <v>#DIV/0!</v>
      </c>
      <c r="BB133" s="106"/>
      <c r="BC133" s="412"/>
      <c r="BD133" s="412"/>
      <c r="BE133" s="106"/>
      <c r="BF133" s="424"/>
      <c r="BG133" s="425"/>
      <c r="BH133" s="425"/>
      <c r="BI133" s="424"/>
      <c r="BJ133" s="424"/>
      <c r="BK133" s="425"/>
      <c r="BL133" s="425"/>
      <c r="BM133" s="426"/>
      <c r="BN133" s="426"/>
      <c r="BO133" s="425"/>
      <c r="BP133" s="427"/>
      <c r="BQ133" s="428"/>
      <c r="BR133" s="428"/>
      <c r="BS133" s="429"/>
      <c r="BT133" s="107"/>
      <c r="BU133" s="107"/>
      <c r="BV133" s="107"/>
      <c r="BW133" s="430"/>
      <c r="BX133" s="108"/>
      <c r="BY133" s="108"/>
      <c r="BZ133" s="108"/>
      <c r="CA133" s="108"/>
      <c r="CB133" s="108"/>
      <c r="CC133" s="108"/>
    </row>
    <row r="134" spans="2:81" s="109" customFormat="1" ht="54" hidden="1" customHeight="1" x14ac:dyDescent="0.25">
      <c r="B134" s="76" t="s">
        <v>31</v>
      </c>
      <c r="C134" s="77" t="s">
        <v>64</v>
      </c>
      <c r="D134" s="413"/>
      <c r="E134" s="143"/>
      <c r="F134" s="143"/>
      <c r="G134" s="413"/>
      <c r="H134" s="143"/>
      <c r="I134" s="143"/>
      <c r="J134" s="413"/>
      <c r="K134" s="576">
        <f>L134</f>
        <v>0</v>
      </c>
      <c r="L134" s="111">
        <f>L135</f>
        <v>0</v>
      </c>
      <c r="M134" s="112"/>
      <c r="N134" s="112"/>
      <c r="O134" s="576">
        <f>Q134</f>
        <v>0</v>
      </c>
      <c r="P134" s="99" t="e">
        <f t="shared" si="317"/>
        <v>#DIV/0!</v>
      </c>
      <c r="Q134" s="111">
        <f>Q135</f>
        <v>0</v>
      </c>
      <c r="R134" s="99" t="e">
        <f t="shared" si="318"/>
        <v>#DIV/0!</v>
      </c>
      <c r="S134" s="440"/>
      <c r="T134" s="440"/>
      <c r="U134" s="441"/>
      <c r="V134" s="441"/>
      <c r="W134" s="576">
        <f>Y134</f>
        <v>0</v>
      </c>
      <c r="X134" s="99" t="e">
        <f t="shared" si="339"/>
        <v>#DIV/0!</v>
      </c>
      <c r="Y134" s="111">
        <f>Y135</f>
        <v>0</v>
      </c>
      <c r="Z134" s="99" t="e">
        <f t="shared" si="331"/>
        <v>#DIV/0!</v>
      </c>
      <c r="AA134" s="106"/>
      <c r="AB134" s="106"/>
      <c r="AC134" s="106"/>
      <c r="AD134" s="106"/>
      <c r="AE134" s="576">
        <f t="shared" si="335"/>
        <v>0</v>
      </c>
      <c r="AF134" s="99" t="e">
        <f t="shared" si="336"/>
        <v>#DIV/0!</v>
      </c>
      <c r="AG134" s="111">
        <f>AG135</f>
        <v>0</v>
      </c>
      <c r="AH134" s="114" t="e">
        <f t="shared" si="337"/>
        <v>#DIV/0!</v>
      </c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412"/>
      <c r="AV134" s="412"/>
      <c r="AW134" s="106"/>
      <c r="AX134" s="111">
        <f t="shared" si="338"/>
        <v>0</v>
      </c>
      <c r="AY134" s="99" t="e">
        <f t="shared" si="326"/>
        <v>#DIV/0!</v>
      </c>
      <c r="AZ134" s="111">
        <f>AZ135</f>
        <v>0</v>
      </c>
      <c r="BA134" s="99" t="e">
        <f t="shared" si="340"/>
        <v>#DIV/0!</v>
      </c>
      <c r="BB134" s="106"/>
      <c r="BC134" s="412"/>
      <c r="BD134" s="412"/>
      <c r="BE134" s="106"/>
      <c r="BF134" s="424"/>
      <c r="BG134" s="425"/>
      <c r="BH134" s="425"/>
      <c r="BI134" s="424"/>
      <c r="BJ134" s="424"/>
      <c r="BK134" s="425"/>
      <c r="BL134" s="425"/>
      <c r="BM134" s="426"/>
      <c r="BN134" s="426"/>
      <c r="BO134" s="425"/>
      <c r="BP134" s="427"/>
      <c r="BQ134" s="428"/>
      <c r="BR134" s="428"/>
      <c r="BS134" s="429"/>
      <c r="BT134" s="107"/>
      <c r="BU134" s="107"/>
      <c r="BV134" s="107"/>
      <c r="BW134" s="430"/>
      <c r="BX134" s="108"/>
      <c r="BY134" s="108"/>
      <c r="BZ134" s="108"/>
      <c r="CA134" s="108"/>
      <c r="CB134" s="108"/>
      <c r="CC134" s="108"/>
    </row>
    <row r="135" spans="2:81" s="109" customFormat="1" ht="54" hidden="1" customHeight="1" x14ac:dyDescent="0.25">
      <c r="B135" s="132"/>
      <c r="C135" s="83" t="s">
        <v>292</v>
      </c>
      <c r="D135" s="413"/>
      <c r="E135" s="143"/>
      <c r="F135" s="143"/>
      <c r="G135" s="413"/>
      <c r="H135" s="143"/>
      <c r="I135" s="143"/>
      <c r="J135" s="413"/>
      <c r="K135" s="577">
        <f>L135</f>
        <v>0</v>
      </c>
      <c r="L135" s="134">
        <v>0</v>
      </c>
      <c r="M135" s="112"/>
      <c r="N135" s="112"/>
      <c r="O135" s="577">
        <f>Q135</f>
        <v>0</v>
      </c>
      <c r="P135" s="100" t="e">
        <f t="shared" si="317"/>
        <v>#DIV/0!</v>
      </c>
      <c r="Q135" s="134">
        <f>L135</f>
        <v>0</v>
      </c>
      <c r="R135" s="100" t="e">
        <f t="shared" si="318"/>
        <v>#DIV/0!</v>
      </c>
      <c r="S135" s="441"/>
      <c r="T135" s="441"/>
      <c r="U135" s="441"/>
      <c r="V135" s="441"/>
      <c r="W135" s="577">
        <f>Y135</f>
        <v>0</v>
      </c>
      <c r="X135" s="100" t="e">
        <f t="shared" si="339"/>
        <v>#DIV/0!</v>
      </c>
      <c r="Y135" s="134">
        <f>L135</f>
        <v>0</v>
      </c>
      <c r="Z135" s="100" t="e">
        <f t="shared" si="331"/>
        <v>#DIV/0!</v>
      </c>
      <c r="AA135" s="106"/>
      <c r="AB135" s="106"/>
      <c r="AC135" s="106"/>
      <c r="AD135" s="106"/>
      <c r="AE135" s="577">
        <f t="shared" si="335"/>
        <v>0</v>
      </c>
      <c r="AF135" s="100" t="e">
        <f t="shared" si="336"/>
        <v>#DIV/0!</v>
      </c>
      <c r="AG135" s="134">
        <f>Y135</f>
        <v>0</v>
      </c>
      <c r="AH135" s="114" t="e">
        <f t="shared" si="337"/>
        <v>#DIV/0!</v>
      </c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412"/>
      <c r="AV135" s="412"/>
      <c r="AW135" s="106"/>
      <c r="AX135" s="134">
        <f t="shared" si="338"/>
        <v>0</v>
      </c>
      <c r="AY135" s="99" t="e">
        <f t="shared" si="326"/>
        <v>#DIV/0!</v>
      </c>
      <c r="AZ135" s="134">
        <f>L135-Y135</f>
        <v>0</v>
      </c>
      <c r="BA135" s="100" t="e">
        <f t="shared" si="340"/>
        <v>#DIV/0!</v>
      </c>
      <c r="BB135" s="106"/>
      <c r="BC135" s="412"/>
      <c r="BD135" s="412"/>
      <c r="BE135" s="106"/>
      <c r="BF135" s="424"/>
      <c r="BG135" s="425"/>
      <c r="BH135" s="425"/>
      <c r="BI135" s="424"/>
      <c r="BJ135" s="424"/>
      <c r="BK135" s="425"/>
      <c r="BL135" s="425"/>
      <c r="BM135" s="426"/>
      <c r="BN135" s="426"/>
      <c r="BO135" s="425"/>
      <c r="BP135" s="427"/>
      <c r="BQ135" s="428"/>
      <c r="BR135" s="428"/>
      <c r="BS135" s="429"/>
      <c r="BT135" s="107"/>
      <c r="BU135" s="107"/>
      <c r="BV135" s="107"/>
      <c r="BW135" s="430"/>
      <c r="BX135" s="108"/>
      <c r="BY135" s="108"/>
      <c r="BZ135" s="108"/>
      <c r="CA135" s="108"/>
      <c r="CB135" s="108"/>
      <c r="CC135" s="108"/>
    </row>
    <row r="136" spans="2:81" s="109" customFormat="1" ht="54" customHeight="1" x14ac:dyDescent="0.25">
      <c r="B136" s="76" t="s">
        <v>67</v>
      </c>
      <c r="C136" s="128" t="s">
        <v>291</v>
      </c>
      <c r="D136" s="530"/>
      <c r="E136" s="106"/>
      <c r="F136" s="106"/>
      <c r="G136" s="530"/>
      <c r="H136" s="106"/>
      <c r="I136" s="106"/>
      <c r="J136" s="530"/>
      <c r="K136" s="576">
        <f t="shared" ref="K136:K137" si="341">L136</f>
        <v>0</v>
      </c>
      <c r="L136" s="111">
        <f>L137</f>
        <v>0</v>
      </c>
      <c r="M136" s="112"/>
      <c r="N136" s="112"/>
      <c r="O136" s="576">
        <f t="shared" ref="O136:O137" si="342">Q136</f>
        <v>16575.977200000001</v>
      </c>
      <c r="P136" s="99">
        <v>0</v>
      </c>
      <c r="Q136" s="111">
        <f>Q137</f>
        <v>16575.977200000001</v>
      </c>
      <c r="R136" s="99">
        <v>0</v>
      </c>
      <c r="S136" s="530"/>
      <c r="T136" s="530"/>
      <c r="U136" s="530"/>
      <c r="V136" s="530"/>
      <c r="W136" s="576">
        <f t="shared" ref="W136:W137" si="343">Y136</f>
        <v>0</v>
      </c>
      <c r="X136" s="99">
        <v>0</v>
      </c>
      <c r="Y136" s="111">
        <f>Y137</f>
        <v>0</v>
      </c>
      <c r="Z136" s="99">
        <v>0</v>
      </c>
      <c r="AA136" s="530"/>
      <c r="AB136" s="530"/>
      <c r="AC136" s="530"/>
      <c r="AD136" s="530"/>
      <c r="AE136" s="576">
        <f>AG136</f>
        <v>0</v>
      </c>
      <c r="AF136" s="99">
        <v>0</v>
      </c>
      <c r="AG136" s="111">
        <f>AG137</f>
        <v>0</v>
      </c>
      <c r="AH136" s="114">
        <v>0</v>
      </c>
      <c r="AI136" s="530"/>
      <c r="AJ136" s="530"/>
      <c r="AK136" s="530"/>
      <c r="AL136" s="530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11">
        <f>AZ136</f>
        <v>0</v>
      </c>
      <c r="AY136" s="99" t="e">
        <f t="shared" ref="AY136:AY137" si="344">AX136/K136</f>
        <v>#DIV/0!</v>
      </c>
      <c r="AZ136" s="111">
        <f>AZ137</f>
        <v>0</v>
      </c>
      <c r="BA136" s="99" t="e">
        <f t="shared" ref="BA136:BA137" si="345">AZ136/AE136</f>
        <v>#DIV/0!</v>
      </c>
      <c r="BB136" s="530"/>
      <c r="BC136" s="530"/>
      <c r="BD136" s="530"/>
      <c r="BE136" s="530"/>
      <c r="BF136" s="108"/>
      <c r="BG136" s="108"/>
    </row>
    <row r="137" spans="2:81" s="539" customFormat="1" ht="105" customHeight="1" x14ac:dyDescent="0.25">
      <c r="B137" s="540"/>
      <c r="C137" s="400" t="s">
        <v>425</v>
      </c>
      <c r="D137" s="541"/>
      <c r="E137" s="542"/>
      <c r="F137" s="542"/>
      <c r="G137" s="541"/>
      <c r="H137" s="542"/>
      <c r="I137" s="542"/>
      <c r="J137" s="541"/>
      <c r="K137" s="541">
        <f t="shared" si="341"/>
        <v>0</v>
      </c>
      <c r="L137" s="543">
        <v>0</v>
      </c>
      <c r="M137" s="544"/>
      <c r="N137" s="544"/>
      <c r="O137" s="541">
        <f t="shared" si="342"/>
        <v>16575.977200000001</v>
      </c>
      <c r="P137" s="391">
        <v>0</v>
      </c>
      <c r="Q137" s="543">
        <v>16575.977200000001</v>
      </c>
      <c r="R137" s="391">
        <v>0</v>
      </c>
      <c r="S137" s="541"/>
      <c r="T137" s="541"/>
      <c r="U137" s="541"/>
      <c r="V137" s="541"/>
      <c r="W137" s="541">
        <f t="shared" si="343"/>
        <v>0</v>
      </c>
      <c r="X137" s="391">
        <v>0</v>
      </c>
      <c r="Y137" s="543">
        <v>0</v>
      </c>
      <c r="Z137" s="391">
        <v>0</v>
      </c>
      <c r="AA137" s="541"/>
      <c r="AB137" s="541"/>
      <c r="AC137" s="541"/>
      <c r="AD137" s="541"/>
      <c r="AE137" s="541">
        <v>0</v>
      </c>
      <c r="AF137" s="391">
        <v>0</v>
      </c>
      <c r="AG137" s="543">
        <v>0</v>
      </c>
      <c r="AH137" s="114">
        <v>0</v>
      </c>
      <c r="AI137" s="541"/>
      <c r="AJ137" s="541"/>
      <c r="AK137" s="541"/>
      <c r="AL137" s="541"/>
      <c r="AM137" s="542"/>
      <c r="AN137" s="542"/>
      <c r="AO137" s="542"/>
      <c r="AP137" s="542"/>
      <c r="AQ137" s="542"/>
      <c r="AR137" s="542"/>
      <c r="AS137" s="542"/>
      <c r="AT137" s="542"/>
      <c r="AU137" s="542"/>
      <c r="AV137" s="542"/>
      <c r="AW137" s="542"/>
      <c r="AX137" s="543">
        <f>AZ137</f>
        <v>0</v>
      </c>
      <c r="AY137" s="391" t="e">
        <f t="shared" si="344"/>
        <v>#DIV/0!</v>
      </c>
      <c r="AZ137" s="543">
        <f>L137-Y137</f>
        <v>0</v>
      </c>
      <c r="BA137" s="391" t="e">
        <f t="shared" si="345"/>
        <v>#DIV/0!</v>
      </c>
      <c r="BB137" s="541"/>
      <c r="BC137" s="541"/>
      <c r="BD137" s="541"/>
      <c r="BE137" s="541"/>
      <c r="BF137" s="545"/>
      <c r="BG137" s="545"/>
    </row>
    <row r="138" spans="2:81" s="109" customFormat="1" ht="111" customHeight="1" x14ac:dyDescent="0.25">
      <c r="B138" s="101" t="s">
        <v>31</v>
      </c>
      <c r="C138" s="102" t="s">
        <v>84</v>
      </c>
      <c r="D138" s="103"/>
      <c r="E138" s="103"/>
      <c r="F138" s="103"/>
      <c r="G138" s="103"/>
      <c r="H138" s="103"/>
      <c r="I138" s="103"/>
      <c r="J138" s="103"/>
      <c r="K138" s="578">
        <f>L138</f>
        <v>147675.14757999999</v>
      </c>
      <c r="L138" s="104">
        <f>L139</f>
        <v>147675.14757999999</v>
      </c>
      <c r="M138" s="104"/>
      <c r="N138" s="104"/>
      <c r="O138" s="578">
        <f t="shared" si="322"/>
        <v>132561.41344999999</v>
      </c>
      <c r="P138" s="105">
        <f t="shared" si="317"/>
        <v>0.89765553393598307</v>
      </c>
      <c r="Q138" s="104">
        <f>Q139</f>
        <v>132561.41344999999</v>
      </c>
      <c r="R138" s="105">
        <f t="shared" si="318"/>
        <v>0.89765553393598307</v>
      </c>
      <c r="S138" s="443"/>
      <c r="T138" s="443"/>
      <c r="U138" s="443"/>
      <c r="V138" s="443"/>
      <c r="W138" s="578">
        <f>W139</f>
        <v>132561.41344999999</v>
      </c>
      <c r="X138" s="105">
        <f t="shared" si="321"/>
        <v>0.89765553393598307</v>
      </c>
      <c r="Y138" s="104">
        <f>Y139</f>
        <v>132561.41344999999</v>
      </c>
      <c r="Z138" s="105">
        <f t="shared" si="319"/>
        <v>0.89765553393598307</v>
      </c>
      <c r="AA138" s="103"/>
      <c r="AB138" s="103"/>
      <c r="AC138" s="103"/>
      <c r="AD138" s="103"/>
      <c r="AE138" s="578">
        <f t="shared" si="323"/>
        <v>147675.14757999999</v>
      </c>
      <c r="AF138" s="105">
        <f t="shared" si="325"/>
        <v>1</v>
      </c>
      <c r="AG138" s="104">
        <f>AG139</f>
        <v>147675.14757999999</v>
      </c>
      <c r="AH138" s="114">
        <f t="shared" si="320"/>
        <v>1</v>
      </c>
      <c r="AI138" s="103"/>
      <c r="AJ138" s="103"/>
      <c r="AK138" s="103"/>
      <c r="AL138" s="103"/>
      <c r="AM138" s="103"/>
      <c r="AN138" s="103"/>
      <c r="AO138" s="79"/>
      <c r="AP138" s="103"/>
      <c r="AQ138" s="103"/>
      <c r="AR138" s="103"/>
      <c r="AS138" s="79"/>
      <c r="AT138" s="103">
        <f>AU138</f>
        <v>140260.35412</v>
      </c>
      <c r="AU138" s="103">
        <f>AU139</f>
        <v>140260.35412</v>
      </c>
      <c r="AV138" s="103"/>
      <c r="AW138" s="79"/>
      <c r="AX138" s="104">
        <f t="shared" ref="AX138:AX174" si="346">AZ138+BB138+BD138</f>
        <v>15113.734129999997</v>
      </c>
      <c r="AY138" s="99">
        <f t="shared" si="326"/>
        <v>0.1023444660640169</v>
      </c>
      <c r="AZ138" s="104">
        <f>AZ139</f>
        <v>15113.734129999997</v>
      </c>
      <c r="BA138" s="105">
        <f t="shared" ref="BA138:BA170" si="347">AZ138/AE138</f>
        <v>0.1023444660640169</v>
      </c>
      <c r="BB138" s="408"/>
      <c r="BC138" s="408"/>
      <c r="BD138" s="408"/>
      <c r="BE138" s="408"/>
      <c r="BF138" s="108"/>
      <c r="BG138" s="108"/>
    </row>
    <row r="139" spans="2:81" s="120" customFormat="1" ht="65.25" customHeight="1" x14ac:dyDescent="0.25">
      <c r="B139" s="145" t="s">
        <v>62</v>
      </c>
      <c r="C139" s="146" t="s">
        <v>85</v>
      </c>
      <c r="D139" s="147"/>
      <c r="E139" s="147"/>
      <c r="F139" s="147"/>
      <c r="G139" s="147"/>
      <c r="H139" s="147"/>
      <c r="I139" s="147"/>
      <c r="J139" s="147"/>
      <c r="K139" s="117">
        <f t="shared" ref="K139:K141" si="348">L139</f>
        <v>147675.14757999999</v>
      </c>
      <c r="L139" s="118">
        <f>L140+L141</f>
        <v>147675.14757999999</v>
      </c>
      <c r="M139" s="460"/>
      <c r="N139" s="460"/>
      <c r="O139" s="117">
        <f t="shared" si="322"/>
        <v>132561.41344999999</v>
      </c>
      <c r="P139" s="114">
        <f t="shared" si="317"/>
        <v>0.89765553393598307</v>
      </c>
      <c r="Q139" s="118">
        <f>Q140+Q141</f>
        <v>132561.41344999999</v>
      </c>
      <c r="R139" s="114">
        <f t="shared" si="318"/>
        <v>0.89765553393598307</v>
      </c>
      <c r="S139" s="148"/>
      <c r="T139" s="148"/>
      <c r="U139" s="148"/>
      <c r="V139" s="148"/>
      <c r="W139" s="117">
        <f>Y139</f>
        <v>132561.41344999999</v>
      </c>
      <c r="X139" s="114">
        <f t="shared" si="321"/>
        <v>0.89765553393598307</v>
      </c>
      <c r="Y139" s="118">
        <f>Y140+Y141</f>
        <v>132561.41344999999</v>
      </c>
      <c r="Z139" s="114">
        <f t="shared" si="319"/>
        <v>0.89765553393598307</v>
      </c>
      <c r="AA139" s="148"/>
      <c r="AB139" s="148"/>
      <c r="AC139" s="148"/>
      <c r="AD139" s="148"/>
      <c r="AE139" s="117">
        <f t="shared" si="323"/>
        <v>147675.14757999999</v>
      </c>
      <c r="AF139" s="99">
        <f t="shared" si="325"/>
        <v>1</v>
      </c>
      <c r="AG139" s="118">
        <f>AG140+AG141</f>
        <v>147675.14757999999</v>
      </c>
      <c r="AH139" s="114">
        <f t="shared" si="320"/>
        <v>1</v>
      </c>
      <c r="AI139" s="148"/>
      <c r="AJ139" s="148"/>
      <c r="AK139" s="148"/>
      <c r="AL139" s="148"/>
      <c r="AM139" s="147">
        <f>AM140+AM141</f>
        <v>140260.35412</v>
      </c>
      <c r="AN139" s="147"/>
      <c r="AO139" s="148"/>
      <c r="AP139" s="147"/>
      <c r="AQ139" s="147"/>
      <c r="AR139" s="147"/>
      <c r="AS139" s="148"/>
      <c r="AT139" s="147">
        <f>AU139</f>
        <v>140260.35412</v>
      </c>
      <c r="AU139" s="147">
        <f>AU140+AU141</f>
        <v>140260.35412</v>
      </c>
      <c r="AV139" s="147"/>
      <c r="AW139" s="148"/>
      <c r="AX139" s="118">
        <f t="shared" si="346"/>
        <v>15113.734129999997</v>
      </c>
      <c r="AY139" s="99">
        <f t="shared" si="326"/>
        <v>0.1023444660640169</v>
      </c>
      <c r="AZ139" s="118">
        <f>AZ140+AZ141</f>
        <v>15113.734129999997</v>
      </c>
      <c r="BA139" s="114">
        <f t="shared" si="347"/>
        <v>0.1023444660640169</v>
      </c>
      <c r="BB139" s="148"/>
      <c r="BC139" s="148"/>
      <c r="BD139" s="148"/>
      <c r="BE139" s="148"/>
    </row>
    <row r="140" spans="2:81" s="120" customFormat="1" ht="35.25" hidden="1" customHeight="1" x14ac:dyDescent="0.25">
      <c r="B140" s="149"/>
      <c r="C140" s="146" t="s">
        <v>86</v>
      </c>
      <c r="D140" s="147"/>
      <c r="E140" s="147"/>
      <c r="F140" s="147"/>
      <c r="G140" s="147"/>
      <c r="H140" s="147"/>
      <c r="I140" s="147"/>
      <c r="J140" s="147"/>
      <c r="K140" s="117">
        <f t="shared" si="348"/>
        <v>146714.79345999999</v>
      </c>
      <c r="L140" s="118">
        <v>146714.79345999999</v>
      </c>
      <c r="M140" s="460"/>
      <c r="N140" s="460"/>
      <c r="O140" s="117">
        <f t="shared" si="322"/>
        <v>131643.02867999999</v>
      </c>
      <c r="P140" s="114">
        <f t="shared" si="317"/>
        <v>0.89727167639636063</v>
      </c>
      <c r="Q140" s="118">
        <v>131643.02867999999</v>
      </c>
      <c r="R140" s="114">
        <f t="shared" si="318"/>
        <v>0.89727167639636063</v>
      </c>
      <c r="S140" s="147"/>
      <c r="T140" s="147"/>
      <c r="U140" s="147"/>
      <c r="V140" s="147"/>
      <c r="W140" s="117">
        <f>Y140</f>
        <v>131643.02867999999</v>
      </c>
      <c r="X140" s="114">
        <f t="shared" si="321"/>
        <v>0.89727167639636063</v>
      </c>
      <c r="Y140" s="118">
        <v>131643.02867999999</v>
      </c>
      <c r="Z140" s="114">
        <f t="shared" si="319"/>
        <v>0.89727167639636063</v>
      </c>
      <c r="AA140" s="147"/>
      <c r="AB140" s="147"/>
      <c r="AC140" s="147"/>
      <c r="AD140" s="147"/>
      <c r="AE140" s="117">
        <f t="shared" si="323"/>
        <v>146714.79345999999</v>
      </c>
      <c r="AF140" s="99">
        <f t="shared" si="325"/>
        <v>1</v>
      </c>
      <c r="AG140" s="118">
        <v>146714.79345999999</v>
      </c>
      <c r="AH140" s="114">
        <f t="shared" si="320"/>
        <v>1</v>
      </c>
      <c r="AI140" s="147"/>
      <c r="AJ140" s="147"/>
      <c r="AK140" s="147"/>
      <c r="AL140" s="147"/>
      <c r="AM140" s="147">
        <f>AU140-AA140</f>
        <v>139300</v>
      </c>
      <c r="AN140" s="147"/>
      <c r="AO140" s="147"/>
      <c r="AP140" s="147"/>
      <c r="AQ140" s="147"/>
      <c r="AR140" s="147"/>
      <c r="AS140" s="147"/>
      <c r="AT140" s="147">
        <f>AU140</f>
        <v>139300</v>
      </c>
      <c r="AU140" s="147">
        <v>139300</v>
      </c>
      <c r="AV140" s="147"/>
      <c r="AW140" s="147"/>
      <c r="AX140" s="118">
        <f t="shared" si="346"/>
        <v>15071.764779999998</v>
      </c>
      <c r="AY140" s="99">
        <f t="shared" si="326"/>
        <v>0.10272832360363941</v>
      </c>
      <c r="AZ140" s="118">
        <f>L140-Y140</f>
        <v>15071.764779999998</v>
      </c>
      <c r="BA140" s="114">
        <f t="shared" si="347"/>
        <v>0.10272832360363941</v>
      </c>
      <c r="BB140" s="147"/>
      <c r="BC140" s="147"/>
      <c r="BD140" s="147"/>
      <c r="BE140" s="147"/>
    </row>
    <row r="141" spans="2:81" s="120" customFormat="1" ht="40.5" hidden="1" customHeight="1" x14ac:dyDescent="0.25">
      <c r="B141" s="149"/>
      <c r="C141" s="150" t="s">
        <v>87</v>
      </c>
      <c r="D141" s="147"/>
      <c r="E141" s="147"/>
      <c r="F141" s="147"/>
      <c r="G141" s="147"/>
      <c r="H141" s="147"/>
      <c r="I141" s="147"/>
      <c r="J141" s="147"/>
      <c r="K141" s="117">
        <f t="shared" si="348"/>
        <v>960.35411999999997</v>
      </c>
      <c r="L141" s="118">
        <v>960.35411999999997</v>
      </c>
      <c r="M141" s="460"/>
      <c r="N141" s="460"/>
      <c r="O141" s="117">
        <f t="shared" si="322"/>
        <v>918.38477</v>
      </c>
      <c r="P141" s="114">
        <f t="shared" si="317"/>
        <v>0.95629804764100979</v>
      </c>
      <c r="Q141" s="118">
        <v>918.38477</v>
      </c>
      <c r="R141" s="114">
        <f t="shared" si="318"/>
        <v>0.95629804764100979</v>
      </c>
      <c r="S141" s="147"/>
      <c r="T141" s="147"/>
      <c r="U141" s="147"/>
      <c r="V141" s="147"/>
      <c r="W141" s="117">
        <f>Y141</f>
        <v>918.38477</v>
      </c>
      <c r="X141" s="114">
        <f t="shared" si="321"/>
        <v>0.95629804764100979</v>
      </c>
      <c r="Y141" s="118">
        <v>918.38477</v>
      </c>
      <c r="Z141" s="114">
        <f t="shared" si="319"/>
        <v>0.95629804764100979</v>
      </c>
      <c r="AA141" s="147"/>
      <c r="AB141" s="147"/>
      <c r="AC141" s="147"/>
      <c r="AD141" s="147"/>
      <c r="AE141" s="117">
        <f t="shared" si="323"/>
        <v>960.35411999999997</v>
      </c>
      <c r="AF141" s="99">
        <f t="shared" si="325"/>
        <v>1</v>
      </c>
      <c r="AG141" s="118">
        <v>960.35411999999997</v>
      </c>
      <c r="AH141" s="114">
        <f t="shared" si="320"/>
        <v>1</v>
      </c>
      <c r="AI141" s="147"/>
      <c r="AJ141" s="147"/>
      <c r="AK141" s="147"/>
      <c r="AL141" s="147"/>
      <c r="AM141" s="147">
        <f>AU141-AA141</f>
        <v>960.35411999999997</v>
      </c>
      <c r="AN141" s="147"/>
      <c r="AO141" s="147"/>
      <c r="AP141" s="147"/>
      <c r="AQ141" s="147"/>
      <c r="AR141" s="147"/>
      <c r="AS141" s="147"/>
      <c r="AT141" s="147">
        <f>AU141</f>
        <v>960.35411999999997</v>
      </c>
      <c r="AU141" s="147">
        <f>L141</f>
        <v>960.35411999999997</v>
      </c>
      <c r="AV141" s="147"/>
      <c r="AW141" s="147"/>
      <c r="AX141" s="118">
        <f t="shared" si="346"/>
        <v>41.969349999999963</v>
      </c>
      <c r="AY141" s="99">
        <f t="shared" si="326"/>
        <v>4.3701952358990208E-2</v>
      </c>
      <c r="AZ141" s="118">
        <f>L141-Y141</f>
        <v>41.969349999999963</v>
      </c>
      <c r="BA141" s="114">
        <f t="shared" si="347"/>
        <v>4.3701952358990208E-2</v>
      </c>
      <c r="BB141" s="147"/>
      <c r="BC141" s="147"/>
      <c r="BD141" s="147"/>
      <c r="BE141" s="147"/>
    </row>
    <row r="142" spans="2:81" s="154" customFormat="1" ht="76.5" customHeight="1" x14ac:dyDescent="0.25">
      <c r="B142" s="140" t="s">
        <v>76</v>
      </c>
      <c r="C142" s="151" t="s">
        <v>89</v>
      </c>
      <c r="D142" s="103"/>
      <c r="E142" s="103">
        <f>F142</f>
        <v>0</v>
      </c>
      <c r="F142" s="103">
        <f>F143</f>
        <v>0</v>
      </c>
      <c r="G142" s="103">
        <f>G143</f>
        <v>0</v>
      </c>
      <c r="H142" s="103" t="e">
        <f t="shared" ref="H142:H143" si="349">I142</f>
        <v>#REF!</v>
      </c>
      <c r="I142" s="103" t="e">
        <f>I143+#REF!</f>
        <v>#REF!</v>
      </c>
      <c r="J142" s="103"/>
      <c r="K142" s="153">
        <f>L142+M142+N142</f>
        <v>447610.87599999999</v>
      </c>
      <c r="L142" s="104">
        <f>L144</f>
        <v>447610.87599999999</v>
      </c>
      <c r="M142" s="152">
        <f>G142+J142</f>
        <v>0</v>
      </c>
      <c r="N142" s="104">
        <v>0</v>
      </c>
      <c r="O142" s="153">
        <f t="shared" si="322"/>
        <v>406390.96554999996</v>
      </c>
      <c r="P142" s="105">
        <f t="shared" si="317"/>
        <v>0.90791128486788597</v>
      </c>
      <c r="Q142" s="152">
        <f>Q144</f>
        <v>406390.96554999996</v>
      </c>
      <c r="R142" s="105">
        <f t="shared" si="318"/>
        <v>0.90791128486788597</v>
      </c>
      <c r="S142" s="443"/>
      <c r="T142" s="443"/>
      <c r="U142" s="443"/>
      <c r="V142" s="443"/>
      <c r="W142" s="153">
        <f>Y142+AA142+AC142</f>
        <v>405413.83168</v>
      </c>
      <c r="X142" s="105">
        <f t="shared" si="321"/>
        <v>0.90572828636987812</v>
      </c>
      <c r="Y142" s="152">
        <f>Y144</f>
        <v>405413.83168</v>
      </c>
      <c r="Z142" s="105">
        <f t="shared" si="319"/>
        <v>0.90572828636987812</v>
      </c>
      <c r="AA142" s="103"/>
      <c r="AB142" s="103"/>
      <c r="AC142" s="103"/>
      <c r="AD142" s="103"/>
      <c r="AE142" s="153">
        <f t="shared" si="323"/>
        <v>417290.89314</v>
      </c>
      <c r="AF142" s="105">
        <f t="shared" si="325"/>
        <v>0.93226263148261845</v>
      </c>
      <c r="AG142" s="152">
        <f>AG144</f>
        <v>417290.89314</v>
      </c>
      <c r="AH142" s="114">
        <f t="shared" si="320"/>
        <v>0.93226263148261845</v>
      </c>
      <c r="AI142" s="103"/>
      <c r="AJ142" s="103"/>
      <c r="AK142" s="103"/>
      <c r="AL142" s="103"/>
      <c r="AM142" s="153">
        <f>AM143+AM144</f>
        <v>0</v>
      </c>
      <c r="AN142" s="153"/>
      <c r="AO142" s="103"/>
      <c r="AP142" s="153" t="e">
        <f t="shared" ref="AP142:AP143" si="350">AQ142</f>
        <v>#REF!</v>
      </c>
      <c r="AQ142" s="153" t="e">
        <f>AQ143+#REF!</f>
        <v>#REF!</v>
      </c>
      <c r="AR142" s="153"/>
      <c r="AS142" s="103"/>
      <c r="AT142" s="153">
        <f t="shared" ref="AT142:AT143" si="351">AU142</f>
        <v>185088.16058</v>
      </c>
      <c r="AU142" s="153">
        <f>AU143+AU144</f>
        <v>185088.16058</v>
      </c>
      <c r="AV142" s="153"/>
      <c r="AW142" s="103"/>
      <c r="AX142" s="152">
        <f t="shared" si="346"/>
        <v>42197.044319999986</v>
      </c>
      <c r="AY142" s="99">
        <f t="shared" si="326"/>
        <v>9.4271713630121864E-2</v>
      </c>
      <c r="AZ142" s="152">
        <f>AZ144</f>
        <v>42197.044319999986</v>
      </c>
      <c r="BA142" s="105">
        <f t="shared" si="347"/>
        <v>0.1011214119782935</v>
      </c>
      <c r="BB142" s="408"/>
      <c r="BC142" s="408"/>
      <c r="BD142" s="408"/>
      <c r="BE142" s="408"/>
    </row>
    <row r="143" spans="2:81" s="157" customFormat="1" ht="54.75" hidden="1" customHeight="1" x14ac:dyDescent="0.3">
      <c r="B143" s="155"/>
      <c r="C143" s="156" t="s">
        <v>57</v>
      </c>
      <c r="D143" s="84"/>
      <c r="E143" s="84">
        <f>F143</f>
        <v>0</v>
      </c>
      <c r="F143" s="84">
        <v>0</v>
      </c>
      <c r="G143" s="84"/>
      <c r="H143" s="84">
        <f t="shared" si="349"/>
        <v>0</v>
      </c>
      <c r="I143" s="84">
        <v>0</v>
      </c>
      <c r="J143" s="84"/>
      <c r="K143" s="84">
        <f t="shared" ref="K143" si="352">L143</f>
        <v>0</v>
      </c>
      <c r="L143" s="85">
        <v>0</v>
      </c>
      <c r="M143" s="85"/>
      <c r="N143" s="85"/>
      <c r="O143" s="84">
        <f t="shared" si="322"/>
        <v>0</v>
      </c>
      <c r="P143" s="96" t="e">
        <f t="shared" si="317"/>
        <v>#DIV/0!</v>
      </c>
      <c r="Q143" s="85">
        <v>0</v>
      </c>
      <c r="R143" s="96" t="e">
        <f t="shared" si="318"/>
        <v>#DIV/0!</v>
      </c>
      <c r="S143" s="84"/>
      <c r="T143" s="84"/>
      <c r="U143" s="84"/>
      <c r="V143" s="84"/>
      <c r="W143" s="84">
        <f t="shared" ref="W143" si="353">Y143</f>
        <v>0</v>
      </c>
      <c r="X143" s="96" t="e">
        <f t="shared" si="321"/>
        <v>#DIV/0!</v>
      </c>
      <c r="Y143" s="85">
        <v>0</v>
      </c>
      <c r="Z143" s="96" t="e">
        <f t="shared" si="319"/>
        <v>#DIV/0!</v>
      </c>
      <c r="AA143" s="84"/>
      <c r="AB143" s="84"/>
      <c r="AC143" s="84"/>
      <c r="AD143" s="84"/>
      <c r="AE143" s="84">
        <f t="shared" si="323"/>
        <v>0</v>
      </c>
      <c r="AF143" s="96" t="e">
        <f t="shared" si="325"/>
        <v>#DIV/0!</v>
      </c>
      <c r="AG143" s="85">
        <v>0</v>
      </c>
      <c r="AH143" s="114" t="e">
        <f t="shared" si="320"/>
        <v>#DIV/0!</v>
      </c>
      <c r="AI143" s="84"/>
      <c r="AJ143" s="84"/>
      <c r="AK143" s="84"/>
      <c r="AL143" s="84"/>
      <c r="AM143" s="84">
        <f>AG143+AJ143</f>
        <v>0</v>
      </c>
      <c r="AN143" s="84"/>
      <c r="AO143" s="84"/>
      <c r="AP143" s="84">
        <f t="shared" si="350"/>
        <v>0</v>
      </c>
      <c r="AQ143" s="84">
        <f>AK143+AN143</f>
        <v>0</v>
      </c>
      <c r="AR143" s="84"/>
      <c r="AS143" s="84"/>
      <c r="AT143" s="84">
        <f t="shared" si="351"/>
        <v>0</v>
      </c>
      <c r="AU143" s="84">
        <f>AK143+AN143</f>
        <v>0</v>
      </c>
      <c r="AV143" s="84"/>
      <c r="AW143" s="84"/>
      <c r="AX143" s="85">
        <f t="shared" si="346"/>
        <v>0</v>
      </c>
      <c r="AY143" s="99" t="e">
        <f t="shared" si="326"/>
        <v>#DIV/0!</v>
      </c>
      <c r="AZ143" s="85">
        <v>0</v>
      </c>
      <c r="BA143" s="105" t="e">
        <f t="shared" si="347"/>
        <v>#DIV/0!</v>
      </c>
      <c r="BB143" s="84"/>
      <c r="BC143" s="84"/>
      <c r="BD143" s="84"/>
      <c r="BE143" s="84"/>
    </row>
    <row r="144" spans="2:81" s="160" customFormat="1" ht="53.25" customHeight="1" x14ac:dyDescent="0.3">
      <c r="B144" s="158"/>
      <c r="C144" s="159" t="s">
        <v>56</v>
      </c>
      <c r="D144" s="123"/>
      <c r="E144" s="123"/>
      <c r="F144" s="123"/>
      <c r="G144" s="123"/>
      <c r="H144" s="123"/>
      <c r="I144" s="123"/>
      <c r="J144" s="123"/>
      <c r="K144" s="123">
        <f>L144</f>
        <v>447610.87599999999</v>
      </c>
      <c r="L144" s="454">
        <f>L145+L146</f>
        <v>447610.87599999999</v>
      </c>
      <c r="M144" s="454"/>
      <c r="N144" s="454"/>
      <c r="O144" s="123">
        <f t="shared" si="322"/>
        <v>406390.96554999996</v>
      </c>
      <c r="P144" s="99">
        <f t="shared" si="317"/>
        <v>0.90791128486788597</v>
      </c>
      <c r="Q144" s="454">
        <f>Q145+Q146</f>
        <v>406390.96554999996</v>
      </c>
      <c r="R144" s="99">
        <f t="shared" si="318"/>
        <v>0.90791128486788597</v>
      </c>
      <c r="S144" s="123"/>
      <c r="T144" s="123"/>
      <c r="U144" s="123"/>
      <c r="V144" s="123"/>
      <c r="W144" s="123">
        <f>Y144</f>
        <v>405413.83168</v>
      </c>
      <c r="X144" s="99">
        <f t="shared" si="321"/>
        <v>0.90572828636987812</v>
      </c>
      <c r="Y144" s="21">
        <f>Y145+Y146</f>
        <v>405413.83168</v>
      </c>
      <c r="Z144" s="99">
        <f t="shared" si="319"/>
        <v>0.90572828636987812</v>
      </c>
      <c r="AA144" s="123"/>
      <c r="AB144" s="123"/>
      <c r="AC144" s="123"/>
      <c r="AD144" s="123"/>
      <c r="AE144" s="123">
        <f t="shared" si="323"/>
        <v>417290.89314</v>
      </c>
      <c r="AF144" s="99">
        <f t="shared" si="325"/>
        <v>0.93226263148261845</v>
      </c>
      <c r="AG144" s="21">
        <f>AG145+AG146</f>
        <v>417290.89314</v>
      </c>
      <c r="AH144" s="114">
        <f t="shared" si="320"/>
        <v>0.93226263148261845</v>
      </c>
      <c r="AI144" s="123"/>
      <c r="AJ144" s="123"/>
      <c r="AK144" s="123"/>
      <c r="AL144" s="123"/>
      <c r="AM144" s="123">
        <f>AM145+AM146</f>
        <v>0</v>
      </c>
      <c r="AN144" s="123"/>
      <c r="AO144" s="123"/>
      <c r="AP144" s="123"/>
      <c r="AQ144" s="123"/>
      <c r="AR144" s="123"/>
      <c r="AS144" s="123"/>
      <c r="AT144" s="123">
        <f>AU144</f>
        <v>185088.16058</v>
      </c>
      <c r="AU144" s="123">
        <f>AU145+AU146</f>
        <v>185088.16058</v>
      </c>
      <c r="AV144" s="123"/>
      <c r="AW144" s="123"/>
      <c r="AX144" s="457">
        <f t="shared" si="346"/>
        <v>42197.044319999986</v>
      </c>
      <c r="AY144" s="99">
        <f t="shared" si="326"/>
        <v>9.4271713630121864E-2</v>
      </c>
      <c r="AZ144" s="411">
        <f>AZ145+AZ146</f>
        <v>42197.044319999986</v>
      </c>
      <c r="BA144" s="105">
        <f t="shared" si="347"/>
        <v>0.1011214119782935</v>
      </c>
      <c r="BB144" s="123"/>
      <c r="BC144" s="123"/>
      <c r="BD144" s="123"/>
      <c r="BE144" s="123"/>
    </row>
    <row r="145" spans="2:59" s="160" customFormat="1" ht="36.75" hidden="1" customHeight="1" x14ac:dyDescent="0.3">
      <c r="B145" s="158"/>
      <c r="C145" s="161" t="s">
        <v>90</v>
      </c>
      <c r="D145" s="123"/>
      <c r="E145" s="117">
        <f>F145</f>
        <v>0</v>
      </c>
      <c r="F145" s="117">
        <v>0</v>
      </c>
      <c r="G145" s="123"/>
      <c r="H145" s="117">
        <f t="shared" ref="H145:H146" si="354">I145</f>
        <v>447483.55192</v>
      </c>
      <c r="I145" s="117">
        <f>L145-F145</f>
        <v>447483.55192</v>
      </c>
      <c r="J145" s="123"/>
      <c r="K145" s="117">
        <f t="shared" ref="K145:K146" si="355">L145</f>
        <v>447483.55192</v>
      </c>
      <c r="L145" s="118">
        <v>447483.55192</v>
      </c>
      <c r="M145" s="118"/>
      <c r="N145" s="454"/>
      <c r="O145" s="117">
        <f t="shared" si="322"/>
        <v>406263.64146999997</v>
      </c>
      <c r="P145" s="114">
        <f t="shared" si="317"/>
        <v>0.90788508253959421</v>
      </c>
      <c r="Q145" s="118">
        <v>406263.64146999997</v>
      </c>
      <c r="R145" s="114">
        <f t="shared" si="318"/>
        <v>0.90788508253959421</v>
      </c>
      <c r="S145" s="117"/>
      <c r="T145" s="117"/>
      <c r="U145" s="123"/>
      <c r="V145" s="123"/>
      <c r="W145" s="117">
        <f>Y145</f>
        <v>405286.50760000001</v>
      </c>
      <c r="X145" s="114">
        <f t="shared" si="321"/>
        <v>0.90570146290529163</v>
      </c>
      <c r="Y145" s="118">
        <v>405286.50760000001</v>
      </c>
      <c r="Z145" s="114">
        <f t="shared" si="319"/>
        <v>0.90570146290529163</v>
      </c>
      <c r="AA145" s="117"/>
      <c r="AB145" s="117"/>
      <c r="AC145" s="123"/>
      <c r="AD145" s="123"/>
      <c r="AE145" s="117">
        <f t="shared" si="323"/>
        <v>417163.56906000001</v>
      </c>
      <c r="AF145" s="99">
        <f t="shared" si="325"/>
        <v>0.93224335792923063</v>
      </c>
      <c r="AG145" s="556">
        <v>417163.56906000001</v>
      </c>
      <c r="AH145" s="114">
        <f t="shared" si="320"/>
        <v>0.93224335792923063</v>
      </c>
      <c r="AI145" s="117"/>
      <c r="AJ145" s="117"/>
      <c r="AK145" s="123"/>
      <c r="AL145" s="123"/>
      <c r="AM145" s="117">
        <v>0</v>
      </c>
      <c r="AN145" s="117"/>
      <c r="AO145" s="123"/>
      <c r="AP145" s="117">
        <f t="shared" ref="AP145:AP146" si="356">AQ145</f>
        <v>-374966.52474000002</v>
      </c>
      <c r="AQ145" s="117">
        <f>AX145-AE145</f>
        <v>-374966.52474000002</v>
      </c>
      <c r="AR145" s="117"/>
      <c r="AS145" s="123"/>
      <c r="AT145" s="117">
        <f t="shared" ref="AT145:AT146" si="357">AU145</f>
        <v>185088.16058</v>
      </c>
      <c r="AU145" s="117">
        <f>AA145+185088.16058</f>
        <v>185088.16058</v>
      </c>
      <c r="AV145" s="117"/>
      <c r="AW145" s="123"/>
      <c r="AX145" s="118">
        <f t="shared" si="346"/>
        <v>42197.044319999986</v>
      </c>
      <c r="AY145" s="99">
        <f t="shared" si="326"/>
        <v>9.4298537094708382E-2</v>
      </c>
      <c r="AZ145" s="118">
        <f t="shared" ref="AZ145:AZ146" si="358">L145-Y145</f>
        <v>42197.044319999986</v>
      </c>
      <c r="BA145" s="105">
        <f t="shared" si="347"/>
        <v>0.10115227562915699</v>
      </c>
      <c r="BB145" s="117"/>
      <c r="BC145" s="117"/>
      <c r="BD145" s="123"/>
      <c r="BE145" s="123"/>
    </row>
    <row r="146" spans="2:59" s="160" customFormat="1" ht="36.75" hidden="1" customHeight="1" x14ac:dyDescent="0.3">
      <c r="B146" s="158"/>
      <c r="C146" s="161" t="s">
        <v>91</v>
      </c>
      <c r="D146" s="123"/>
      <c r="E146" s="117">
        <f>F146</f>
        <v>0</v>
      </c>
      <c r="F146" s="117">
        <v>0</v>
      </c>
      <c r="G146" s="123"/>
      <c r="H146" s="117">
        <f t="shared" si="354"/>
        <v>127.32408</v>
      </c>
      <c r="I146" s="117">
        <f>L146-F146</f>
        <v>127.32408</v>
      </c>
      <c r="J146" s="123"/>
      <c r="K146" s="117">
        <f t="shared" si="355"/>
        <v>127.32408</v>
      </c>
      <c r="L146" s="118">
        <v>127.32408</v>
      </c>
      <c r="M146" s="118"/>
      <c r="N146" s="454"/>
      <c r="O146" s="117">
        <f t="shared" si="322"/>
        <v>127.32408</v>
      </c>
      <c r="P146" s="114">
        <f t="shared" si="317"/>
        <v>1</v>
      </c>
      <c r="Q146" s="118">
        <v>127.32408</v>
      </c>
      <c r="R146" s="114">
        <f t="shared" si="318"/>
        <v>1</v>
      </c>
      <c r="S146" s="117"/>
      <c r="T146" s="117"/>
      <c r="U146" s="123"/>
      <c r="V146" s="123"/>
      <c r="W146" s="117">
        <f>Y146</f>
        <v>127.32408</v>
      </c>
      <c r="X146" s="114">
        <f t="shared" si="321"/>
        <v>1</v>
      </c>
      <c r="Y146" s="118">
        <f>L146</f>
        <v>127.32408</v>
      </c>
      <c r="Z146" s="114">
        <f t="shared" si="319"/>
        <v>1</v>
      </c>
      <c r="AA146" s="117"/>
      <c r="AB146" s="117"/>
      <c r="AC146" s="123"/>
      <c r="AD146" s="123"/>
      <c r="AE146" s="117">
        <f t="shared" si="323"/>
        <v>127.32408</v>
      </c>
      <c r="AF146" s="99">
        <f t="shared" si="325"/>
        <v>1</v>
      </c>
      <c r="AG146" s="556">
        <v>127.32408</v>
      </c>
      <c r="AH146" s="114">
        <f t="shared" si="320"/>
        <v>1</v>
      </c>
      <c r="AI146" s="117"/>
      <c r="AJ146" s="117"/>
      <c r="AK146" s="123"/>
      <c r="AL146" s="123"/>
      <c r="AM146" s="117">
        <v>0</v>
      </c>
      <c r="AN146" s="117"/>
      <c r="AO146" s="123"/>
      <c r="AP146" s="117">
        <f t="shared" si="356"/>
        <v>0</v>
      </c>
      <c r="AQ146" s="117">
        <v>0</v>
      </c>
      <c r="AR146" s="117"/>
      <c r="AS146" s="123"/>
      <c r="AT146" s="117">
        <f t="shared" si="357"/>
        <v>0</v>
      </c>
      <c r="AU146" s="117">
        <f>AA146</f>
        <v>0</v>
      </c>
      <c r="AV146" s="117"/>
      <c r="AW146" s="123"/>
      <c r="AX146" s="118">
        <f t="shared" si="346"/>
        <v>0</v>
      </c>
      <c r="AY146" s="99">
        <f t="shared" si="326"/>
        <v>0</v>
      </c>
      <c r="AZ146" s="118">
        <f t="shared" si="358"/>
        <v>0</v>
      </c>
      <c r="BA146" s="105">
        <f t="shared" si="347"/>
        <v>0</v>
      </c>
      <c r="BB146" s="117"/>
      <c r="BC146" s="117"/>
      <c r="BD146" s="123"/>
      <c r="BE146" s="123"/>
    </row>
    <row r="147" spans="2:59" s="160" customFormat="1" ht="91.5" hidden="1" customHeight="1" x14ac:dyDescent="0.3">
      <c r="B147" s="162" t="s">
        <v>92</v>
      </c>
      <c r="C147" s="141" t="s">
        <v>93</v>
      </c>
      <c r="D147" s="139"/>
      <c r="E147" s="139">
        <f>F147</f>
        <v>0</v>
      </c>
      <c r="F147" s="139">
        <f>F148</f>
        <v>0</v>
      </c>
      <c r="G147" s="139">
        <f>G148</f>
        <v>0</v>
      </c>
      <c r="H147" s="139" t="e">
        <f>I147</f>
        <v>#REF!</v>
      </c>
      <c r="I147" s="139" t="e">
        <f>I148+#REF!</f>
        <v>#REF!</v>
      </c>
      <c r="J147" s="139"/>
      <c r="K147" s="138">
        <f>L147+M147+N147</f>
        <v>0</v>
      </c>
      <c r="L147" s="137">
        <f>L148+L149</f>
        <v>0</v>
      </c>
      <c r="M147" s="137">
        <f>G147+J147</f>
        <v>0</v>
      </c>
      <c r="N147" s="137">
        <f>N148</f>
        <v>0</v>
      </c>
      <c r="O147" s="138">
        <f t="shared" si="322"/>
        <v>0</v>
      </c>
      <c r="P147" s="96" t="e">
        <f t="shared" si="317"/>
        <v>#DIV/0!</v>
      </c>
      <c r="Q147" s="137">
        <f>Q148+Q149</f>
        <v>0</v>
      </c>
      <c r="R147" s="96" t="e">
        <f t="shared" si="318"/>
        <v>#DIV/0!</v>
      </c>
      <c r="S147" s="138"/>
      <c r="T147" s="138"/>
      <c r="U147" s="139">
        <f>U148</f>
        <v>0</v>
      </c>
      <c r="V147" s="139"/>
      <c r="W147" s="138">
        <f>Y147+AA147+AC147</f>
        <v>0</v>
      </c>
      <c r="X147" s="96" t="e">
        <f t="shared" si="321"/>
        <v>#DIV/0!</v>
      </c>
      <c r="Y147" s="137">
        <f>Y148+Y149</f>
        <v>0</v>
      </c>
      <c r="Z147" s="96" t="e">
        <f t="shared" si="319"/>
        <v>#DIV/0!</v>
      </c>
      <c r="AA147" s="138"/>
      <c r="AB147" s="138"/>
      <c r="AC147" s="139">
        <f>AC148</f>
        <v>0</v>
      </c>
      <c r="AD147" s="139"/>
      <c r="AE147" s="138">
        <f t="shared" si="323"/>
        <v>0</v>
      </c>
      <c r="AF147" s="96" t="e">
        <f t="shared" si="325"/>
        <v>#DIV/0!</v>
      </c>
      <c r="AG147" s="137">
        <f>AG148+AG149</f>
        <v>0</v>
      </c>
      <c r="AH147" s="114" t="e">
        <f t="shared" si="320"/>
        <v>#DIV/0!</v>
      </c>
      <c r="AI147" s="138"/>
      <c r="AJ147" s="138"/>
      <c r="AK147" s="139">
        <f>AK148</f>
        <v>0</v>
      </c>
      <c r="AL147" s="139"/>
      <c r="AM147" s="117"/>
      <c r="AN147" s="117"/>
      <c r="AO147" s="123"/>
      <c r="AP147" s="117"/>
      <c r="AQ147" s="117"/>
      <c r="AR147" s="117"/>
      <c r="AS147" s="123"/>
      <c r="AT147" s="117"/>
      <c r="AU147" s="117"/>
      <c r="AV147" s="117"/>
      <c r="AW147" s="123"/>
      <c r="AX147" s="137">
        <f t="shared" si="346"/>
        <v>0</v>
      </c>
      <c r="AY147" s="99" t="e">
        <f t="shared" si="326"/>
        <v>#DIV/0!</v>
      </c>
      <c r="AZ147" s="137">
        <f>AZ148+AZ149</f>
        <v>0</v>
      </c>
      <c r="BA147" s="105" t="e">
        <f t="shared" si="347"/>
        <v>#DIV/0!</v>
      </c>
      <c r="BB147" s="138"/>
      <c r="BC147" s="138"/>
      <c r="BD147" s="139">
        <f>BD148</f>
        <v>0</v>
      </c>
      <c r="BE147" s="139"/>
    </row>
    <row r="148" spans="2:59" s="160" customFormat="1" ht="55.5" hidden="1" customHeight="1" x14ac:dyDescent="0.3">
      <c r="B148" s="155" t="s">
        <v>60</v>
      </c>
      <c r="C148" s="156" t="s">
        <v>57</v>
      </c>
      <c r="D148" s="84"/>
      <c r="E148" s="84">
        <f>F148</f>
        <v>0</v>
      </c>
      <c r="F148" s="84">
        <v>0</v>
      </c>
      <c r="G148" s="84"/>
      <c r="H148" s="84">
        <f>I148</f>
        <v>0</v>
      </c>
      <c r="I148" s="84">
        <v>0</v>
      </c>
      <c r="J148" s="84"/>
      <c r="K148" s="84">
        <f>N148</f>
        <v>0</v>
      </c>
      <c r="L148" s="85">
        <f>F148+I148</f>
        <v>0</v>
      </c>
      <c r="M148" s="85"/>
      <c r="N148" s="85">
        <v>0</v>
      </c>
      <c r="O148" s="84">
        <f t="shared" si="322"/>
        <v>0</v>
      </c>
      <c r="P148" s="96" t="e">
        <f t="shared" si="317"/>
        <v>#DIV/0!</v>
      </c>
      <c r="Q148" s="85">
        <v>0</v>
      </c>
      <c r="R148" s="96" t="e">
        <f t="shared" si="318"/>
        <v>#DIV/0!</v>
      </c>
      <c r="S148" s="84"/>
      <c r="T148" s="84"/>
      <c r="U148" s="84">
        <v>0</v>
      </c>
      <c r="V148" s="84"/>
      <c r="W148" s="84">
        <f>Y148</f>
        <v>0</v>
      </c>
      <c r="X148" s="96" t="e">
        <f t="shared" si="321"/>
        <v>#DIV/0!</v>
      </c>
      <c r="Y148" s="85">
        <v>0</v>
      </c>
      <c r="Z148" s="96" t="e">
        <f t="shared" si="319"/>
        <v>#DIV/0!</v>
      </c>
      <c r="AA148" s="84"/>
      <c r="AB148" s="84"/>
      <c r="AC148" s="84">
        <v>0</v>
      </c>
      <c r="AD148" s="84"/>
      <c r="AE148" s="84">
        <f t="shared" si="323"/>
        <v>0</v>
      </c>
      <c r="AF148" s="96" t="e">
        <f t="shared" si="325"/>
        <v>#DIV/0!</v>
      </c>
      <c r="AG148" s="85">
        <v>0</v>
      </c>
      <c r="AH148" s="114" t="e">
        <f t="shared" si="320"/>
        <v>#DIV/0!</v>
      </c>
      <c r="AI148" s="84"/>
      <c r="AJ148" s="84"/>
      <c r="AK148" s="84">
        <v>0</v>
      </c>
      <c r="AL148" s="84"/>
      <c r="AM148" s="117"/>
      <c r="AN148" s="117"/>
      <c r="AO148" s="123"/>
      <c r="AP148" s="117"/>
      <c r="AQ148" s="117"/>
      <c r="AR148" s="117"/>
      <c r="AS148" s="123"/>
      <c r="AT148" s="117"/>
      <c r="AU148" s="117"/>
      <c r="AV148" s="117"/>
      <c r="AW148" s="123"/>
      <c r="AX148" s="85">
        <f t="shared" si="346"/>
        <v>0</v>
      </c>
      <c r="AY148" s="99" t="e">
        <f t="shared" si="326"/>
        <v>#DIV/0!</v>
      </c>
      <c r="AZ148" s="85">
        <v>0</v>
      </c>
      <c r="BA148" s="105" t="e">
        <f t="shared" si="347"/>
        <v>#DIV/0!</v>
      </c>
      <c r="BB148" s="84"/>
      <c r="BC148" s="84"/>
      <c r="BD148" s="84">
        <v>0</v>
      </c>
      <c r="BE148" s="84"/>
    </row>
    <row r="149" spans="2:59" s="160" customFormat="1" ht="36.75" hidden="1" customHeight="1" x14ac:dyDescent="0.3">
      <c r="B149" s="158"/>
      <c r="C149" s="161"/>
      <c r="D149" s="123"/>
      <c r="E149" s="117"/>
      <c r="F149" s="117"/>
      <c r="G149" s="123"/>
      <c r="H149" s="117"/>
      <c r="I149" s="117"/>
      <c r="J149" s="123"/>
      <c r="K149" s="117"/>
      <c r="L149" s="118"/>
      <c r="M149" s="118"/>
      <c r="N149" s="454"/>
      <c r="O149" s="117">
        <f t="shared" si="322"/>
        <v>0</v>
      </c>
      <c r="P149" s="96" t="e">
        <f t="shared" si="317"/>
        <v>#DIV/0!</v>
      </c>
      <c r="Q149" s="118"/>
      <c r="R149" s="96" t="e">
        <f t="shared" si="318"/>
        <v>#DIV/0!</v>
      </c>
      <c r="S149" s="117"/>
      <c r="T149" s="117"/>
      <c r="U149" s="123"/>
      <c r="V149" s="123"/>
      <c r="W149" s="117"/>
      <c r="X149" s="96" t="e">
        <f t="shared" si="321"/>
        <v>#DIV/0!</v>
      </c>
      <c r="Y149" s="118"/>
      <c r="Z149" s="96" t="e">
        <f t="shared" si="319"/>
        <v>#DIV/0!</v>
      </c>
      <c r="AA149" s="117"/>
      <c r="AB149" s="117"/>
      <c r="AC149" s="123"/>
      <c r="AD149" s="123"/>
      <c r="AE149" s="117">
        <f t="shared" si="323"/>
        <v>0</v>
      </c>
      <c r="AF149" s="96" t="e">
        <f t="shared" si="325"/>
        <v>#DIV/0!</v>
      </c>
      <c r="AG149" s="556"/>
      <c r="AH149" s="114" t="e">
        <f t="shared" si="320"/>
        <v>#DIV/0!</v>
      </c>
      <c r="AI149" s="117"/>
      <c r="AJ149" s="117"/>
      <c r="AK149" s="123"/>
      <c r="AL149" s="123"/>
      <c r="AM149" s="117"/>
      <c r="AN149" s="117"/>
      <c r="AO149" s="123"/>
      <c r="AP149" s="117"/>
      <c r="AQ149" s="117"/>
      <c r="AR149" s="117"/>
      <c r="AS149" s="123"/>
      <c r="AT149" s="117"/>
      <c r="AU149" s="117"/>
      <c r="AV149" s="117"/>
      <c r="AW149" s="123"/>
      <c r="AX149" s="118">
        <f t="shared" si="346"/>
        <v>0</v>
      </c>
      <c r="AY149" s="99" t="e">
        <f t="shared" si="326"/>
        <v>#DIV/0!</v>
      </c>
      <c r="AZ149" s="118"/>
      <c r="BA149" s="105" t="e">
        <f t="shared" si="347"/>
        <v>#DIV/0!</v>
      </c>
      <c r="BB149" s="117"/>
      <c r="BC149" s="117"/>
      <c r="BD149" s="123"/>
      <c r="BE149" s="123"/>
    </row>
    <row r="150" spans="2:59" s="160" customFormat="1" ht="36.75" hidden="1" customHeight="1" x14ac:dyDescent="0.3">
      <c r="B150" s="158"/>
      <c r="C150" s="161"/>
      <c r="D150" s="123"/>
      <c r="E150" s="117"/>
      <c r="F150" s="117"/>
      <c r="G150" s="123"/>
      <c r="H150" s="117"/>
      <c r="I150" s="117"/>
      <c r="J150" s="123"/>
      <c r="K150" s="117"/>
      <c r="L150" s="118"/>
      <c r="M150" s="118"/>
      <c r="N150" s="454"/>
      <c r="O150" s="117">
        <f t="shared" si="322"/>
        <v>0</v>
      </c>
      <c r="P150" s="96" t="e">
        <f t="shared" si="317"/>
        <v>#DIV/0!</v>
      </c>
      <c r="Q150" s="118"/>
      <c r="R150" s="96" t="e">
        <f t="shared" si="318"/>
        <v>#DIV/0!</v>
      </c>
      <c r="S150" s="117"/>
      <c r="T150" s="117"/>
      <c r="U150" s="123"/>
      <c r="V150" s="123"/>
      <c r="W150" s="117"/>
      <c r="X150" s="96" t="e">
        <f t="shared" si="321"/>
        <v>#DIV/0!</v>
      </c>
      <c r="Y150" s="118"/>
      <c r="Z150" s="96" t="e">
        <f t="shared" si="319"/>
        <v>#DIV/0!</v>
      </c>
      <c r="AA150" s="117"/>
      <c r="AB150" s="117"/>
      <c r="AC150" s="123"/>
      <c r="AD150" s="123"/>
      <c r="AE150" s="117">
        <f t="shared" si="323"/>
        <v>0</v>
      </c>
      <c r="AF150" s="96" t="e">
        <f t="shared" si="325"/>
        <v>#DIV/0!</v>
      </c>
      <c r="AG150" s="556"/>
      <c r="AH150" s="114" t="e">
        <f t="shared" si="320"/>
        <v>#DIV/0!</v>
      </c>
      <c r="AI150" s="117"/>
      <c r="AJ150" s="117"/>
      <c r="AK150" s="123"/>
      <c r="AL150" s="123"/>
      <c r="AM150" s="117"/>
      <c r="AN150" s="117"/>
      <c r="AO150" s="123"/>
      <c r="AP150" s="117"/>
      <c r="AQ150" s="117"/>
      <c r="AR150" s="117"/>
      <c r="AS150" s="123"/>
      <c r="AT150" s="117"/>
      <c r="AU150" s="117"/>
      <c r="AV150" s="117"/>
      <c r="AW150" s="123"/>
      <c r="AX150" s="118">
        <f t="shared" si="346"/>
        <v>0</v>
      </c>
      <c r="AY150" s="99" t="e">
        <f t="shared" si="326"/>
        <v>#DIV/0!</v>
      </c>
      <c r="AZ150" s="118"/>
      <c r="BA150" s="105" t="e">
        <f t="shared" si="347"/>
        <v>#DIV/0!</v>
      </c>
      <c r="BB150" s="117"/>
      <c r="BC150" s="117"/>
      <c r="BD150" s="123"/>
      <c r="BE150" s="123"/>
    </row>
    <row r="151" spans="2:59" s="166" customFormat="1" ht="86.25" hidden="1" customHeight="1" x14ac:dyDescent="0.25">
      <c r="B151" s="163"/>
      <c r="C151" s="141"/>
      <c r="D151" s="139"/>
      <c r="E151" s="139"/>
      <c r="F151" s="139"/>
      <c r="G151" s="139"/>
      <c r="H151" s="139"/>
      <c r="I151" s="139"/>
      <c r="J151" s="139"/>
      <c r="K151" s="139"/>
      <c r="L151" s="164"/>
      <c r="M151" s="164"/>
      <c r="N151" s="164"/>
      <c r="O151" s="139">
        <f t="shared" si="322"/>
        <v>0</v>
      </c>
      <c r="P151" s="96" t="e">
        <f t="shared" si="317"/>
        <v>#DIV/0!</v>
      </c>
      <c r="Q151" s="164"/>
      <c r="R151" s="96" t="e">
        <f t="shared" si="318"/>
        <v>#DIV/0!</v>
      </c>
      <c r="S151" s="139"/>
      <c r="T151" s="139"/>
      <c r="U151" s="139"/>
      <c r="V151" s="139"/>
      <c r="W151" s="139"/>
      <c r="X151" s="96" t="e">
        <f t="shared" si="321"/>
        <v>#DIV/0!</v>
      </c>
      <c r="Y151" s="164"/>
      <c r="Z151" s="96" t="e">
        <f t="shared" si="319"/>
        <v>#DIV/0!</v>
      </c>
      <c r="AA151" s="139"/>
      <c r="AB151" s="139"/>
      <c r="AC151" s="139"/>
      <c r="AD151" s="139"/>
      <c r="AE151" s="139">
        <f t="shared" si="323"/>
        <v>0</v>
      </c>
      <c r="AF151" s="96" t="e">
        <f t="shared" si="325"/>
        <v>#DIV/0!</v>
      </c>
      <c r="AG151" s="164"/>
      <c r="AH151" s="114" t="e">
        <f t="shared" si="320"/>
        <v>#DIV/0!</v>
      </c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64">
        <f t="shared" si="346"/>
        <v>0</v>
      </c>
      <c r="AY151" s="99" t="e">
        <f t="shared" si="326"/>
        <v>#DIV/0!</v>
      </c>
      <c r="AZ151" s="164"/>
      <c r="BA151" s="105" t="e">
        <f t="shared" si="347"/>
        <v>#DIV/0!</v>
      </c>
      <c r="BB151" s="139"/>
      <c r="BC151" s="139"/>
      <c r="BD151" s="139"/>
      <c r="BE151" s="139"/>
    </row>
    <row r="152" spans="2:59" s="168" customFormat="1" ht="72" hidden="1" customHeight="1" x14ac:dyDescent="0.3">
      <c r="B152" s="167"/>
      <c r="C152" s="151"/>
      <c r="D152" s="153"/>
      <c r="E152" s="153"/>
      <c r="F152" s="153"/>
      <c r="G152" s="153"/>
      <c r="H152" s="153"/>
      <c r="I152" s="153"/>
      <c r="J152" s="153"/>
      <c r="K152" s="153"/>
      <c r="L152" s="152"/>
      <c r="M152" s="152"/>
      <c r="N152" s="152"/>
      <c r="O152" s="153">
        <f t="shared" si="322"/>
        <v>0</v>
      </c>
      <c r="P152" s="96" t="e">
        <f t="shared" si="317"/>
        <v>#DIV/0!</v>
      </c>
      <c r="Q152" s="152"/>
      <c r="R152" s="96" t="e">
        <f t="shared" si="318"/>
        <v>#DIV/0!</v>
      </c>
      <c r="S152" s="153"/>
      <c r="T152" s="153"/>
      <c r="U152" s="153"/>
      <c r="V152" s="153"/>
      <c r="W152" s="153"/>
      <c r="X152" s="96" t="e">
        <f t="shared" si="321"/>
        <v>#DIV/0!</v>
      </c>
      <c r="Y152" s="152"/>
      <c r="Z152" s="96" t="e">
        <f t="shared" si="319"/>
        <v>#DIV/0!</v>
      </c>
      <c r="AA152" s="153"/>
      <c r="AB152" s="153"/>
      <c r="AC152" s="153"/>
      <c r="AD152" s="153"/>
      <c r="AE152" s="153">
        <f t="shared" si="323"/>
        <v>0</v>
      </c>
      <c r="AF152" s="96" t="e">
        <f t="shared" si="325"/>
        <v>#DIV/0!</v>
      </c>
      <c r="AG152" s="152"/>
      <c r="AH152" s="114" t="e">
        <f t="shared" si="320"/>
        <v>#DIV/0!</v>
      </c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2">
        <f t="shared" si="346"/>
        <v>0</v>
      </c>
      <c r="AY152" s="99" t="e">
        <f t="shared" si="326"/>
        <v>#DIV/0!</v>
      </c>
      <c r="AZ152" s="152"/>
      <c r="BA152" s="105" t="e">
        <f t="shared" si="347"/>
        <v>#DIV/0!</v>
      </c>
      <c r="BB152" s="153"/>
      <c r="BC152" s="153"/>
      <c r="BD152" s="153"/>
      <c r="BE152" s="153"/>
    </row>
    <row r="153" spans="2:59" s="170" customFormat="1" ht="25.5" hidden="1" customHeight="1" x14ac:dyDescent="0.3">
      <c r="B153" s="167"/>
      <c r="C153" s="169"/>
      <c r="D153" s="153"/>
      <c r="E153" s="123"/>
      <c r="F153" s="123"/>
      <c r="G153" s="123"/>
      <c r="H153" s="123"/>
      <c r="I153" s="123"/>
      <c r="J153" s="123"/>
      <c r="K153" s="123"/>
      <c r="L153" s="454"/>
      <c r="M153" s="454"/>
      <c r="N153" s="454"/>
      <c r="O153" s="123">
        <f t="shared" si="322"/>
        <v>0</v>
      </c>
      <c r="P153" s="96" t="e">
        <f t="shared" si="317"/>
        <v>#DIV/0!</v>
      </c>
      <c r="Q153" s="454"/>
      <c r="R153" s="96" t="e">
        <f t="shared" si="318"/>
        <v>#DIV/0!</v>
      </c>
      <c r="S153" s="123"/>
      <c r="T153" s="123"/>
      <c r="U153" s="123"/>
      <c r="V153" s="123"/>
      <c r="W153" s="123"/>
      <c r="X153" s="96" t="e">
        <f t="shared" si="321"/>
        <v>#DIV/0!</v>
      </c>
      <c r="Y153" s="21"/>
      <c r="Z153" s="96" t="e">
        <f t="shared" si="319"/>
        <v>#DIV/0!</v>
      </c>
      <c r="AA153" s="123"/>
      <c r="AB153" s="123"/>
      <c r="AC153" s="123"/>
      <c r="AD153" s="123"/>
      <c r="AE153" s="123">
        <f t="shared" si="323"/>
        <v>0</v>
      </c>
      <c r="AF153" s="96" t="e">
        <f t="shared" si="325"/>
        <v>#DIV/0!</v>
      </c>
      <c r="AG153" s="537"/>
      <c r="AH153" s="114" t="e">
        <f t="shared" si="320"/>
        <v>#DIV/0!</v>
      </c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457">
        <f t="shared" si="346"/>
        <v>0</v>
      </c>
      <c r="AY153" s="99" t="e">
        <f t="shared" si="326"/>
        <v>#DIV/0!</v>
      </c>
      <c r="AZ153" s="411"/>
      <c r="BA153" s="105" t="e">
        <f t="shared" si="347"/>
        <v>#DIV/0!</v>
      </c>
      <c r="BB153" s="123"/>
      <c r="BC153" s="123"/>
      <c r="BD153" s="123"/>
      <c r="BE153" s="123"/>
    </row>
    <row r="154" spans="2:59" s="168" customFormat="1" ht="22.5" hidden="1" customHeight="1" x14ac:dyDescent="0.3">
      <c r="B154" s="167"/>
      <c r="C154" s="169"/>
      <c r="D154" s="153"/>
      <c r="E154" s="123"/>
      <c r="F154" s="123"/>
      <c r="G154" s="123"/>
      <c r="H154" s="123"/>
      <c r="I154" s="123"/>
      <c r="J154" s="123"/>
      <c r="K154" s="123"/>
      <c r="L154" s="454"/>
      <c r="M154" s="454"/>
      <c r="N154" s="454"/>
      <c r="O154" s="123">
        <f t="shared" si="322"/>
        <v>0</v>
      </c>
      <c r="P154" s="96" t="e">
        <f t="shared" si="317"/>
        <v>#DIV/0!</v>
      </c>
      <c r="Q154" s="454"/>
      <c r="R154" s="96" t="e">
        <f t="shared" si="318"/>
        <v>#DIV/0!</v>
      </c>
      <c r="S154" s="123"/>
      <c r="T154" s="123"/>
      <c r="U154" s="123"/>
      <c r="V154" s="123"/>
      <c r="W154" s="123"/>
      <c r="X154" s="96" t="e">
        <f t="shared" si="321"/>
        <v>#DIV/0!</v>
      </c>
      <c r="Y154" s="21"/>
      <c r="Z154" s="96" t="e">
        <f t="shared" si="319"/>
        <v>#DIV/0!</v>
      </c>
      <c r="AA154" s="123"/>
      <c r="AB154" s="123"/>
      <c r="AC154" s="123"/>
      <c r="AD154" s="123"/>
      <c r="AE154" s="123">
        <f t="shared" si="323"/>
        <v>0</v>
      </c>
      <c r="AF154" s="96" t="e">
        <f t="shared" si="325"/>
        <v>#DIV/0!</v>
      </c>
      <c r="AG154" s="537"/>
      <c r="AH154" s="114" t="e">
        <f t="shared" si="320"/>
        <v>#DIV/0!</v>
      </c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X154" s="457">
        <f t="shared" si="346"/>
        <v>0</v>
      </c>
      <c r="AY154" s="99" t="e">
        <f t="shared" si="326"/>
        <v>#DIV/0!</v>
      </c>
      <c r="AZ154" s="411"/>
      <c r="BA154" s="105" t="e">
        <f t="shared" si="347"/>
        <v>#DIV/0!</v>
      </c>
      <c r="BB154" s="123"/>
      <c r="BC154" s="123"/>
      <c r="BD154" s="123"/>
      <c r="BE154" s="123"/>
    </row>
    <row r="155" spans="2:59" s="168" customFormat="1" ht="195" hidden="1" customHeight="1" x14ac:dyDescent="0.3">
      <c r="B155" s="140"/>
      <c r="C155" s="151"/>
      <c r="D155" s="153"/>
      <c r="E155" s="153"/>
      <c r="F155" s="153"/>
      <c r="G155" s="153"/>
      <c r="H155" s="153"/>
      <c r="I155" s="153"/>
      <c r="J155" s="153"/>
      <c r="K155" s="153"/>
      <c r="L155" s="152"/>
      <c r="M155" s="152"/>
      <c r="N155" s="152"/>
      <c r="O155" s="153">
        <f t="shared" si="322"/>
        <v>0</v>
      </c>
      <c r="P155" s="96" t="e">
        <f t="shared" si="317"/>
        <v>#DIV/0!</v>
      </c>
      <c r="Q155" s="152"/>
      <c r="R155" s="96" t="e">
        <f t="shared" si="318"/>
        <v>#DIV/0!</v>
      </c>
      <c r="S155" s="153"/>
      <c r="T155" s="153"/>
      <c r="U155" s="153"/>
      <c r="V155" s="153"/>
      <c r="W155" s="153"/>
      <c r="X155" s="96" t="e">
        <f t="shared" si="321"/>
        <v>#DIV/0!</v>
      </c>
      <c r="Y155" s="152"/>
      <c r="Z155" s="96" t="e">
        <f t="shared" si="319"/>
        <v>#DIV/0!</v>
      </c>
      <c r="AA155" s="153"/>
      <c r="AB155" s="153"/>
      <c r="AC155" s="153"/>
      <c r="AD155" s="153"/>
      <c r="AE155" s="153">
        <f t="shared" si="323"/>
        <v>0</v>
      </c>
      <c r="AF155" s="96" t="e">
        <f t="shared" si="325"/>
        <v>#DIV/0!</v>
      </c>
      <c r="AG155" s="152"/>
      <c r="AH155" s="114" t="e">
        <f t="shared" si="320"/>
        <v>#DIV/0!</v>
      </c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2">
        <f t="shared" si="346"/>
        <v>0</v>
      </c>
      <c r="AY155" s="99" t="e">
        <f t="shared" si="326"/>
        <v>#DIV/0!</v>
      </c>
      <c r="AZ155" s="152"/>
      <c r="BA155" s="105" t="e">
        <f t="shared" si="347"/>
        <v>#DIV/0!</v>
      </c>
      <c r="BB155" s="153"/>
      <c r="BC155" s="153"/>
      <c r="BD155" s="153"/>
      <c r="BE155" s="153"/>
    </row>
    <row r="156" spans="2:59" s="172" customFormat="1" ht="33" hidden="1" customHeight="1" x14ac:dyDescent="0.25">
      <c r="B156" s="171"/>
      <c r="C156" s="161"/>
      <c r="D156" s="153"/>
      <c r="E156" s="117"/>
      <c r="F156" s="117"/>
      <c r="G156" s="117"/>
      <c r="H156" s="117"/>
      <c r="I156" s="117"/>
      <c r="J156" s="117"/>
      <c r="K156" s="117"/>
      <c r="L156" s="118"/>
      <c r="M156" s="118"/>
      <c r="N156" s="118"/>
      <c r="O156" s="117">
        <f t="shared" si="322"/>
        <v>0</v>
      </c>
      <c r="P156" s="96" t="e">
        <f t="shared" si="317"/>
        <v>#DIV/0!</v>
      </c>
      <c r="Q156" s="118"/>
      <c r="R156" s="96" t="e">
        <f t="shared" si="318"/>
        <v>#DIV/0!</v>
      </c>
      <c r="S156" s="117"/>
      <c r="T156" s="117"/>
      <c r="U156" s="117"/>
      <c r="V156" s="117"/>
      <c r="W156" s="117"/>
      <c r="X156" s="96" t="e">
        <f t="shared" si="321"/>
        <v>#DIV/0!</v>
      </c>
      <c r="Y156" s="118"/>
      <c r="Z156" s="96" t="e">
        <f t="shared" si="319"/>
        <v>#DIV/0!</v>
      </c>
      <c r="AA156" s="117"/>
      <c r="AB156" s="117"/>
      <c r="AC156" s="117"/>
      <c r="AD156" s="117"/>
      <c r="AE156" s="117">
        <f t="shared" si="323"/>
        <v>0</v>
      </c>
      <c r="AF156" s="96" t="e">
        <f t="shared" si="325"/>
        <v>#DIV/0!</v>
      </c>
      <c r="AG156" s="556"/>
      <c r="AH156" s="114" t="e">
        <f t="shared" si="320"/>
        <v>#DIV/0!</v>
      </c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8">
        <f t="shared" si="346"/>
        <v>0</v>
      </c>
      <c r="AY156" s="99" t="e">
        <f t="shared" si="326"/>
        <v>#DIV/0!</v>
      </c>
      <c r="AZ156" s="118"/>
      <c r="BA156" s="105" t="e">
        <f t="shared" si="347"/>
        <v>#DIV/0!</v>
      </c>
      <c r="BB156" s="117"/>
      <c r="BC156" s="117"/>
      <c r="BD156" s="117"/>
      <c r="BE156" s="117"/>
      <c r="BF156" s="91"/>
      <c r="BG156" s="91"/>
    </row>
    <row r="157" spans="2:59" s="173" customFormat="1" ht="133.5" hidden="1" customHeight="1" x14ac:dyDescent="0.25">
      <c r="B157" s="163"/>
      <c r="C157" s="141"/>
      <c r="D157" s="139"/>
      <c r="E157" s="139"/>
      <c r="F157" s="139"/>
      <c r="G157" s="139"/>
      <c r="H157" s="139"/>
      <c r="I157" s="139"/>
      <c r="J157" s="139"/>
      <c r="K157" s="139"/>
      <c r="L157" s="164"/>
      <c r="M157" s="164"/>
      <c r="N157" s="164"/>
      <c r="O157" s="139">
        <f t="shared" si="322"/>
        <v>0</v>
      </c>
      <c r="P157" s="96" t="e">
        <f t="shared" si="317"/>
        <v>#DIV/0!</v>
      </c>
      <c r="Q157" s="164"/>
      <c r="R157" s="96" t="e">
        <f t="shared" si="318"/>
        <v>#DIV/0!</v>
      </c>
      <c r="S157" s="139"/>
      <c r="T157" s="139"/>
      <c r="U157" s="139"/>
      <c r="V157" s="139"/>
      <c r="W157" s="139"/>
      <c r="X157" s="96" t="e">
        <f t="shared" si="321"/>
        <v>#DIV/0!</v>
      </c>
      <c r="Y157" s="164"/>
      <c r="Z157" s="96" t="e">
        <f t="shared" si="319"/>
        <v>#DIV/0!</v>
      </c>
      <c r="AA157" s="139"/>
      <c r="AB157" s="139"/>
      <c r="AC157" s="139"/>
      <c r="AD157" s="139"/>
      <c r="AE157" s="139">
        <f t="shared" si="323"/>
        <v>0</v>
      </c>
      <c r="AF157" s="96" t="e">
        <f t="shared" si="325"/>
        <v>#DIV/0!</v>
      </c>
      <c r="AG157" s="164"/>
      <c r="AH157" s="114" t="e">
        <f t="shared" si="320"/>
        <v>#DIV/0!</v>
      </c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  <c r="AX157" s="164">
        <f t="shared" si="346"/>
        <v>0</v>
      </c>
      <c r="AY157" s="99" t="e">
        <f t="shared" si="326"/>
        <v>#DIV/0!</v>
      </c>
      <c r="AZ157" s="164"/>
      <c r="BA157" s="105" t="e">
        <f t="shared" si="347"/>
        <v>#DIV/0!</v>
      </c>
      <c r="BB157" s="139"/>
      <c r="BC157" s="139"/>
      <c r="BD157" s="139"/>
      <c r="BE157" s="139"/>
      <c r="BF157" s="81"/>
      <c r="BG157" s="81"/>
    </row>
    <row r="158" spans="2:59" s="174" customFormat="1" ht="190.5" hidden="1" customHeight="1" x14ac:dyDescent="0.3">
      <c r="B158" s="122" t="s">
        <v>88</v>
      </c>
      <c r="C158" s="151" t="s">
        <v>94</v>
      </c>
      <c r="D158" s="79"/>
      <c r="E158" s="79">
        <f>F158</f>
        <v>0</v>
      </c>
      <c r="F158" s="79">
        <v>0</v>
      </c>
      <c r="G158" s="79"/>
      <c r="H158" s="79">
        <f>I158</f>
        <v>0</v>
      </c>
      <c r="I158" s="79">
        <f>L158</f>
        <v>0</v>
      </c>
      <c r="J158" s="79"/>
      <c r="K158" s="576">
        <f t="shared" ref="K158:K170" si="359">L158</f>
        <v>0</v>
      </c>
      <c r="L158" s="111">
        <f>L159+L160</f>
        <v>0</v>
      </c>
      <c r="M158" s="454"/>
      <c r="N158" s="111"/>
      <c r="O158" s="576" t="e">
        <f t="shared" si="322"/>
        <v>#REF!</v>
      </c>
      <c r="P158" s="96" t="e">
        <f t="shared" si="317"/>
        <v>#REF!</v>
      </c>
      <c r="Q158" s="111" t="e">
        <f>Q160</f>
        <v>#REF!</v>
      </c>
      <c r="R158" s="96" t="e">
        <f t="shared" si="318"/>
        <v>#REF!</v>
      </c>
      <c r="S158" s="440"/>
      <c r="T158" s="440"/>
      <c r="U158" s="440"/>
      <c r="V158" s="440"/>
      <c r="W158" s="576" t="e">
        <f>Y158</f>
        <v>#REF!</v>
      </c>
      <c r="X158" s="96" t="e">
        <f t="shared" si="321"/>
        <v>#REF!</v>
      </c>
      <c r="Y158" s="111" t="e">
        <f>Y160</f>
        <v>#REF!</v>
      </c>
      <c r="Z158" s="96" t="e">
        <f t="shared" si="319"/>
        <v>#REF!</v>
      </c>
      <c r="AA158" s="79"/>
      <c r="AB158" s="79"/>
      <c r="AC158" s="79"/>
      <c r="AD158" s="79"/>
      <c r="AE158" s="576" t="e">
        <f t="shared" si="323"/>
        <v>#REF!</v>
      </c>
      <c r="AF158" s="96" t="e">
        <f t="shared" si="325"/>
        <v>#REF!</v>
      </c>
      <c r="AG158" s="111" t="e">
        <f>AG160</f>
        <v>#REF!</v>
      </c>
      <c r="AH158" s="114" t="e">
        <f t="shared" si="320"/>
        <v>#REF!</v>
      </c>
      <c r="AI158" s="79"/>
      <c r="AJ158" s="79"/>
      <c r="AK158" s="79"/>
      <c r="AL158" s="79"/>
      <c r="AM158" s="123">
        <f>AU158-AA158</f>
        <v>20000</v>
      </c>
      <c r="AN158" s="123"/>
      <c r="AO158" s="79"/>
      <c r="AP158" s="123" t="e">
        <f>AQ158</f>
        <v>#REF!</v>
      </c>
      <c r="AQ158" s="123" t="e">
        <f>AX158-AE158</f>
        <v>#REF!</v>
      </c>
      <c r="AR158" s="123"/>
      <c r="AS158" s="79"/>
      <c r="AT158" s="123">
        <f>AU158</f>
        <v>20000</v>
      </c>
      <c r="AU158" s="123">
        <f>AU159</f>
        <v>20000</v>
      </c>
      <c r="AV158" s="123"/>
      <c r="AW158" s="79"/>
      <c r="AX158" s="111" t="e">
        <f t="shared" si="346"/>
        <v>#REF!</v>
      </c>
      <c r="AY158" s="99" t="e">
        <f t="shared" si="326"/>
        <v>#REF!</v>
      </c>
      <c r="AZ158" s="111" t="e">
        <f>AZ160</f>
        <v>#REF!</v>
      </c>
      <c r="BA158" s="105" t="e">
        <f t="shared" si="347"/>
        <v>#REF!</v>
      </c>
      <c r="BB158" s="406"/>
      <c r="BC158" s="406"/>
      <c r="BD158" s="406"/>
      <c r="BE158" s="406"/>
    </row>
    <row r="159" spans="2:59" s="177" customFormat="1" ht="55.5" hidden="1" customHeight="1" x14ac:dyDescent="0.3">
      <c r="B159" s="175"/>
      <c r="C159" s="176" t="s">
        <v>95</v>
      </c>
      <c r="D159" s="106"/>
      <c r="E159" s="106"/>
      <c r="F159" s="106"/>
      <c r="G159" s="106"/>
      <c r="H159" s="106"/>
      <c r="I159" s="106"/>
      <c r="J159" s="106"/>
      <c r="K159" s="106">
        <f t="shared" si="359"/>
        <v>0</v>
      </c>
      <c r="L159" s="112">
        <v>0</v>
      </c>
      <c r="M159" s="112"/>
      <c r="N159" s="112"/>
      <c r="O159" s="106">
        <f t="shared" si="322"/>
        <v>0</v>
      </c>
      <c r="P159" s="96" t="e">
        <f t="shared" si="317"/>
        <v>#DIV/0!</v>
      </c>
      <c r="Q159" s="112"/>
      <c r="R159" s="96" t="e">
        <f t="shared" si="318"/>
        <v>#DIV/0!</v>
      </c>
      <c r="S159" s="106"/>
      <c r="T159" s="106"/>
      <c r="U159" s="106"/>
      <c r="V159" s="106"/>
      <c r="W159" s="106"/>
      <c r="X159" s="96" t="e">
        <f t="shared" si="321"/>
        <v>#DIV/0!</v>
      </c>
      <c r="Y159" s="112"/>
      <c r="Z159" s="96" t="e">
        <f t="shared" si="319"/>
        <v>#DIV/0!</v>
      </c>
      <c r="AA159" s="106"/>
      <c r="AB159" s="106"/>
      <c r="AC159" s="106"/>
      <c r="AD159" s="106"/>
      <c r="AE159" s="106">
        <f t="shared" si="323"/>
        <v>0</v>
      </c>
      <c r="AF159" s="96" t="e">
        <f t="shared" si="325"/>
        <v>#DIV/0!</v>
      </c>
      <c r="AG159" s="112"/>
      <c r="AH159" s="114" t="e">
        <f t="shared" si="320"/>
        <v>#DIV/0!</v>
      </c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>
        <f>AU159</f>
        <v>20000</v>
      </c>
      <c r="AU159" s="106">
        <v>20000</v>
      </c>
      <c r="AV159" s="106"/>
      <c r="AW159" s="106"/>
      <c r="AX159" s="112">
        <f t="shared" si="346"/>
        <v>0</v>
      </c>
      <c r="AY159" s="99" t="e">
        <f t="shared" si="326"/>
        <v>#DIV/0!</v>
      </c>
      <c r="AZ159" s="112"/>
      <c r="BA159" s="105" t="e">
        <f t="shared" si="347"/>
        <v>#DIV/0!</v>
      </c>
      <c r="BB159" s="106"/>
      <c r="BC159" s="106"/>
      <c r="BD159" s="106"/>
      <c r="BE159" s="106"/>
    </row>
    <row r="160" spans="2:59" s="177" customFormat="1" ht="54" hidden="1" customHeight="1" x14ac:dyDescent="0.3">
      <c r="B160" s="175"/>
      <c r="C160" s="176" t="s">
        <v>96</v>
      </c>
      <c r="D160" s="106"/>
      <c r="E160" s="106"/>
      <c r="F160" s="106"/>
      <c r="G160" s="106"/>
      <c r="H160" s="106"/>
      <c r="I160" s="106"/>
      <c r="J160" s="106"/>
      <c r="K160" s="106">
        <f t="shared" si="359"/>
        <v>0</v>
      </c>
      <c r="L160" s="112">
        <v>0</v>
      </c>
      <c r="M160" s="112"/>
      <c r="N160" s="112"/>
      <c r="O160" s="106" t="e">
        <f t="shared" si="322"/>
        <v>#REF!</v>
      </c>
      <c r="P160" s="96" t="e">
        <f t="shared" si="317"/>
        <v>#REF!</v>
      </c>
      <c r="Q160" s="112" t="e">
        <f>#REF!-L160</f>
        <v>#REF!</v>
      </c>
      <c r="R160" s="96" t="e">
        <f t="shared" si="318"/>
        <v>#REF!</v>
      </c>
      <c r="S160" s="106"/>
      <c r="T160" s="106"/>
      <c r="U160" s="106"/>
      <c r="V160" s="106"/>
      <c r="W160" s="106" t="e">
        <f t="shared" ref="W160:W163" si="360">Y160</f>
        <v>#REF!</v>
      </c>
      <c r="X160" s="96" t="e">
        <f t="shared" si="321"/>
        <v>#REF!</v>
      </c>
      <c r="Y160" s="112" t="e">
        <f>#REF!-U160</f>
        <v>#REF!</v>
      </c>
      <c r="Z160" s="96" t="e">
        <f t="shared" si="319"/>
        <v>#REF!</v>
      </c>
      <c r="AA160" s="106"/>
      <c r="AB160" s="106"/>
      <c r="AC160" s="106"/>
      <c r="AD160" s="106"/>
      <c r="AE160" s="106" t="e">
        <f t="shared" si="323"/>
        <v>#REF!</v>
      </c>
      <c r="AF160" s="96" t="e">
        <f t="shared" si="325"/>
        <v>#REF!</v>
      </c>
      <c r="AG160" s="112" t="e">
        <f>#REF!-AB160</f>
        <v>#REF!</v>
      </c>
      <c r="AH160" s="114" t="e">
        <f t="shared" si="320"/>
        <v>#REF!</v>
      </c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12" t="e">
        <f t="shared" si="346"/>
        <v>#REF!</v>
      </c>
      <c r="AY160" s="99" t="e">
        <f t="shared" si="326"/>
        <v>#REF!</v>
      </c>
      <c r="AZ160" s="112" t="e">
        <f>#REF!-AU160</f>
        <v>#REF!</v>
      </c>
      <c r="BA160" s="105" t="e">
        <f t="shared" si="347"/>
        <v>#REF!</v>
      </c>
      <c r="BB160" s="106"/>
      <c r="BC160" s="106"/>
      <c r="BD160" s="106"/>
      <c r="BE160" s="106"/>
    </row>
    <row r="161" spans="2:59" s="177" customFormat="1" ht="117.75" customHeight="1" x14ac:dyDescent="0.3">
      <c r="B161" s="140" t="s">
        <v>22</v>
      </c>
      <c r="C161" s="151" t="s">
        <v>97</v>
      </c>
      <c r="D161" s="106"/>
      <c r="E161" s="106"/>
      <c r="F161" s="106"/>
      <c r="G161" s="106"/>
      <c r="H161" s="106"/>
      <c r="I161" s="106"/>
      <c r="J161" s="106"/>
      <c r="K161" s="576">
        <f t="shared" si="359"/>
        <v>500000</v>
      </c>
      <c r="L161" s="111">
        <f>L162+L163</f>
        <v>500000</v>
      </c>
      <c r="M161" s="112"/>
      <c r="N161" s="112"/>
      <c r="O161" s="576">
        <f t="shared" si="322"/>
        <v>379866.89390000002</v>
      </c>
      <c r="P161" s="99">
        <f t="shared" si="317"/>
        <v>0.7597337878</v>
      </c>
      <c r="Q161" s="111">
        <f>Q162+Q163</f>
        <v>379866.89390000002</v>
      </c>
      <c r="R161" s="99">
        <f t="shared" si="318"/>
        <v>0.7597337878</v>
      </c>
      <c r="S161" s="106"/>
      <c r="T161" s="106"/>
      <c r="U161" s="106"/>
      <c r="V161" s="106"/>
      <c r="W161" s="576">
        <f t="shared" si="360"/>
        <v>409734.18401999999</v>
      </c>
      <c r="X161" s="99">
        <f t="shared" si="321"/>
        <v>0.81946836804000001</v>
      </c>
      <c r="Y161" s="111">
        <f>Y162+Y163</f>
        <v>409734.18401999999</v>
      </c>
      <c r="Z161" s="99">
        <f t="shared" si="319"/>
        <v>0.81946836804000001</v>
      </c>
      <c r="AA161" s="106"/>
      <c r="AB161" s="106"/>
      <c r="AC161" s="106"/>
      <c r="AD161" s="106"/>
      <c r="AE161" s="576">
        <f t="shared" si="323"/>
        <v>479214.2303</v>
      </c>
      <c r="AF161" s="99">
        <f t="shared" si="325"/>
        <v>0.95842846059999998</v>
      </c>
      <c r="AG161" s="111">
        <f>AG162+AG163</f>
        <v>479214.2303</v>
      </c>
      <c r="AH161" s="114">
        <f t="shared" si="320"/>
        <v>0.95842846059999998</v>
      </c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11">
        <f t="shared" si="346"/>
        <v>0</v>
      </c>
      <c r="AY161" s="99">
        <f t="shared" si="326"/>
        <v>0</v>
      </c>
      <c r="AZ161" s="111">
        <f>AZ162+AZ163</f>
        <v>0</v>
      </c>
      <c r="BA161" s="105">
        <f t="shared" si="347"/>
        <v>0</v>
      </c>
      <c r="BB161" s="106"/>
      <c r="BC161" s="106"/>
      <c r="BD161" s="106"/>
      <c r="BE161" s="106"/>
    </row>
    <row r="162" spans="2:59" s="142" customFormat="1" ht="44.25" customHeight="1" x14ac:dyDescent="0.25">
      <c r="B162" s="140"/>
      <c r="C162" s="83" t="s">
        <v>57</v>
      </c>
      <c r="D162" s="139"/>
      <c r="E162" s="139"/>
      <c r="F162" s="139"/>
      <c r="G162" s="139"/>
      <c r="H162" s="139"/>
      <c r="I162" s="139"/>
      <c r="J162" s="139"/>
      <c r="K162" s="577">
        <f t="shared" si="359"/>
        <v>500000</v>
      </c>
      <c r="L162" s="134">
        <v>500000</v>
      </c>
      <c r="M162" s="137"/>
      <c r="N162" s="137"/>
      <c r="O162" s="577">
        <f t="shared" si="322"/>
        <v>379866.89390000002</v>
      </c>
      <c r="P162" s="100">
        <f t="shared" si="317"/>
        <v>0.7597337878</v>
      </c>
      <c r="Q162" s="134">
        <v>379866.89390000002</v>
      </c>
      <c r="R162" s="100">
        <f t="shared" si="318"/>
        <v>0.7597337878</v>
      </c>
      <c r="S162" s="138"/>
      <c r="T162" s="138"/>
      <c r="U162" s="139"/>
      <c r="V162" s="139"/>
      <c r="W162" s="577">
        <f t="shared" si="360"/>
        <v>409734.18401999999</v>
      </c>
      <c r="X162" s="100">
        <f t="shared" si="321"/>
        <v>0.81946836804000001</v>
      </c>
      <c r="Y162" s="134">
        <v>409734.18401999999</v>
      </c>
      <c r="Z162" s="100">
        <f t="shared" si="319"/>
        <v>0.81946836804000001</v>
      </c>
      <c r="AA162" s="138"/>
      <c r="AB162" s="138"/>
      <c r="AC162" s="139"/>
      <c r="AD162" s="139"/>
      <c r="AE162" s="577">
        <f t="shared" si="323"/>
        <v>479214.2303</v>
      </c>
      <c r="AF162" s="100">
        <f t="shared" si="325"/>
        <v>0.95842846059999998</v>
      </c>
      <c r="AG162" s="134">
        <v>479214.2303</v>
      </c>
      <c r="AH162" s="114">
        <f t="shared" si="320"/>
        <v>0.95842846059999998</v>
      </c>
      <c r="AI162" s="138"/>
      <c r="AJ162" s="138"/>
      <c r="AK162" s="139"/>
      <c r="AL162" s="139"/>
      <c r="AM162" s="138"/>
      <c r="AN162" s="138"/>
      <c r="AO162" s="139"/>
      <c r="AP162" s="138"/>
      <c r="AQ162" s="138"/>
      <c r="AR162" s="138"/>
      <c r="AS162" s="139"/>
      <c r="AT162" s="138"/>
      <c r="AU162" s="138"/>
      <c r="AV162" s="138"/>
      <c r="AW162" s="139"/>
      <c r="AX162" s="134">
        <f t="shared" si="346"/>
        <v>0</v>
      </c>
      <c r="AY162" s="100">
        <v>0</v>
      </c>
      <c r="AZ162" s="134">
        <f>AR162</f>
        <v>0</v>
      </c>
      <c r="BA162" s="100">
        <f t="shared" si="347"/>
        <v>0</v>
      </c>
      <c r="BB162" s="138"/>
      <c r="BC162" s="138"/>
      <c r="BD162" s="139"/>
      <c r="BE162" s="139"/>
    </row>
    <row r="163" spans="2:59" s="109" customFormat="1" ht="54" hidden="1" customHeight="1" x14ac:dyDescent="0.25">
      <c r="B163" s="76"/>
      <c r="C163" s="77" t="s">
        <v>56</v>
      </c>
      <c r="D163" s="79"/>
      <c r="E163" s="106"/>
      <c r="F163" s="106"/>
      <c r="G163" s="79"/>
      <c r="H163" s="106"/>
      <c r="I163" s="106"/>
      <c r="J163" s="79"/>
      <c r="K163" s="576">
        <f t="shared" si="359"/>
        <v>0</v>
      </c>
      <c r="L163" s="111">
        <v>0</v>
      </c>
      <c r="M163" s="112"/>
      <c r="N163" s="112"/>
      <c r="O163" s="576">
        <f t="shared" si="322"/>
        <v>0</v>
      </c>
      <c r="P163" s="96" t="e">
        <f t="shared" si="317"/>
        <v>#DIV/0!</v>
      </c>
      <c r="Q163" s="111">
        <v>0</v>
      </c>
      <c r="R163" s="96" t="e">
        <f t="shared" si="318"/>
        <v>#DIV/0!</v>
      </c>
      <c r="S163" s="440"/>
      <c r="T163" s="440"/>
      <c r="U163" s="440"/>
      <c r="V163" s="440"/>
      <c r="W163" s="576">
        <f t="shared" si="360"/>
        <v>0</v>
      </c>
      <c r="X163" s="96" t="e">
        <f t="shared" si="321"/>
        <v>#DIV/0!</v>
      </c>
      <c r="Y163" s="111">
        <v>0</v>
      </c>
      <c r="Z163" s="96" t="e">
        <f t="shared" si="319"/>
        <v>#DIV/0!</v>
      </c>
      <c r="AA163" s="79"/>
      <c r="AB163" s="79"/>
      <c r="AC163" s="79"/>
      <c r="AD163" s="79"/>
      <c r="AE163" s="576">
        <f t="shared" si="323"/>
        <v>0</v>
      </c>
      <c r="AF163" s="96" t="e">
        <f t="shared" si="325"/>
        <v>#DIV/0!</v>
      </c>
      <c r="AG163" s="111">
        <v>0</v>
      </c>
      <c r="AH163" s="114" t="e">
        <f t="shared" si="320"/>
        <v>#DIV/0!</v>
      </c>
      <c r="AI163" s="79"/>
      <c r="AJ163" s="79"/>
      <c r="AK163" s="79"/>
      <c r="AL163" s="79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11">
        <f t="shared" si="346"/>
        <v>0</v>
      </c>
      <c r="AY163" s="96" t="e">
        <f t="shared" ref="AY163" si="361">AX163/AD163</f>
        <v>#DIV/0!</v>
      </c>
      <c r="AZ163" s="111">
        <v>0</v>
      </c>
      <c r="BA163" s="96" t="e">
        <f t="shared" si="347"/>
        <v>#DIV/0!</v>
      </c>
      <c r="BB163" s="406"/>
      <c r="BC163" s="406"/>
      <c r="BD163" s="406"/>
      <c r="BE163" s="406"/>
      <c r="BF163" s="108"/>
      <c r="BG163" s="108"/>
    </row>
    <row r="164" spans="2:59" s="179" customFormat="1" ht="174" customHeight="1" x14ac:dyDescent="0.3">
      <c r="B164" s="140" t="s">
        <v>26</v>
      </c>
      <c r="C164" s="151" t="s">
        <v>99</v>
      </c>
      <c r="D164" s="178"/>
      <c r="E164" s="178"/>
      <c r="F164" s="178"/>
      <c r="G164" s="178"/>
      <c r="H164" s="178"/>
      <c r="I164" s="178"/>
      <c r="J164" s="178"/>
      <c r="K164" s="578">
        <f>L164</f>
        <v>874000.29950524948</v>
      </c>
      <c r="L164" s="104">
        <f>L165+L168</f>
        <v>874000.29950524948</v>
      </c>
      <c r="M164" s="461"/>
      <c r="N164" s="461"/>
      <c r="O164" s="578">
        <f t="shared" si="322"/>
        <v>376774.72089</v>
      </c>
      <c r="P164" s="105">
        <f t="shared" si="317"/>
        <v>0.43109221026958811</v>
      </c>
      <c r="Q164" s="104">
        <f>Q165+Q168</f>
        <v>376774.72089</v>
      </c>
      <c r="R164" s="105">
        <f t="shared" si="318"/>
        <v>0.43109221026958811</v>
      </c>
      <c r="S164" s="178"/>
      <c r="T164" s="178"/>
      <c r="U164" s="178"/>
      <c r="V164" s="178"/>
      <c r="W164" s="578">
        <f>Y164</f>
        <v>322922.37137000001</v>
      </c>
      <c r="X164" s="105">
        <f t="shared" si="321"/>
        <v>0.36947627083514567</v>
      </c>
      <c r="Y164" s="104">
        <f>Y165+Y168</f>
        <v>322922.37137000001</v>
      </c>
      <c r="Z164" s="105">
        <f t="shared" si="319"/>
        <v>0.36947627083514567</v>
      </c>
      <c r="AA164" s="178"/>
      <c r="AB164" s="178"/>
      <c r="AC164" s="178"/>
      <c r="AD164" s="178"/>
      <c r="AE164" s="578">
        <f t="shared" si="323"/>
        <v>863084.15754999989</v>
      </c>
      <c r="AF164" s="105">
        <f t="shared" si="325"/>
        <v>0.98751013934271081</v>
      </c>
      <c r="AG164" s="104">
        <f>AG165+AG168</f>
        <v>863084.15754999989</v>
      </c>
      <c r="AH164" s="114">
        <f t="shared" si="320"/>
        <v>0.98751013934271081</v>
      </c>
      <c r="AI164" s="178"/>
      <c r="AJ164" s="178"/>
      <c r="AK164" s="178"/>
      <c r="AL164" s="178"/>
      <c r="AM164" s="178"/>
      <c r="AN164" s="178"/>
      <c r="AO164" s="178"/>
      <c r="AP164" s="178"/>
      <c r="AQ164" s="178"/>
      <c r="AR164" s="178"/>
      <c r="AS164" s="178"/>
      <c r="AT164" s="178"/>
      <c r="AU164" s="178"/>
      <c r="AV164" s="178"/>
      <c r="AW164" s="178"/>
      <c r="AX164" s="104">
        <f t="shared" si="346"/>
        <v>551077.92813524953</v>
      </c>
      <c r="AY164" s="105">
        <f>AX164/K164</f>
        <v>0.63052372916485433</v>
      </c>
      <c r="AZ164" s="104">
        <f>AZ165+AZ168</f>
        <v>551077.92813524953</v>
      </c>
      <c r="BA164" s="105">
        <f t="shared" si="347"/>
        <v>0.63849848628848771</v>
      </c>
      <c r="BB164" s="178"/>
      <c r="BC164" s="178"/>
      <c r="BD164" s="178"/>
      <c r="BE164" s="178"/>
    </row>
    <row r="165" spans="2:59" s="179" customFormat="1" ht="44.25" customHeight="1" x14ac:dyDescent="0.3">
      <c r="B165" s="140"/>
      <c r="C165" s="151" t="s">
        <v>100</v>
      </c>
      <c r="D165" s="178"/>
      <c r="E165" s="178"/>
      <c r="F165" s="178"/>
      <c r="G165" s="178"/>
      <c r="H165" s="178"/>
      <c r="I165" s="178"/>
      <c r="J165" s="178"/>
      <c r="K165" s="578">
        <f t="shared" si="359"/>
        <v>798312.55339524953</v>
      </c>
      <c r="L165" s="104">
        <f>L166+L167</f>
        <v>798312.55339524953</v>
      </c>
      <c r="M165" s="461"/>
      <c r="N165" s="461"/>
      <c r="O165" s="578">
        <f t="shared" si="322"/>
        <v>376774.72089</v>
      </c>
      <c r="P165" s="105">
        <f t="shared" si="317"/>
        <v>0.47196391850230179</v>
      </c>
      <c r="Q165" s="104">
        <f>Q166+Q167</f>
        <v>376774.72089</v>
      </c>
      <c r="R165" s="105">
        <f t="shared" si="318"/>
        <v>0.47196391850230179</v>
      </c>
      <c r="S165" s="178"/>
      <c r="T165" s="178"/>
      <c r="U165" s="178"/>
      <c r="V165" s="178"/>
      <c r="W165" s="578">
        <f>Y165</f>
        <v>322922.37137000001</v>
      </c>
      <c r="X165" s="105">
        <f t="shared" si="321"/>
        <v>0.40450619246384206</v>
      </c>
      <c r="Y165" s="104">
        <f>Y166+Y167</f>
        <v>322922.37137000001</v>
      </c>
      <c r="Z165" s="105">
        <f t="shared" si="319"/>
        <v>0.40450619246384206</v>
      </c>
      <c r="AA165" s="178"/>
      <c r="AB165" s="178"/>
      <c r="AC165" s="178"/>
      <c r="AD165" s="178"/>
      <c r="AE165" s="578">
        <f t="shared" si="323"/>
        <v>787396.41143999994</v>
      </c>
      <c r="AF165" s="105">
        <f t="shared" si="325"/>
        <v>0.98632597983230641</v>
      </c>
      <c r="AG165" s="104">
        <f>AG166+AG167</f>
        <v>787396.41143999994</v>
      </c>
      <c r="AH165" s="114">
        <f t="shared" si="320"/>
        <v>0.98632597983230641</v>
      </c>
      <c r="AI165" s="178"/>
      <c r="AJ165" s="178"/>
      <c r="AK165" s="178"/>
      <c r="AL165" s="178"/>
      <c r="AM165" s="178"/>
      <c r="AN165" s="178"/>
      <c r="AO165" s="178"/>
      <c r="AP165" s="178"/>
      <c r="AQ165" s="178"/>
      <c r="AR165" s="178"/>
      <c r="AS165" s="178"/>
      <c r="AT165" s="178"/>
      <c r="AU165" s="178"/>
      <c r="AV165" s="178"/>
      <c r="AW165" s="178"/>
      <c r="AX165" s="104">
        <f t="shared" si="346"/>
        <v>475390.18202524952</v>
      </c>
      <c r="AY165" s="105">
        <f t="shared" ref="AY165:AY170" si="362">AX165/K165</f>
        <v>0.59549380753615788</v>
      </c>
      <c r="AZ165" s="104">
        <f>AZ166+AZ167</f>
        <v>475390.18202524952</v>
      </c>
      <c r="BA165" s="105">
        <f t="shared" si="347"/>
        <v>0.60374949024196123</v>
      </c>
      <c r="BB165" s="178"/>
      <c r="BC165" s="178"/>
      <c r="BD165" s="178"/>
      <c r="BE165" s="178"/>
    </row>
    <row r="166" spans="2:59" s="142" customFormat="1" ht="39" customHeight="1" x14ac:dyDescent="0.25">
      <c r="B166" s="140"/>
      <c r="C166" s="83" t="s">
        <v>57</v>
      </c>
      <c r="D166" s="139"/>
      <c r="E166" s="139"/>
      <c r="F166" s="139"/>
      <c r="G166" s="139"/>
      <c r="H166" s="139"/>
      <c r="I166" s="139"/>
      <c r="J166" s="139"/>
      <c r="K166" s="577">
        <f t="shared" si="359"/>
        <v>534869.41015999997</v>
      </c>
      <c r="L166" s="134">
        <v>534869.41015999997</v>
      </c>
      <c r="M166" s="137"/>
      <c r="N166" s="137"/>
      <c r="O166" s="577">
        <f t="shared" si="322"/>
        <v>252439.06284</v>
      </c>
      <c r="P166" s="100">
        <f t="shared" si="317"/>
        <v>0.47196391875259008</v>
      </c>
      <c r="Q166" s="134">
        <v>252439.06284</v>
      </c>
      <c r="R166" s="100">
        <f t="shared" si="318"/>
        <v>0.47196391875259008</v>
      </c>
      <c r="S166" s="138"/>
      <c r="T166" s="138"/>
      <c r="U166" s="139"/>
      <c r="V166" s="139"/>
      <c r="W166" s="577">
        <f t="shared" ref="W166:W167" si="363">Y166</f>
        <v>216357.98866999999</v>
      </c>
      <c r="X166" s="100">
        <f t="shared" si="321"/>
        <v>0.40450619265229437</v>
      </c>
      <c r="Y166" s="134">
        <v>216357.98866999999</v>
      </c>
      <c r="Z166" s="100">
        <f t="shared" si="319"/>
        <v>0.40450619265229437</v>
      </c>
      <c r="AA166" s="138"/>
      <c r="AB166" s="138"/>
      <c r="AC166" s="139"/>
      <c r="AD166" s="139"/>
      <c r="AE166" s="577">
        <f t="shared" si="323"/>
        <v>527555.59537</v>
      </c>
      <c r="AF166" s="100">
        <f t="shared" si="325"/>
        <v>0.98632598041489761</v>
      </c>
      <c r="AG166" s="134">
        <v>527555.59537</v>
      </c>
      <c r="AH166" s="114">
        <f t="shared" si="320"/>
        <v>0.98632598041489761</v>
      </c>
      <c r="AI166" s="138"/>
      <c r="AJ166" s="138"/>
      <c r="AK166" s="139"/>
      <c r="AL166" s="139"/>
      <c r="AM166" s="138"/>
      <c r="AN166" s="138"/>
      <c r="AO166" s="139"/>
      <c r="AP166" s="138"/>
      <c r="AQ166" s="138"/>
      <c r="AR166" s="138"/>
      <c r="AS166" s="139"/>
      <c r="AT166" s="138"/>
      <c r="AU166" s="138"/>
      <c r="AV166" s="138"/>
      <c r="AW166" s="139"/>
      <c r="AX166" s="134">
        <f t="shared" si="346"/>
        <v>318511.42148999998</v>
      </c>
      <c r="AY166" s="100">
        <f t="shared" si="362"/>
        <v>0.59549380734770563</v>
      </c>
      <c r="AZ166" s="134">
        <f>L166-Y166</f>
        <v>318511.42148999998</v>
      </c>
      <c r="BA166" s="100">
        <f t="shared" si="347"/>
        <v>0.60374948969428077</v>
      </c>
      <c r="BB166" s="138"/>
      <c r="BC166" s="138"/>
      <c r="BD166" s="139"/>
      <c r="BE166" s="139"/>
    </row>
    <row r="167" spans="2:59" s="109" customFormat="1" ht="47.25" customHeight="1" x14ac:dyDescent="0.25">
      <c r="B167" s="76"/>
      <c r="C167" s="77" t="s">
        <v>56</v>
      </c>
      <c r="D167" s="79"/>
      <c r="E167" s="106"/>
      <c r="F167" s="106"/>
      <c r="G167" s="79"/>
      <c r="H167" s="106"/>
      <c r="I167" s="106"/>
      <c r="J167" s="79"/>
      <c r="K167" s="576">
        <f t="shared" si="359"/>
        <v>263443.14323524956</v>
      </c>
      <c r="L167" s="111">
        <f>'[1]2023_2025'!$BL$174</f>
        <v>263443.14323524956</v>
      </c>
      <c r="M167" s="112"/>
      <c r="N167" s="112"/>
      <c r="O167" s="576">
        <f t="shared" si="322"/>
        <v>124335.65805</v>
      </c>
      <c r="P167" s="99">
        <f t="shared" si="317"/>
        <v>0.47196391799414072</v>
      </c>
      <c r="Q167" s="111">
        <v>124335.65805</v>
      </c>
      <c r="R167" s="99">
        <f t="shared" si="318"/>
        <v>0.47196391799414072</v>
      </c>
      <c r="S167" s="440"/>
      <c r="T167" s="440"/>
      <c r="U167" s="440"/>
      <c r="V167" s="440"/>
      <c r="W167" s="576">
        <f t="shared" si="363"/>
        <v>106564.3827</v>
      </c>
      <c r="X167" s="99">
        <f t="shared" si="321"/>
        <v>0.40450619208122679</v>
      </c>
      <c r="Y167" s="111">
        <v>106564.3827</v>
      </c>
      <c r="Z167" s="99">
        <f t="shared" si="319"/>
        <v>0.40450619208122679</v>
      </c>
      <c r="AA167" s="79"/>
      <c r="AB167" s="79"/>
      <c r="AC167" s="79"/>
      <c r="AD167" s="79"/>
      <c r="AE167" s="576">
        <f t="shared" si="323"/>
        <v>259840.81607</v>
      </c>
      <c r="AF167" s="99">
        <f t="shared" si="325"/>
        <v>0.98632597864946991</v>
      </c>
      <c r="AG167" s="111">
        <v>259840.81607</v>
      </c>
      <c r="AH167" s="114">
        <f t="shared" si="320"/>
        <v>0.98632597864946991</v>
      </c>
      <c r="AI167" s="79"/>
      <c r="AJ167" s="79"/>
      <c r="AK167" s="79"/>
      <c r="AL167" s="79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11">
        <f t="shared" si="346"/>
        <v>156878.76053524954</v>
      </c>
      <c r="AY167" s="105">
        <f t="shared" si="362"/>
        <v>0.59549380791877315</v>
      </c>
      <c r="AZ167" s="111">
        <f>L167-Y167</f>
        <v>156878.76053524954</v>
      </c>
      <c r="BA167" s="99">
        <f t="shared" si="347"/>
        <v>0.60374949135391831</v>
      </c>
      <c r="BB167" s="406"/>
      <c r="BC167" s="406"/>
      <c r="BD167" s="406"/>
      <c r="BE167" s="406"/>
      <c r="BF167" s="108"/>
      <c r="BG167" s="108"/>
    </row>
    <row r="168" spans="2:59" s="179" customFormat="1" ht="44.25" customHeight="1" x14ac:dyDescent="0.3">
      <c r="B168" s="140"/>
      <c r="C168" s="151" t="s">
        <v>101</v>
      </c>
      <c r="D168" s="178"/>
      <c r="E168" s="178"/>
      <c r="F168" s="178"/>
      <c r="G168" s="178"/>
      <c r="H168" s="178"/>
      <c r="I168" s="178"/>
      <c r="J168" s="178"/>
      <c r="K168" s="578">
        <f t="shared" si="359"/>
        <v>75687.746109999993</v>
      </c>
      <c r="L168" s="104">
        <f>L169+L170</f>
        <v>75687.746109999993</v>
      </c>
      <c r="M168" s="461"/>
      <c r="N168" s="461"/>
      <c r="O168" s="578">
        <f t="shared" si="322"/>
        <v>0</v>
      </c>
      <c r="P168" s="105">
        <f t="shared" si="317"/>
        <v>0</v>
      </c>
      <c r="Q168" s="104">
        <f>Q169+Q170</f>
        <v>0</v>
      </c>
      <c r="R168" s="105">
        <f t="shared" si="318"/>
        <v>0</v>
      </c>
      <c r="S168" s="178"/>
      <c r="T168" s="178"/>
      <c r="U168" s="178"/>
      <c r="V168" s="178"/>
      <c r="W168" s="578">
        <f>Y168</f>
        <v>0</v>
      </c>
      <c r="X168" s="105">
        <f t="shared" si="321"/>
        <v>0</v>
      </c>
      <c r="Y168" s="104">
        <f>Y169+Y170</f>
        <v>0</v>
      </c>
      <c r="Z168" s="105">
        <f t="shared" si="319"/>
        <v>0</v>
      </c>
      <c r="AA168" s="178"/>
      <c r="AB168" s="178"/>
      <c r="AC168" s="178"/>
      <c r="AD168" s="178"/>
      <c r="AE168" s="578">
        <f t="shared" si="323"/>
        <v>75687.746109999993</v>
      </c>
      <c r="AF168" s="105">
        <f t="shared" si="325"/>
        <v>1</v>
      </c>
      <c r="AG168" s="104">
        <f>AG169+AG170</f>
        <v>75687.746109999993</v>
      </c>
      <c r="AH168" s="114">
        <f t="shared" si="320"/>
        <v>1</v>
      </c>
      <c r="AI168" s="178"/>
      <c r="AJ168" s="178"/>
      <c r="AK168" s="178"/>
      <c r="AL168" s="178"/>
      <c r="AM168" s="178"/>
      <c r="AN168" s="178"/>
      <c r="AO168" s="178"/>
      <c r="AP168" s="178"/>
      <c r="AQ168" s="178"/>
      <c r="AR168" s="178"/>
      <c r="AS168" s="178"/>
      <c r="AT168" s="178"/>
      <c r="AU168" s="178"/>
      <c r="AV168" s="178"/>
      <c r="AW168" s="178"/>
      <c r="AX168" s="104">
        <f t="shared" si="346"/>
        <v>75687.746109999993</v>
      </c>
      <c r="AY168" s="105">
        <f t="shared" si="362"/>
        <v>1</v>
      </c>
      <c r="AZ168" s="104">
        <f>AZ169+AZ170</f>
        <v>75687.746109999993</v>
      </c>
      <c r="BA168" s="105">
        <f t="shared" si="347"/>
        <v>1</v>
      </c>
      <c r="BB168" s="178"/>
      <c r="BC168" s="178"/>
      <c r="BD168" s="178"/>
      <c r="BE168" s="178"/>
    </row>
    <row r="169" spans="2:59" s="109" customFormat="1" ht="54" customHeight="1" x14ac:dyDescent="0.25">
      <c r="B169" s="76"/>
      <c r="C169" s="83" t="s">
        <v>57</v>
      </c>
      <c r="D169" s="139"/>
      <c r="E169" s="139"/>
      <c r="F169" s="139"/>
      <c r="G169" s="139"/>
      <c r="H169" s="139"/>
      <c r="I169" s="139"/>
      <c r="J169" s="139"/>
      <c r="K169" s="577">
        <f t="shared" si="359"/>
        <v>50710.789839999998</v>
      </c>
      <c r="L169" s="134">
        <v>50710.789839999998</v>
      </c>
      <c r="M169" s="137"/>
      <c r="N169" s="137"/>
      <c r="O169" s="577">
        <f t="shared" si="322"/>
        <v>0</v>
      </c>
      <c r="P169" s="100">
        <f t="shared" si="317"/>
        <v>0</v>
      </c>
      <c r="Q169" s="134"/>
      <c r="R169" s="100">
        <f t="shared" si="318"/>
        <v>0</v>
      </c>
      <c r="S169" s="138"/>
      <c r="T169" s="138"/>
      <c r="U169" s="139"/>
      <c r="V169" s="139"/>
      <c r="W169" s="577">
        <f t="shared" ref="W169:W170" si="364">Y169</f>
        <v>0</v>
      </c>
      <c r="X169" s="100">
        <f t="shared" si="321"/>
        <v>0</v>
      </c>
      <c r="Y169" s="134">
        <v>0</v>
      </c>
      <c r="Z169" s="100">
        <f t="shared" si="319"/>
        <v>0</v>
      </c>
      <c r="AA169" s="138"/>
      <c r="AB169" s="138"/>
      <c r="AC169" s="139"/>
      <c r="AD169" s="139"/>
      <c r="AE169" s="577">
        <f t="shared" si="323"/>
        <v>50710.789839999998</v>
      </c>
      <c r="AF169" s="100">
        <f t="shared" si="325"/>
        <v>1</v>
      </c>
      <c r="AG169" s="134">
        <v>50710.789839999998</v>
      </c>
      <c r="AH169" s="114">
        <f t="shared" si="320"/>
        <v>1</v>
      </c>
      <c r="AI169" s="138"/>
      <c r="AJ169" s="138"/>
      <c r="AK169" s="139"/>
      <c r="AL169" s="139"/>
      <c r="AM169" s="138"/>
      <c r="AN169" s="138"/>
      <c r="AO169" s="139"/>
      <c r="AP169" s="138"/>
      <c r="AQ169" s="138"/>
      <c r="AR169" s="138"/>
      <c r="AS169" s="139"/>
      <c r="AT169" s="138"/>
      <c r="AU169" s="138"/>
      <c r="AV169" s="138"/>
      <c r="AW169" s="139"/>
      <c r="AX169" s="134">
        <f t="shared" si="346"/>
        <v>50710.789839999998</v>
      </c>
      <c r="AY169" s="100">
        <f t="shared" si="362"/>
        <v>1</v>
      </c>
      <c r="AZ169" s="134">
        <f>L169-Y169</f>
        <v>50710.789839999998</v>
      </c>
      <c r="BA169" s="100">
        <f t="shared" si="347"/>
        <v>1</v>
      </c>
      <c r="BB169" s="138"/>
      <c r="BC169" s="138"/>
      <c r="BD169" s="139"/>
      <c r="BE169" s="139"/>
      <c r="BF169" s="108"/>
      <c r="BG169" s="108"/>
    </row>
    <row r="170" spans="2:59" s="109" customFormat="1" ht="45" customHeight="1" x14ac:dyDescent="0.25">
      <c r="B170" s="76"/>
      <c r="C170" s="77" t="s">
        <v>56</v>
      </c>
      <c r="D170" s="453"/>
      <c r="E170" s="106"/>
      <c r="F170" s="106"/>
      <c r="G170" s="453"/>
      <c r="H170" s="106"/>
      <c r="I170" s="106"/>
      <c r="J170" s="453"/>
      <c r="K170" s="576">
        <f t="shared" si="359"/>
        <v>24976.956269999999</v>
      </c>
      <c r="L170" s="111">
        <v>24976.956269999999</v>
      </c>
      <c r="M170" s="112"/>
      <c r="N170" s="112"/>
      <c r="O170" s="576">
        <f t="shared" si="322"/>
        <v>0</v>
      </c>
      <c r="P170" s="99">
        <f t="shared" si="317"/>
        <v>0</v>
      </c>
      <c r="Q170" s="111"/>
      <c r="R170" s="99">
        <f t="shared" si="318"/>
        <v>0</v>
      </c>
      <c r="S170" s="453"/>
      <c r="T170" s="453"/>
      <c r="U170" s="453"/>
      <c r="V170" s="453"/>
      <c r="W170" s="576">
        <f t="shared" si="364"/>
        <v>0</v>
      </c>
      <c r="X170" s="99">
        <f t="shared" si="321"/>
        <v>0</v>
      </c>
      <c r="Y170" s="111">
        <v>0</v>
      </c>
      <c r="Z170" s="99">
        <f t="shared" si="319"/>
        <v>0</v>
      </c>
      <c r="AA170" s="453"/>
      <c r="AB170" s="453"/>
      <c r="AC170" s="453"/>
      <c r="AD170" s="453"/>
      <c r="AE170" s="576">
        <f t="shared" si="323"/>
        <v>24976.956269999999</v>
      </c>
      <c r="AF170" s="99">
        <f t="shared" si="325"/>
        <v>1</v>
      </c>
      <c r="AG170" s="111">
        <v>24976.956269999999</v>
      </c>
      <c r="AH170" s="114">
        <f t="shared" si="320"/>
        <v>1</v>
      </c>
      <c r="AI170" s="453"/>
      <c r="AJ170" s="453"/>
      <c r="AK170" s="453"/>
      <c r="AL170" s="453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11">
        <f t="shared" si="346"/>
        <v>24976.956269999999</v>
      </c>
      <c r="AY170" s="99">
        <f t="shared" si="362"/>
        <v>1</v>
      </c>
      <c r="AZ170" s="111">
        <f>L170-Y170</f>
        <v>24976.956269999999</v>
      </c>
      <c r="BA170" s="99">
        <f t="shared" si="347"/>
        <v>1</v>
      </c>
      <c r="BB170" s="453"/>
      <c r="BC170" s="453"/>
      <c r="BD170" s="453"/>
      <c r="BE170" s="453"/>
      <c r="BF170" s="108"/>
      <c r="BG170" s="108"/>
    </row>
    <row r="171" spans="2:59" s="180" customFormat="1" ht="87" customHeight="1" x14ac:dyDescent="0.3">
      <c r="B171" s="181" t="s">
        <v>67</v>
      </c>
      <c r="C171" s="93" t="s">
        <v>102</v>
      </c>
      <c r="D171" s="94">
        <f>D172</f>
        <v>0</v>
      </c>
      <c r="E171" s="94">
        <v>0</v>
      </c>
      <c r="F171" s="94">
        <v>0</v>
      </c>
      <c r="G171" s="94">
        <v>0</v>
      </c>
      <c r="H171" s="94" t="e">
        <f>I171+J171</f>
        <v>#REF!</v>
      </c>
      <c r="I171" s="94" t="e">
        <f>L171-#REF!</f>
        <v>#REF!</v>
      </c>
      <c r="J171" s="94"/>
      <c r="K171" s="581">
        <f>L171+M171+N171</f>
        <v>127000</v>
      </c>
      <c r="L171" s="182">
        <f>L172</f>
        <v>0</v>
      </c>
      <c r="M171" s="182">
        <f>M172</f>
        <v>127000</v>
      </c>
      <c r="N171" s="182">
        <f>N172</f>
        <v>0</v>
      </c>
      <c r="O171" s="581">
        <f t="shared" si="322"/>
        <v>0</v>
      </c>
      <c r="P171" s="96">
        <f t="shared" si="317"/>
        <v>0</v>
      </c>
      <c r="Q171" s="182"/>
      <c r="R171" s="96">
        <v>0</v>
      </c>
      <c r="S171" s="182">
        <f>S172</f>
        <v>0</v>
      </c>
      <c r="T171" s="96">
        <f>S171/M171</f>
        <v>0</v>
      </c>
      <c r="U171" s="439"/>
      <c r="V171" s="439"/>
      <c r="W171" s="581">
        <f>AA171</f>
        <v>0</v>
      </c>
      <c r="X171" s="96">
        <f t="shared" si="321"/>
        <v>0</v>
      </c>
      <c r="Y171" s="182"/>
      <c r="Z171" s="96">
        <v>0</v>
      </c>
      <c r="AA171" s="182">
        <f>AA172</f>
        <v>0</v>
      </c>
      <c r="AB171" s="183">
        <f>AA171/M171</f>
        <v>0</v>
      </c>
      <c r="AC171" s="94"/>
      <c r="AD171" s="94"/>
      <c r="AE171" s="581">
        <f t="shared" si="323"/>
        <v>0</v>
      </c>
      <c r="AF171" s="96">
        <f t="shared" si="325"/>
        <v>0</v>
      </c>
      <c r="AG171" s="182"/>
      <c r="AH171" s="114"/>
      <c r="AI171" s="182">
        <f>AI172</f>
        <v>0</v>
      </c>
      <c r="AJ171" s="94"/>
      <c r="AK171" s="94"/>
      <c r="AL171" s="94"/>
      <c r="AM171" s="94">
        <f>AM172</f>
        <v>0</v>
      </c>
      <c r="AN171" s="94">
        <f>AN172</f>
        <v>0</v>
      </c>
      <c r="AO171" s="94">
        <f>AO172</f>
        <v>0</v>
      </c>
      <c r="AP171" s="94">
        <f>AQ171+AR171+AS171</f>
        <v>0</v>
      </c>
      <c r="AQ171" s="94">
        <f>AQ172</f>
        <v>0</v>
      </c>
      <c r="AR171" s="94">
        <f>AR172</f>
        <v>0</v>
      </c>
      <c r="AS171" s="94">
        <f>AS172</f>
        <v>0</v>
      </c>
      <c r="AT171" s="94">
        <f>AU171+AV171+AW171</f>
        <v>127000</v>
      </c>
      <c r="AU171" s="94">
        <f>AU172</f>
        <v>0</v>
      </c>
      <c r="AV171" s="94">
        <f>AV172</f>
        <v>127000</v>
      </c>
      <c r="AW171" s="94">
        <f>AW172</f>
        <v>0</v>
      </c>
      <c r="AX171" s="182">
        <f t="shared" si="346"/>
        <v>127000</v>
      </c>
      <c r="AY171" s="96">
        <f>AX171/M171</f>
        <v>1</v>
      </c>
      <c r="AZ171" s="182"/>
      <c r="BA171" s="96"/>
      <c r="BB171" s="182">
        <f>BB172</f>
        <v>127000</v>
      </c>
      <c r="BC171" s="96">
        <f>BB171/M171</f>
        <v>1</v>
      </c>
      <c r="BD171" s="409"/>
      <c r="BE171" s="409"/>
    </row>
    <row r="172" spans="2:59" s="174" customFormat="1" ht="278.25" customHeight="1" x14ac:dyDescent="0.3">
      <c r="B172" s="580" t="s">
        <v>80</v>
      </c>
      <c r="C172" s="169" t="s">
        <v>103</v>
      </c>
      <c r="D172" s="576"/>
      <c r="E172" s="576">
        <v>0</v>
      </c>
      <c r="F172" s="576">
        <v>0</v>
      </c>
      <c r="G172" s="576">
        <v>0</v>
      </c>
      <c r="H172" s="576" t="e">
        <f>H171</f>
        <v>#REF!</v>
      </c>
      <c r="I172" s="576" t="e">
        <f>I171</f>
        <v>#REF!</v>
      </c>
      <c r="J172" s="576"/>
      <c r="K172" s="576">
        <f>L172+M172+N172</f>
        <v>127000</v>
      </c>
      <c r="L172" s="111">
        <v>0</v>
      </c>
      <c r="M172" s="111">
        <v>127000</v>
      </c>
      <c r="N172" s="111"/>
      <c r="O172" s="576">
        <f t="shared" si="322"/>
        <v>0</v>
      </c>
      <c r="P172" s="99">
        <f t="shared" si="317"/>
        <v>0</v>
      </c>
      <c r="Q172" s="111"/>
      <c r="R172" s="99">
        <v>0</v>
      </c>
      <c r="S172" s="111"/>
      <c r="T172" s="99">
        <f>S172/M172</f>
        <v>0</v>
      </c>
      <c r="U172" s="576"/>
      <c r="V172" s="576"/>
      <c r="W172" s="576">
        <f>AA172</f>
        <v>0</v>
      </c>
      <c r="X172" s="99">
        <f t="shared" si="321"/>
        <v>0</v>
      </c>
      <c r="Y172" s="111"/>
      <c r="Z172" s="99">
        <v>0</v>
      </c>
      <c r="AA172" s="111">
        <v>0</v>
      </c>
      <c r="AB172" s="586">
        <f>AA172/M172</f>
        <v>0</v>
      </c>
      <c r="AC172" s="576"/>
      <c r="AD172" s="576"/>
      <c r="AE172" s="576">
        <f t="shared" si="323"/>
        <v>0</v>
      </c>
      <c r="AF172" s="99">
        <f t="shared" si="325"/>
        <v>0</v>
      </c>
      <c r="AG172" s="111"/>
      <c r="AH172" s="114"/>
      <c r="AI172" s="111">
        <v>0</v>
      </c>
      <c r="AJ172" s="576"/>
      <c r="AK172" s="576"/>
      <c r="AL172" s="576"/>
      <c r="AM172" s="576"/>
      <c r="AN172" s="576">
        <f>AJ172</f>
        <v>0</v>
      </c>
      <c r="AO172" s="576"/>
      <c r="AP172" s="576">
        <f>AQ172+AR172+AS172</f>
        <v>0</v>
      </c>
      <c r="AQ172" s="576"/>
      <c r="AR172" s="576">
        <f>AN172</f>
        <v>0</v>
      </c>
      <c r="AS172" s="576"/>
      <c r="AT172" s="576">
        <f>AU172+AV172+AW172</f>
        <v>127000</v>
      </c>
      <c r="AU172" s="576"/>
      <c r="AV172" s="576">
        <f>M172</f>
        <v>127000</v>
      </c>
      <c r="AW172" s="576"/>
      <c r="AX172" s="111">
        <f t="shared" si="346"/>
        <v>127000</v>
      </c>
      <c r="AY172" s="99">
        <f t="shared" ref="AY172" si="365">AX172/M172</f>
        <v>1</v>
      </c>
      <c r="AZ172" s="111"/>
      <c r="BA172" s="99"/>
      <c r="BB172" s="111">
        <f>M172-AA172</f>
        <v>127000</v>
      </c>
      <c r="BC172" s="99">
        <f>BB172/M172</f>
        <v>1</v>
      </c>
      <c r="BD172" s="576"/>
      <c r="BE172" s="576"/>
    </row>
    <row r="173" spans="2:59" s="180" customFormat="1" ht="64.5" customHeight="1" x14ac:dyDescent="0.3">
      <c r="B173" s="181" t="s">
        <v>71</v>
      </c>
      <c r="C173" s="93" t="s">
        <v>104</v>
      </c>
      <c r="D173" s="535">
        <f>D174</f>
        <v>0</v>
      </c>
      <c r="E173" s="535">
        <f>F173</f>
        <v>0</v>
      </c>
      <c r="F173" s="535">
        <f>F174</f>
        <v>0</v>
      </c>
      <c r="G173" s="535"/>
      <c r="H173" s="535">
        <f>I173</f>
        <v>43234.315649999997</v>
      </c>
      <c r="I173" s="535">
        <f>I174</f>
        <v>43234.315649999997</v>
      </c>
      <c r="J173" s="535"/>
      <c r="K173" s="581">
        <f t="shared" ref="K173:K174" si="366">L173</f>
        <v>43234.315649999997</v>
      </c>
      <c r="L173" s="182">
        <f>L174</f>
        <v>43234.315649999997</v>
      </c>
      <c r="M173" s="182"/>
      <c r="N173" s="182"/>
      <c r="O173" s="581">
        <f t="shared" si="322"/>
        <v>2907.7337399999997</v>
      </c>
      <c r="P173" s="96">
        <f t="shared" si="317"/>
        <v>6.7255227619174768E-2</v>
      </c>
      <c r="Q173" s="182">
        <f>Q174</f>
        <v>2907.7337399999997</v>
      </c>
      <c r="R173" s="96">
        <f t="shared" si="318"/>
        <v>6.7255227619174768E-2</v>
      </c>
      <c r="S173" s="182"/>
      <c r="T173" s="535"/>
      <c r="U173" s="535"/>
      <c r="V173" s="535"/>
      <c r="W173" s="581">
        <f>Y173+AA173+AC173</f>
        <v>2907.7337399999997</v>
      </c>
      <c r="X173" s="96">
        <f t="shared" si="321"/>
        <v>6.7255227619174768E-2</v>
      </c>
      <c r="Y173" s="182">
        <f>Y174</f>
        <v>2907.7337399999997</v>
      </c>
      <c r="Z173" s="96">
        <f t="shared" si="319"/>
        <v>6.7255227619174768E-2</v>
      </c>
      <c r="AA173" s="535"/>
      <c r="AB173" s="535"/>
      <c r="AC173" s="535"/>
      <c r="AD173" s="535"/>
      <c r="AE173" s="581">
        <f t="shared" si="323"/>
        <v>17086.332570000002</v>
      </c>
      <c r="AF173" s="96">
        <f t="shared" si="325"/>
        <v>0.39520303058156547</v>
      </c>
      <c r="AG173" s="182">
        <f>AG174</f>
        <v>17086.332570000002</v>
      </c>
      <c r="AH173" s="96">
        <f t="shared" si="320"/>
        <v>0.39520303058156547</v>
      </c>
      <c r="AI173" s="182"/>
      <c r="AJ173" s="535"/>
      <c r="AK173" s="535"/>
      <c r="AL173" s="535"/>
      <c r="AM173" s="535">
        <f>AU173-AA173</f>
        <v>130000</v>
      </c>
      <c r="AN173" s="535"/>
      <c r="AO173" s="535"/>
      <c r="AP173" s="535">
        <f>AQ173</f>
        <v>5000.9125899999963</v>
      </c>
      <c r="AQ173" s="535">
        <f>AX173-AE173</f>
        <v>5000.9125899999963</v>
      </c>
      <c r="AR173" s="535"/>
      <c r="AS173" s="535"/>
      <c r="AT173" s="535">
        <f>AU173</f>
        <v>130000</v>
      </c>
      <c r="AU173" s="535">
        <f>AU174</f>
        <v>130000</v>
      </c>
      <c r="AV173" s="535"/>
      <c r="AW173" s="535"/>
      <c r="AX173" s="182">
        <f t="shared" si="346"/>
        <v>22087.245159999999</v>
      </c>
      <c r="AY173" s="96">
        <f>AX173/L173</f>
        <v>0.51087301436214594</v>
      </c>
      <c r="AZ173" s="182">
        <f>AZ174</f>
        <v>22087.245159999999</v>
      </c>
      <c r="BA173" s="96">
        <f t="shared" ref="BA173:BA209" si="367">AZ173/AE173</f>
        <v>1.2926849614750298</v>
      </c>
      <c r="BB173" s="535"/>
      <c r="BC173" s="535"/>
      <c r="BD173" s="535"/>
      <c r="BE173" s="535"/>
    </row>
    <row r="174" spans="2:59" s="174" customFormat="1" ht="218.25" customHeight="1" x14ac:dyDescent="0.3">
      <c r="B174" s="456" t="s">
        <v>105</v>
      </c>
      <c r="C174" s="184" t="s">
        <v>106</v>
      </c>
      <c r="D174" s="453"/>
      <c r="E174" s="453">
        <f>F174</f>
        <v>0</v>
      </c>
      <c r="F174" s="453">
        <v>0</v>
      </c>
      <c r="G174" s="453"/>
      <c r="H174" s="453">
        <f>I174</f>
        <v>43234.315649999997</v>
      </c>
      <c r="I174" s="453">
        <f>L174</f>
        <v>43234.315649999997</v>
      </c>
      <c r="J174" s="453"/>
      <c r="K174" s="576">
        <f t="shared" si="366"/>
        <v>43234.315649999997</v>
      </c>
      <c r="L174" s="111">
        <f>SUM(L175:L185)</f>
        <v>43234.315649999997</v>
      </c>
      <c r="M174" s="111">
        <f>43234.31565-L174</f>
        <v>0</v>
      </c>
      <c r="N174" s="111"/>
      <c r="O174" s="576">
        <f t="shared" si="322"/>
        <v>2907.7337399999997</v>
      </c>
      <c r="P174" s="99">
        <f t="shared" si="317"/>
        <v>6.7255227619174768E-2</v>
      </c>
      <c r="Q174" s="111">
        <f>SUM(Q175:Q185)</f>
        <v>2907.7337399999997</v>
      </c>
      <c r="R174" s="99">
        <f t="shared" si="318"/>
        <v>6.7255227619174768E-2</v>
      </c>
      <c r="S174" s="111"/>
      <c r="T174" s="453"/>
      <c r="U174" s="453"/>
      <c r="V174" s="453"/>
      <c r="W174" s="576">
        <f>Y174</f>
        <v>2907.7337399999997</v>
      </c>
      <c r="X174" s="99">
        <f t="shared" si="321"/>
        <v>6.7255227619174768E-2</v>
      </c>
      <c r="Y174" s="111">
        <f>SUM(Y175:Y185)</f>
        <v>2907.7337399999997</v>
      </c>
      <c r="Z174" s="99">
        <f t="shared" si="319"/>
        <v>6.7255227619174768E-2</v>
      </c>
      <c r="AA174" s="453"/>
      <c r="AB174" s="453"/>
      <c r="AC174" s="453"/>
      <c r="AD174" s="453"/>
      <c r="AE174" s="576">
        <f t="shared" si="323"/>
        <v>17086.332570000002</v>
      </c>
      <c r="AF174" s="99">
        <f t="shared" si="325"/>
        <v>0.39520303058156547</v>
      </c>
      <c r="AG174" s="111">
        <f>SUM(AG175:AG185)</f>
        <v>17086.332570000002</v>
      </c>
      <c r="AH174" s="114">
        <f t="shared" si="320"/>
        <v>0.39520303058156547</v>
      </c>
      <c r="AI174" s="111"/>
      <c r="AJ174" s="453"/>
      <c r="AK174" s="453"/>
      <c r="AL174" s="453"/>
      <c r="AM174" s="453">
        <f>AU174-AA174</f>
        <v>130000</v>
      </c>
      <c r="AN174" s="453"/>
      <c r="AO174" s="453"/>
      <c r="AP174" s="453">
        <f>AQ174</f>
        <v>5000.9125899999963</v>
      </c>
      <c r="AQ174" s="453">
        <f>AX174-AE174</f>
        <v>5000.9125899999963</v>
      </c>
      <c r="AR174" s="453"/>
      <c r="AS174" s="453"/>
      <c r="AT174" s="453">
        <f>AU174</f>
        <v>130000</v>
      </c>
      <c r="AU174" s="453">
        <v>130000</v>
      </c>
      <c r="AV174" s="453"/>
      <c r="AW174" s="453"/>
      <c r="AX174" s="111">
        <f t="shared" si="346"/>
        <v>22087.245159999999</v>
      </c>
      <c r="AY174" s="99">
        <f>AX174/L174</f>
        <v>0.51087301436214594</v>
      </c>
      <c r="AZ174" s="111">
        <f>SUM(AZ175:AZ185)</f>
        <v>22087.245159999999</v>
      </c>
      <c r="BA174" s="99">
        <f t="shared" si="367"/>
        <v>1.2926849614750298</v>
      </c>
      <c r="BB174" s="453"/>
      <c r="BC174" s="453"/>
      <c r="BD174" s="453"/>
      <c r="BE174" s="453"/>
    </row>
    <row r="175" spans="2:59" s="177" customFormat="1" ht="77.25" hidden="1" customHeight="1" x14ac:dyDescent="0.3">
      <c r="B175" s="518" t="s">
        <v>60</v>
      </c>
      <c r="C175" s="475" t="s">
        <v>332</v>
      </c>
      <c r="D175" s="106"/>
      <c r="E175" s="106"/>
      <c r="F175" s="106"/>
      <c r="G175" s="106"/>
      <c r="H175" s="106"/>
      <c r="I175" s="106"/>
      <c r="J175" s="106"/>
      <c r="K175" s="106">
        <f>L175</f>
        <v>1847.77891</v>
      </c>
      <c r="L175" s="112">
        <f>[2]Лист1!$G$808</f>
        <v>1847.77891</v>
      </c>
      <c r="M175" s="112"/>
      <c r="N175" s="112"/>
      <c r="O175" s="106">
        <f>Q175</f>
        <v>0</v>
      </c>
      <c r="P175" s="114">
        <f t="shared" si="317"/>
        <v>0</v>
      </c>
      <c r="Q175" s="112"/>
      <c r="R175" s="114">
        <f t="shared" si="318"/>
        <v>0</v>
      </c>
      <c r="S175" s="112"/>
      <c r="T175" s="106"/>
      <c r="U175" s="106"/>
      <c r="V175" s="106"/>
      <c r="W175" s="106">
        <f>Y175</f>
        <v>0</v>
      </c>
      <c r="X175" s="114">
        <f t="shared" ref="X175:X185" si="368">W175/K175</f>
        <v>0</v>
      </c>
      <c r="Y175" s="112">
        <v>0</v>
      </c>
      <c r="Z175" s="114">
        <f t="shared" ref="Z175:Z185" si="369">Y175/L175</f>
        <v>0</v>
      </c>
      <c r="AA175" s="106"/>
      <c r="AB175" s="106"/>
      <c r="AC175" s="106"/>
      <c r="AD175" s="106"/>
      <c r="AE175" s="106">
        <f>AG175</f>
        <v>1847.77891</v>
      </c>
      <c r="AF175" s="99">
        <f t="shared" si="325"/>
        <v>1</v>
      </c>
      <c r="AG175" s="112">
        <f>[3]Лист1!$G$738</f>
        <v>1847.77891</v>
      </c>
      <c r="AH175" s="114">
        <f t="shared" si="320"/>
        <v>1</v>
      </c>
      <c r="AI175" s="112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12">
        <f>AZ175</f>
        <v>1847.77891</v>
      </c>
      <c r="AY175" s="96">
        <f t="shared" ref="AY175:AY219" si="370">AX175/L175</f>
        <v>1</v>
      </c>
      <c r="AZ175" s="112">
        <f>L175-Y175</f>
        <v>1847.77891</v>
      </c>
      <c r="BA175" s="114">
        <f t="shared" si="367"/>
        <v>1</v>
      </c>
      <c r="BB175" s="106"/>
      <c r="BC175" s="106"/>
      <c r="BD175" s="106"/>
      <c r="BE175" s="106"/>
    </row>
    <row r="176" spans="2:59" s="177" customFormat="1" ht="57" hidden="1" customHeight="1" x14ac:dyDescent="0.3">
      <c r="B176" s="518" t="s">
        <v>67</v>
      </c>
      <c r="C176" s="475" t="s">
        <v>333</v>
      </c>
      <c r="D176" s="106"/>
      <c r="E176" s="106"/>
      <c r="F176" s="106"/>
      <c r="G176" s="106"/>
      <c r="H176" s="106"/>
      <c r="I176" s="106"/>
      <c r="J176" s="106"/>
      <c r="K176" s="106">
        <f>L176</f>
        <v>10554.44025</v>
      </c>
      <c r="L176" s="112">
        <v>10554.44025</v>
      </c>
      <c r="M176" s="112"/>
      <c r="N176" s="112"/>
      <c r="O176" s="106">
        <f t="shared" ref="O176:O185" si="371">Q176</f>
        <v>0</v>
      </c>
      <c r="P176" s="114">
        <f t="shared" si="317"/>
        <v>0</v>
      </c>
      <c r="Q176" s="112"/>
      <c r="R176" s="114">
        <f t="shared" si="318"/>
        <v>0</v>
      </c>
      <c r="S176" s="112"/>
      <c r="T176" s="106"/>
      <c r="U176" s="106"/>
      <c r="V176" s="106"/>
      <c r="W176" s="106">
        <f t="shared" ref="W176:W178" si="372">Y176</f>
        <v>0</v>
      </c>
      <c r="X176" s="114">
        <f t="shared" si="368"/>
        <v>0</v>
      </c>
      <c r="Y176" s="112">
        <v>0</v>
      </c>
      <c r="Z176" s="114">
        <f t="shared" si="369"/>
        <v>0</v>
      </c>
      <c r="AA176" s="106"/>
      <c r="AB176" s="106"/>
      <c r="AC176" s="106"/>
      <c r="AD176" s="106"/>
      <c r="AE176" s="106">
        <f t="shared" ref="AE176:AE185" si="373">AG176</f>
        <v>10554.44025</v>
      </c>
      <c r="AF176" s="114">
        <f t="shared" si="325"/>
        <v>1</v>
      </c>
      <c r="AG176" s="112">
        <f>[4]Лист1!$G$840</f>
        <v>10554.44025</v>
      </c>
      <c r="AH176" s="114">
        <f t="shared" si="320"/>
        <v>1</v>
      </c>
      <c r="AI176" s="112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12">
        <f>AZ176</f>
        <v>10554.44025</v>
      </c>
      <c r="AY176" s="96">
        <f t="shared" si="370"/>
        <v>1</v>
      </c>
      <c r="AZ176" s="112">
        <f t="shared" ref="AZ176:AZ177" si="374">L176-Y176</f>
        <v>10554.44025</v>
      </c>
      <c r="BA176" s="114">
        <f>AZ176/L176</f>
        <v>1</v>
      </c>
      <c r="BB176" s="106"/>
      <c r="BC176" s="106"/>
      <c r="BD176" s="106"/>
      <c r="BE176" s="106"/>
    </row>
    <row r="177" spans="1:59" s="177" customFormat="1" ht="72" hidden="1" customHeight="1" x14ac:dyDescent="0.3">
      <c r="B177" s="518" t="s">
        <v>71</v>
      </c>
      <c r="C177" s="475" t="s">
        <v>380</v>
      </c>
      <c r="D177" s="106"/>
      <c r="E177" s="106"/>
      <c r="F177" s="106"/>
      <c r="G177" s="106"/>
      <c r="H177" s="106"/>
      <c r="I177" s="106"/>
      <c r="J177" s="106"/>
      <c r="K177" s="106">
        <f>L177</f>
        <v>9685.0259999999998</v>
      </c>
      <c r="L177" s="112">
        <v>9685.0259999999998</v>
      </c>
      <c r="M177" s="112"/>
      <c r="N177" s="112"/>
      <c r="O177" s="106">
        <f t="shared" si="371"/>
        <v>0</v>
      </c>
      <c r="P177" s="114">
        <f t="shared" si="317"/>
        <v>0</v>
      </c>
      <c r="Q177" s="112"/>
      <c r="R177" s="114">
        <f t="shared" si="318"/>
        <v>0</v>
      </c>
      <c r="S177" s="112"/>
      <c r="T177" s="106"/>
      <c r="U177" s="106"/>
      <c r="V177" s="106"/>
      <c r="W177" s="106">
        <f t="shared" si="372"/>
        <v>0</v>
      </c>
      <c r="X177" s="114">
        <f t="shared" si="368"/>
        <v>0</v>
      </c>
      <c r="Y177" s="112">
        <v>0</v>
      </c>
      <c r="Z177" s="114">
        <f t="shared" si="369"/>
        <v>0</v>
      </c>
      <c r="AA177" s="106"/>
      <c r="AB177" s="106"/>
      <c r="AC177" s="106"/>
      <c r="AD177" s="106"/>
      <c r="AE177" s="106">
        <f t="shared" si="373"/>
        <v>0</v>
      </c>
      <c r="AF177" s="114">
        <f t="shared" si="325"/>
        <v>0</v>
      </c>
      <c r="AG177" s="112"/>
      <c r="AH177" s="114">
        <f t="shared" si="320"/>
        <v>0</v>
      </c>
      <c r="AI177" s="112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12">
        <f t="shared" ref="AX177" si="375">AZ177</f>
        <v>9685.0259999999998</v>
      </c>
      <c r="AY177" s="96">
        <f t="shared" si="370"/>
        <v>1</v>
      </c>
      <c r="AZ177" s="112">
        <f t="shared" si="374"/>
        <v>9685.0259999999998</v>
      </c>
      <c r="BA177" s="114">
        <f t="shared" ref="BA177" si="376">AZ177/L177</f>
        <v>1</v>
      </c>
      <c r="BB177" s="106"/>
      <c r="BC177" s="106"/>
      <c r="BD177" s="106"/>
      <c r="BE177" s="106"/>
    </row>
    <row r="178" spans="1:59" s="177" customFormat="1" ht="70.5" hidden="1" customHeight="1" x14ac:dyDescent="0.3">
      <c r="B178" s="518" t="s">
        <v>31</v>
      </c>
      <c r="C178" s="475" t="s">
        <v>381</v>
      </c>
      <c r="D178" s="106"/>
      <c r="E178" s="106"/>
      <c r="F178" s="106"/>
      <c r="G178" s="106"/>
      <c r="H178" s="106"/>
      <c r="I178" s="106"/>
      <c r="J178" s="106"/>
      <c r="K178" s="106">
        <f>L178</f>
        <v>14552.276400000001</v>
      </c>
      <c r="L178" s="112">
        <v>14552.276400000001</v>
      </c>
      <c r="M178" s="112"/>
      <c r="N178" s="112"/>
      <c r="O178" s="106">
        <f t="shared" si="371"/>
        <v>0</v>
      </c>
      <c r="P178" s="114">
        <f t="shared" si="317"/>
        <v>0</v>
      </c>
      <c r="Q178" s="112"/>
      <c r="R178" s="114">
        <f t="shared" si="318"/>
        <v>0</v>
      </c>
      <c r="S178" s="112"/>
      <c r="T178" s="106"/>
      <c r="U178" s="106"/>
      <c r="V178" s="106"/>
      <c r="W178" s="106">
        <f t="shared" si="372"/>
        <v>0</v>
      </c>
      <c r="X178" s="114">
        <f t="shared" si="368"/>
        <v>0</v>
      </c>
      <c r="Y178" s="112">
        <v>0</v>
      </c>
      <c r="Z178" s="114">
        <f t="shared" si="369"/>
        <v>0</v>
      </c>
      <c r="AA178" s="106"/>
      <c r="AB178" s="106"/>
      <c r="AC178" s="106"/>
      <c r="AD178" s="106"/>
      <c r="AE178" s="106">
        <f t="shared" si="373"/>
        <v>0</v>
      </c>
      <c r="AF178" s="114">
        <f t="shared" si="325"/>
        <v>0</v>
      </c>
      <c r="AG178" s="112"/>
      <c r="AH178" s="114">
        <f t="shared" si="320"/>
        <v>0</v>
      </c>
      <c r="AI178" s="112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12"/>
      <c r="AY178" s="96"/>
      <c r="AZ178" s="112"/>
      <c r="BA178" s="114"/>
      <c r="BB178" s="106"/>
      <c r="BC178" s="106"/>
      <c r="BD178" s="106"/>
      <c r="BE178" s="106"/>
    </row>
    <row r="179" spans="1:59" s="177" customFormat="1" ht="115.5" hidden="1" customHeight="1" x14ac:dyDescent="0.3">
      <c r="B179" s="518" t="s">
        <v>76</v>
      </c>
      <c r="C179" s="475" t="s">
        <v>334</v>
      </c>
      <c r="D179" s="106"/>
      <c r="E179" s="106"/>
      <c r="F179" s="106"/>
      <c r="G179" s="106"/>
      <c r="H179" s="106"/>
      <c r="I179" s="106"/>
      <c r="J179" s="106"/>
      <c r="K179" s="106">
        <f t="shared" ref="K179:K185" si="377">L179</f>
        <v>587.78373999999997</v>
      </c>
      <c r="L179" s="112">
        <v>587.78373999999997</v>
      </c>
      <c r="M179" s="112"/>
      <c r="N179" s="112"/>
      <c r="O179" s="106">
        <f t="shared" si="371"/>
        <v>587.78373999999997</v>
      </c>
      <c r="P179" s="114">
        <f t="shared" si="317"/>
        <v>1</v>
      </c>
      <c r="Q179" s="112">
        <f>Y179</f>
        <v>587.78373999999997</v>
      </c>
      <c r="R179" s="114">
        <f t="shared" si="318"/>
        <v>1</v>
      </c>
      <c r="S179" s="112"/>
      <c r="T179" s="106"/>
      <c r="U179" s="106"/>
      <c r="V179" s="106"/>
      <c r="W179" s="106">
        <f>Y179</f>
        <v>587.78373999999997</v>
      </c>
      <c r="X179" s="114">
        <f t="shared" ref="X179" si="378">W179/K179</f>
        <v>1</v>
      </c>
      <c r="Y179" s="112">
        <f>L179</f>
        <v>587.78373999999997</v>
      </c>
      <c r="Z179" s="114">
        <f t="shared" ref="Z179" si="379">Y179/L179</f>
        <v>1</v>
      </c>
      <c r="AA179" s="106"/>
      <c r="AB179" s="106"/>
      <c r="AC179" s="106"/>
      <c r="AD179" s="106"/>
      <c r="AE179" s="106">
        <f t="shared" si="373"/>
        <v>587.78373999999997</v>
      </c>
      <c r="AF179" s="114">
        <f t="shared" si="325"/>
        <v>1</v>
      </c>
      <c r="AG179" s="112">
        <f>[3]Лист1!$G$745</f>
        <v>587.78373999999997</v>
      </c>
      <c r="AH179" s="114">
        <f t="shared" si="320"/>
        <v>1</v>
      </c>
      <c r="AI179" s="112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12"/>
      <c r="AY179" s="96"/>
      <c r="AZ179" s="112"/>
      <c r="BA179" s="114"/>
      <c r="BB179" s="106"/>
      <c r="BC179" s="106"/>
      <c r="BD179" s="106"/>
      <c r="BE179" s="106"/>
    </row>
    <row r="180" spans="1:59" s="177" customFormat="1" ht="115.5" hidden="1" customHeight="1" x14ac:dyDescent="0.3">
      <c r="B180" s="518" t="s">
        <v>22</v>
      </c>
      <c r="C180" s="475" t="s">
        <v>382</v>
      </c>
      <c r="D180" s="106"/>
      <c r="E180" s="106"/>
      <c r="F180" s="106"/>
      <c r="G180" s="106"/>
      <c r="H180" s="106"/>
      <c r="I180" s="106"/>
      <c r="J180" s="106"/>
      <c r="K180" s="106">
        <f t="shared" si="377"/>
        <v>549.75</v>
      </c>
      <c r="L180" s="112">
        <f>[2]Лист1!$G$818</f>
        <v>549.75</v>
      </c>
      <c r="M180" s="112"/>
      <c r="N180" s="112"/>
      <c r="O180" s="106">
        <f t="shared" si="371"/>
        <v>549.75</v>
      </c>
      <c r="P180" s="114">
        <f t="shared" si="317"/>
        <v>1</v>
      </c>
      <c r="Q180" s="112">
        <f>Y180</f>
        <v>549.75</v>
      </c>
      <c r="R180" s="114">
        <f t="shared" si="318"/>
        <v>1</v>
      </c>
      <c r="S180" s="112"/>
      <c r="T180" s="106"/>
      <c r="U180" s="106"/>
      <c r="V180" s="106"/>
      <c r="W180" s="106">
        <f>Y180</f>
        <v>549.75</v>
      </c>
      <c r="X180" s="114">
        <f t="shared" si="368"/>
        <v>1</v>
      </c>
      <c r="Y180" s="112">
        <f>L180</f>
        <v>549.75</v>
      </c>
      <c r="Z180" s="114">
        <f t="shared" si="369"/>
        <v>1</v>
      </c>
      <c r="AA180" s="106"/>
      <c r="AB180" s="106"/>
      <c r="AC180" s="106"/>
      <c r="AD180" s="106"/>
      <c r="AE180" s="106">
        <f t="shared" si="373"/>
        <v>549.75</v>
      </c>
      <c r="AF180" s="114">
        <f t="shared" si="325"/>
        <v>1</v>
      </c>
      <c r="AG180" s="112">
        <f>[4]Лист1!$G$841</f>
        <v>549.75</v>
      </c>
      <c r="AH180" s="114">
        <f t="shared" si="320"/>
        <v>1</v>
      </c>
      <c r="AI180" s="112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12"/>
      <c r="AY180" s="96"/>
      <c r="AZ180" s="112"/>
      <c r="BA180" s="114"/>
      <c r="BB180" s="106"/>
      <c r="BC180" s="106"/>
      <c r="BD180" s="106"/>
      <c r="BE180" s="106"/>
    </row>
    <row r="181" spans="1:59" s="177" customFormat="1" ht="115.5" hidden="1" customHeight="1" x14ac:dyDescent="0.3">
      <c r="B181" s="518" t="s">
        <v>26</v>
      </c>
      <c r="C181" s="475" t="s">
        <v>379</v>
      </c>
      <c r="D181" s="106"/>
      <c r="E181" s="106"/>
      <c r="F181" s="106"/>
      <c r="G181" s="106"/>
      <c r="H181" s="106"/>
      <c r="I181" s="106"/>
      <c r="J181" s="106"/>
      <c r="K181" s="106">
        <f t="shared" si="377"/>
        <v>1776.37967</v>
      </c>
      <c r="L181" s="112">
        <v>1776.37967</v>
      </c>
      <c r="M181" s="112"/>
      <c r="N181" s="112"/>
      <c r="O181" s="106">
        <f t="shared" si="371"/>
        <v>0</v>
      </c>
      <c r="P181" s="114">
        <f t="shared" si="317"/>
        <v>0</v>
      </c>
      <c r="Q181" s="112"/>
      <c r="R181" s="114">
        <f t="shared" si="318"/>
        <v>0</v>
      </c>
      <c r="S181" s="112"/>
      <c r="T181" s="106"/>
      <c r="U181" s="106"/>
      <c r="V181" s="106"/>
      <c r="W181" s="106">
        <f t="shared" ref="W181:W183" si="380">Y181</f>
        <v>0</v>
      </c>
      <c r="X181" s="114">
        <f t="shared" si="368"/>
        <v>0</v>
      </c>
      <c r="Y181" s="112">
        <v>0</v>
      </c>
      <c r="Z181" s="114">
        <f t="shared" si="369"/>
        <v>0</v>
      </c>
      <c r="AA181" s="106"/>
      <c r="AB181" s="106"/>
      <c r="AC181" s="106"/>
      <c r="AD181" s="106"/>
      <c r="AE181" s="106">
        <f t="shared" si="373"/>
        <v>1776.37967</v>
      </c>
      <c r="AF181" s="114">
        <f t="shared" si="325"/>
        <v>1</v>
      </c>
      <c r="AG181" s="112">
        <f>[4]Лист1!$G$843</f>
        <v>1776.37967</v>
      </c>
      <c r="AH181" s="114">
        <f t="shared" si="320"/>
        <v>1</v>
      </c>
      <c r="AI181" s="112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12"/>
      <c r="AY181" s="96"/>
      <c r="AZ181" s="112"/>
      <c r="BA181" s="114"/>
      <c r="BB181" s="106"/>
      <c r="BC181" s="106"/>
      <c r="BD181" s="106"/>
      <c r="BE181" s="106"/>
    </row>
    <row r="182" spans="1:59" s="177" customFormat="1" ht="115.5" hidden="1" customHeight="1" x14ac:dyDescent="0.3">
      <c r="B182" s="518" t="s">
        <v>92</v>
      </c>
      <c r="C182" s="475" t="s">
        <v>335</v>
      </c>
      <c r="D182" s="106"/>
      <c r="E182" s="106"/>
      <c r="F182" s="106"/>
      <c r="G182" s="106"/>
      <c r="H182" s="106"/>
      <c r="I182" s="106"/>
      <c r="J182" s="106"/>
      <c r="K182" s="106">
        <f t="shared" si="377"/>
        <v>1910.6806799999999</v>
      </c>
      <c r="L182" s="112">
        <v>1910.6806799999999</v>
      </c>
      <c r="M182" s="112"/>
      <c r="N182" s="112"/>
      <c r="O182" s="106">
        <f t="shared" si="371"/>
        <v>0</v>
      </c>
      <c r="P182" s="114">
        <f t="shared" si="317"/>
        <v>0</v>
      </c>
      <c r="Q182" s="112"/>
      <c r="R182" s="114">
        <f t="shared" si="318"/>
        <v>0</v>
      </c>
      <c r="S182" s="112"/>
      <c r="T182" s="106"/>
      <c r="U182" s="106"/>
      <c r="V182" s="106"/>
      <c r="W182" s="106">
        <f t="shared" si="380"/>
        <v>0</v>
      </c>
      <c r="X182" s="114">
        <f t="shared" si="368"/>
        <v>0</v>
      </c>
      <c r="Y182" s="112">
        <v>0</v>
      </c>
      <c r="Z182" s="114">
        <f t="shared" si="369"/>
        <v>0</v>
      </c>
      <c r="AA182" s="106"/>
      <c r="AB182" s="106"/>
      <c r="AC182" s="106"/>
      <c r="AD182" s="106"/>
      <c r="AE182" s="106">
        <f t="shared" si="373"/>
        <v>0</v>
      </c>
      <c r="AF182" s="99">
        <f t="shared" si="325"/>
        <v>0</v>
      </c>
      <c r="AG182" s="112"/>
      <c r="AH182" s="114">
        <f t="shared" si="320"/>
        <v>0</v>
      </c>
      <c r="AI182" s="112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12"/>
      <c r="AY182" s="96"/>
      <c r="AZ182" s="112"/>
      <c r="BA182" s="114"/>
      <c r="BB182" s="106"/>
      <c r="BC182" s="106"/>
      <c r="BD182" s="106"/>
      <c r="BE182" s="106"/>
    </row>
    <row r="183" spans="1:59" s="177" customFormat="1" ht="108.75" hidden="1" customHeight="1" x14ac:dyDescent="0.3">
      <c r="B183" s="518" t="s">
        <v>16</v>
      </c>
      <c r="C183" s="475" t="s">
        <v>374</v>
      </c>
      <c r="D183" s="106"/>
      <c r="E183" s="106"/>
      <c r="F183" s="106"/>
      <c r="G183" s="106"/>
      <c r="H183" s="106"/>
      <c r="I183" s="106"/>
      <c r="J183" s="106"/>
      <c r="K183" s="106">
        <f t="shared" si="377"/>
        <v>596.20000000000005</v>
      </c>
      <c r="L183" s="112">
        <v>596.20000000000005</v>
      </c>
      <c r="M183" s="112"/>
      <c r="N183" s="112"/>
      <c r="O183" s="106">
        <f t="shared" si="371"/>
        <v>596.20000000000005</v>
      </c>
      <c r="P183" s="114">
        <f t="shared" si="317"/>
        <v>1</v>
      </c>
      <c r="Q183" s="112">
        <f>Y183</f>
        <v>596.20000000000005</v>
      </c>
      <c r="R183" s="114">
        <f t="shared" si="318"/>
        <v>1</v>
      </c>
      <c r="S183" s="112"/>
      <c r="T183" s="106"/>
      <c r="U183" s="106"/>
      <c r="V183" s="106"/>
      <c r="W183" s="106">
        <f t="shared" si="380"/>
        <v>596.20000000000005</v>
      </c>
      <c r="X183" s="114">
        <f t="shared" si="368"/>
        <v>1</v>
      </c>
      <c r="Y183" s="112">
        <f>[2]Лист1!$L$812</f>
        <v>596.20000000000005</v>
      </c>
      <c r="Z183" s="114">
        <f t="shared" si="369"/>
        <v>1</v>
      </c>
      <c r="AA183" s="106"/>
      <c r="AB183" s="106"/>
      <c r="AC183" s="106"/>
      <c r="AD183" s="106"/>
      <c r="AE183" s="106">
        <f t="shared" si="373"/>
        <v>596.20000000000005</v>
      </c>
      <c r="AF183" s="99">
        <f t="shared" si="325"/>
        <v>1</v>
      </c>
      <c r="AG183" s="112">
        <f>[3]Лист1!$G$742</f>
        <v>596.20000000000005</v>
      </c>
      <c r="AH183" s="114">
        <f t="shared" si="320"/>
        <v>1</v>
      </c>
      <c r="AI183" s="112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12"/>
      <c r="AY183" s="96"/>
      <c r="AZ183" s="112"/>
      <c r="BA183" s="114"/>
      <c r="BB183" s="106"/>
      <c r="BC183" s="106"/>
      <c r="BD183" s="106"/>
      <c r="BE183" s="106"/>
    </row>
    <row r="184" spans="1:59" s="177" customFormat="1" ht="84.75" hidden="1" customHeight="1" x14ac:dyDescent="0.3">
      <c r="B184" s="518" t="s">
        <v>19</v>
      </c>
      <c r="C184" s="475" t="s">
        <v>376</v>
      </c>
      <c r="D184" s="106"/>
      <c r="E184" s="106"/>
      <c r="F184" s="106"/>
      <c r="G184" s="106"/>
      <c r="H184" s="106"/>
      <c r="I184" s="106"/>
      <c r="J184" s="106"/>
      <c r="K184" s="106">
        <f t="shared" si="377"/>
        <v>590</v>
      </c>
      <c r="L184" s="112">
        <v>590</v>
      </c>
      <c r="M184" s="112"/>
      <c r="N184" s="112"/>
      <c r="O184" s="106">
        <f t="shared" si="371"/>
        <v>590</v>
      </c>
      <c r="P184" s="114">
        <f t="shared" si="317"/>
        <v>1</v>
      </c>
      <c r="Q184" s="112">
        <f t="shared" ref="Q184:Q185" si="381">Y184</f>
        <v>590</v>
      </c>
      <c r="R184" s="114">
        <f t="shared" si="318"/>
        <v>1</v>
      </c>
      <c r="S184" s="112"/>
      <c r="T184" s="106"/>
      <c r="U184" s="106"/>
      <c r="V184" s="106"/>
      <c r="W184" s="106">
        <f t="shared" ref="W184:W185" si="382">Y184</f>
        <v>590</v>
      </c>
      <c r="X184" s="114">
        <f t="shared" si="368"/>
        <v>1</v>
      </c>
      <c r="Y184" s="112">
        <f>L184</f>
        <v>590</v>
      </c>
      <c r="Z184" s="114">
        <f t="shared" si="369"/>
        <v>1</v>
      </c>
      <c r="AA184" s="106"/>
      <c r="AB184" s="106"/>
      <c r="AC184" s="106"/>
      <c r="AD184" s="106"/>
      <c r="AE184" s="106">
        <f t="shared" si="373"/>
        <v>584</v>
      </c>
      <c r="AF184" s="99">
        <f t="shared" si="325"/>
        <v>0.98983050847457632</v>
      </c>
      <c r="AG184" s="112">
        <f>[3]Лист1!$G$743</f>
        <v>584</v>
      </c>
      <c r="AH184" s="114">
        <f t="shared" si="320"/>
        <v>0.98983050847457632</v>
      </c>
      <c r="AI184" s="112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12"/>
      <c r="AY184" s="96"/>
      <c r="AZ184" s="112"/>
      <c r="BA184" s="114"/>
      <c r="BB184" s="106"/>
      <c r="BC184" s="106"/>
      <c r="BD184" s="106"/>
      <c r="BE184" s="106"/>
    </row>
    <row r="185" spans="1:59" s="177" customFormat="1" ht="93" hidden="1" customHeight="1" x14ac:dyDescent="0.3">
      <c r="B185" s="518" t="s">
        <v>225</v>
      </c>
      <c r="C185" s="475" t="s">
        <v>375</v>
      </c>
      <c r="D185" s="106"/>
      <c r="E185" s="106"/>
      <c r="F185" s="106"/>
      <c r="G185" s="106"/>
      <c r="H185" s="106"/>
      <c r="I185" s="106"/>
      <c r="J185" s="106"/>
      <c r="K185" s="106">
        <f t="shared" si="377"/>
        <v>584</v>
      </c>
      <c r="L185" s="112">
        <v>584</v>
      </c>
      <c r="M185" s="112"/>
      <c r="N185" s="112"/>
      <c r="O185" s="106">
        <f t="shared" si="371"/>
        <v>584</v>
      </c>
      <c r="P185" s="114">
        <f t="shared" si="317"/>
        <v>1</v>
      </c>
      <c r="Q185" s="112">
        <f t="shared" si="381"/>
        <v>584</v>
      </c>
      <c r="R185" s="114">
        <f t="shared" si="318"/>
        <v>1</v>
      </c>
      <c r="S185" s="112"/>
      <c r="T185" s="106"/>
      <c r="U185" s="106"/>
      <c r="V185" s="106"/>
      <c r="W185" s="106">
        <f t="shared" si="382"/>
        <v>584</v>
      </c>
      <c r="X185" s="114">
        <f t="shared" si="368"/>
        <v>1</v>
      </c>
      <c r="Y185" s="112">
        <f>L185</f>
        <v>584</v>
      </c>
      <c r="Z185" s="114">
        <f t="shared" si="369"/>
        <v>1</v>
      </c>
      <c r="AA185" s="106"/>
      <c r="AB185" s="106"/>
      <c r="AC185" s="106"/>
      <c r="AD185" s="106"/>
      <c r="AE185" s="106">
        <f t="shared" si="373"/>
        <v>590</v>
      </c>
      <c r="AF185" s="99">
        <f t="shared" si="325"/>
        <v>1.0102739726027397</v>
      </c>
      <c r="AG185" s="112">
        <f>[3]Лист1!$G$744</f>
        <v>590</v>
      </c>
      <c r="AH185" s="114">
        <f t="shared" si="320"/>
        <v>1.0102739726027397</v>
      </c>
      <c r="AI185" s="112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12"/>
      <c r="AY185" s="96"/>
      <c r="AZ185" s="112"/>
      <c r="BA185" s="114"/>
      <c r="BB185" s="106"/>
      <c r="BC185" s="106"/>
      <c r="BD185" s="106"/>
      <c r="BE185" s="106"/>
    </row>
    <row r="186" spans="1:59" s="180" customFormat="1" ht="41.25" customHeight="1" x14ac:dyDescent="0.3">
      <c r="B186" s="631" t="s">
        <v>107</v>
      </c>
      <c r="C186" s="631"/>
      <c r="D186" s="94" t="e">
        <f>#REF!+D140+#REF!+D59+D171</f>
        <v>#REF!</v>
      </c>
      <c r="E186" s="94" t="e">
        <f>#REF!+E140+#REF!+E59</f>
        <v>#REF!</v>
      </c>
      <c r="F186" s="94" t="e">
        <f>#REF!+F140+#REF!+F59</f>
        <v>#REF!</v>
      </c>
      <c r="G186" s="94" t="e">
        <f>#REF!+G140+#REF!+G59</f>
        <v>#REF!</v>
      </c>
      <c r="H186" s="94" t="e">
        <f>#REF!+H140+#REF!+H59</f>
        <v>#REF!</v>
      </c>
      <c r="I186" s="94" t="e">
        <f>#REF!+I140+#REF!+I59</f>
        <v>#REF!</v>
      </c>
      <c r="J186" s="94" t="e">
        <f>#REF!+J140+#REF!</f>
        <v>#REF!</v>
      </c>
      <c r="K186" s="581">
        <f>K52+K171+K173</f>
        <v>4034127.9839952495</v>
      </c>
      <c r="L186" s="182">
        <f>L52+L171+L173</f>
        <v>3907127.9839952495</v>
      </c>
      <c r="M186" s="182">
        <f>M52+M171+M173</f>
        <v>127000</v>
      </c>
      <c r="N186" s="182"/>
      <c r="O186" s="581">
        <f t="shared" si="322"/>
        <v>1913499.6360400002</v>
      </c>
      <c r="P186" s="96">
        <f t="shared" si="317"/>
        <v>0.47432794488214075</v>
      </c>
      <c r="Q186" s="182">
        <f>Q52+Q171+Q173</f>
        <v>1913499.6360400002</v>
      </c>
      <c r="R186" s="96">
        <f t="shared" si="318"/>
        <v>0.48974582964219754</v>
      </c>
      <c r="S186" s="182">
        <f>S52+S171+S173</f>
        <v>0</v>
      </c>
      <c r="T186" s="439"/>
      <c r="U186" s="439">
        <f>U52+U171+U173</f>
        <v>0</v>
      </c>
      <c r="V186" s="439"/>
      <c r="W186" s="581">
        <f>W52+W171+W173</f>
        <v>1716141.8780499999</v>
      </c>
      <c r="X186" s="96">
        <f t="shared" si="321"/>
        <v>0.42540590800750877</v>
      </c>
      <c r="Y186" s="182">
        <f>Y52+Y171+Y173</f>
        <v>1716141.8780499999</v>
      </c>
      <c r="Z186" s="96">
        <f t="shared" si="319"/>
        <v>0.4392335969233217</v>
      </c>
      <c r="AA186" s="182">
        <f>AA52+AA171+AA173</f>
        <v>0</v>
      </c>
      <c r="AB186" s="96">
        <f>AA186/M186</f>
        <v>0</v>
      </c>
      <c r="AC186" s="94"/>
      <c r="AD186" s="94"/>
      <c r="AE186" s="581">
        <f>AG186+AI186+AK186</f>
        <v>3593477.2064</v>
      </c>
      <c r="AF186" s="96">
        <f t="shared" si="325"/>
        <v>0.89076926182226734</v>
      </c>
      <c r="AG186" s="182">
        <f>AG208+AG209</f>
        <v>3593477.2064</v>
      </c>
      <c r="AH186" s="114">
        <f t="shared" si="320"/>
        <v>0.91972344420759811</v>
      </c>
      <c r="AI186" s="182">
        <f>AI52+AI171+AI173</f>
        <v>0</v>
      </c>
      <c r="AJ186" s="94"/>
      <c r="AK186" s="94">
        <f>AK52+AK171+AK173</f>
        <v>0</v>
      </c>
      <c r="AL186" s="94"/>
      <c r="AM186" s="94">
        <f t="shared" ref="AM186:AW186" si="383">AM52+AM171+AM173</f>
        <v>1150000</v>
      </c>
      <c r="AN186" s="94">
        <f t="shared" si="383"/>
        <v>0</v>
      </c>
      <c r="AO186" s="94">
        <f t="shared" si="383"/>
        <v>0</v>
      </c>
      <c r="AP186" s="94" t="e">
        <f t="shared" si="383"/>
        <v>#REF!</v>
      </c>
      <c r="AQ186" s="94" t="e">
        <f t="shared" si="383"/>
        <v>#REF!</v>
      </c>
      <c r="AR186" s="94">
        <f t="shared" si="383"/>
        <v>0</v>
      </c>
      <c r="AS186" s="94">
        <f t="shared" si="383"/>
        <v>0</v>
      </c>
      <c r="AT186" s="94">
        <f t="shared" si="383"/>
        <v>6894684.1599200005</v>
      </c>
      <c r="AU186" s="94">
        <f t="shared" si="383"/>
        <v>6766723.8058000002</v>
      </c>
      <c r="AV186" s="94">
        <f t="shared" si="383"/>
        <v>127000</v>
      </c>
      <c r="AW186" s="94">
        <f t="shared" si="383"/>
        <v>0</v>
      </c>
      <c r="AX186" s="182">
        <f>AZ186+BB186+BD186</f>
        <v>1847153.8407952497</v>
      </c>
      <c r="AY186" s="96">
        <f t="shared" si="370"/>
        <v>0.47276512270950366</v>
      </c>
      <c r="AZ186" s="182">
        <f>AZ208+AZ209</f>
        <v>1720153.8407952497</v>
      </c>
      <c r="BA186" s="96">
        <f t="shared" si="367"/>
        <v>0.47868783965893746</v>
      </c>
      <c r="BB186" s="409">
        <f>BB52+BB171+BB173</f>
        <v>127000</v>
      </c>
      <c r="BC186" s="96">
        <f>BB186/M186</f>
        <v>1</v>
      </c>
      <c r="BD186" s="409"/>
      <c r="BE186" s="409"/>
    </row>
    <row r="187" spans="1:59" s="188" customFormat="1" ht="46.5" hidden="1" customHeight="1" x14ac:dyDescent="0.25">
      <c r="A187" s="185"/>
      <c r="B187" s="186"/>
      <c r="C187" s="186"/>
      <c r="D187" s="186"/>
      <c r="E187" s="186"/>
      <c r="F187" s="186"/>
      <c r="G187" s="186"/>
      <c r="H187" s="186"/>
      <c r="I187" s="186"/>
      <c r="J187" s="186"/>
      <c r="K187" s="446"/>
      <c r="L187" s="186"/>
      <c r="M187" s="186"/>
      <c r="N187" s="186"/>
      <c r="O187" s="446">
        <f t="shared" si="322"/>
        <v>0</v>
      </c>
      <c r="P187" s="96" t="e">
        <f t="shared" si="317"/>
        <v>#DIV/0!</v>
      </c>
      <c r="Q187" s="186"/>
      <c r="R187" s="96" t="e">
        <f t="shared" si="318"/>
        <v>#DIV/0!</v>
      </c>
      <c r="S187" s="186"/>
      <c r="T187" s="446"/>
      <c r="U187" s="446"/>
      <c r="V187" s="446"/>
      <c r="W187" s="446"/>
      <c r="X187" s="96" t="e">
        <f t="shared" si="321"/>
        <v>#DIV/0!</v>
      </c>
      <c r="Y187" s="186"/>
      <c r="Z187" s="96" t="e">
        <f t="shared" si="319"/>
        <v>#DIV/0!</v>
      </c>
      <c r="AA187" s="186"/>
      <c r="AB187" s="96" t="e">
        <f t="shared" ref="AB187:AB209" si="384">AA187/M187</f>
        <v>#DIV/0!</v>
      </c>
      <c r="AC187" s="186"/>
      <c r="AD187" s="186"/>
      <c r="AE187" s="446"/>
      <c r="AF187" s="96" t="e">
        <f t="shared" si="325"/>
        <v>#DIV/0!</v>
      </c>
      <c r="AG187" s="186"/>
      <c r="AH187" s="114" t="e">
        <f t="shared" si="320"/>
        <v>#DIV/0!</v>
      </c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  <c r="AT187" s="186"/>
      <c r="AU187" s="186"/>
      <c r="AV187" s="186"/>
      <c r="AW187" s="186"/>
      <c r="AX187" s="186"/>
      <c r="AY187" s="96" t="e">
        <f t="shared" si="370"/>
        <v>#DIV/0!</v>
      </c>
      <c r="AZ187" s="186"/>
      <c r="BA187" s="96" t="e">
        <f t="shared" si="367"/>
        <v>#DIV/0!</v>
      </c>
      <c r="BB187" s="186"/>
      <c r="BC187" s="96" t="e">
        <f t="shared" ref="BC187:BC209" si="385">BB187/M187</f>
        <v>#DIV/0!</v>
      </c>
      <c r="BD187" s="186"/>
      <c r="BE187" s="186"/>
      <c r="BF187" s="187"/>
      <c r="BG187" s="187"/>
    </row>
    <row r="188" spans="1:59" s="188" customFormat="1" ht="46.5" hidden="1" customHeight="1" x14ac:dyDescent="0.25">
      <c r="A188" s="185"/>
      <c r="B188" s="186"/>
      <c r="C188" s="186"/>
      <c r="D188" s="186"/>
      <c r="E188" s="186"/>
      <c r="F188" s="186"/>
      <c r="G188" s="186"/>
      <c r="H188" s="186"/>
      <c r="I188" s="186"/>
      <c r="J188" s="186"/>
      <c r="K188" s="446"/>
      <c r="L188" s="186"/>
      <c r="M188" s="186"/>
      <c r="N188" s="186"/>
      <c r="O188" s="446">
        <f t="shared" si="322"/>
        <v>0</v>
      </c>
      <c r="P188" s="96" t="e">
        <f t="shared" si="317"/>
        <v>#DIV/0!</v>
      </c>
      <c r="Q188" s="186"/>
      <c r="R188" s="96" t="e">
        <f t="shared" si="318"/>
        <v>#DIV/0!</v>
      </c>
      <c r="S188" s="186"/>
      <c r="T188" s="446"/>
      <c r="U188" s="446"/>
      <c r="V188" s="446"/>
      <c r="W188" s="446"/>
      <c r="X188" s="96" t="e">
        <f t="shared" si="321"/>
        <v>#DIV/0!</v>
      </c>
      <c r="Y188" s="186"/>
      <c r="Z188" s="96" t="e">
        <f t="shared" si="319"/>
        <v>#DIV/0!</v>
      </c>
      <c r="AA188" s="186"/>
      <c r="AB188" s="96" t="e">
        <f t="shared" si="384"/>
        <v>#DIV/0!</v>
      </c>
      <c r="AC188" s="186"/>
      <c r="AD188" s="186"/>
      <c r="AE188" s="446"/>
      <c r="AF188" s="96" t="e">
        <f t="shared" si="325"/>
        <v>#DIV/0!</v>
      </c>
      <c r="AG188" s="186"/>
      <c r="AH188" s="114" t="e">
        <f t="shared" si="320"/>
        <v>#DIV/0!</v>
      </c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  <c r="AT188" s="186"/>
      <c r="AU188" s="186"/>
      <c r="AV188" s="186"/>
      <c r="AW188" s="186"/>
      <c r="AX188" s="186"/>
      <c r="AY188" s="96" t="e">
        <f t="shared" si="370"/>
        <v>#DIV/0!</v>
      </c>
      <c r="AZ188" s="186"/>
      <c r="BA188" s="96" t="e">
        <f t="shared" si="367"/>
        <v>#DIV/0!</v>
      </c>
      <c r="BB188" s="186"/>
      <c r="BC188" s="96" t="e">
        <f t="shared" si="385"/>
        <v>#DIV/0!</v>
      </c>
      <c r="BD188" s="186"/>
      <c r="BE188" s="186"/>
      <c r="BF188" s="187"/>
      <c r="BG188" s="187"/>
    </row>
    <row r="189" spans="1:59" s="188" customFormat="1" ht="46.5" hidden="1" customHeight="1" x14ac:dyDescent="0.25">
      <c r="A189" s="185"/>
      <c r="B189" s="186"/>
      <c r="C189" s="186"/>
      <c r="D189" s="186"/>
      <c r="E189" s="186"/>
      <c r="F189" s="186"/>
      <c r="G189" s="186"/>
      <c r="H189" s="186"/>
      <c r="I189" s="186"/>
      <c r="J189" s="186"/>
      <c r="K189" s="446"/>
      <c r="L189" s="186"/>
      <c r="M189" s="186"/>
      <c r="N189" s="186"/>
      <c r="O189" s="446">
        <f t="shared" si="322"/>
        <v>0</v>
      </c>
      <c r="P189" s="96" t="e">
        <f t="shared" si="317"/>
        <v>#DIV/0!</v>
      </c>
      <c r="Q189" s="186"/>
      <c r="R189" s="96" t="e">
        <f t="shared" si="318"/>
        <v>#DIV/0!</v>
      </c>
      <c r="S189" s="186"/>
      <c r="T189" s="446"/>
      <c r="U189" s="446"/>
      <c r="V189" s="446"/>
      <c r="W189" s="446"/>
      <c r="X189" s="96" t="e">
        <f t="shared" si="321"/>
        <v>#DIV/0!</v>
      </c>
      <c r="Y189" s="186"/>
      <c r="Z189" s="96" t="e">
        <f t="shared" si="319"/>
        <v>#DIV/0!</v>
      </c>
      <c r="AA189" s="186"/>
      <c r="AB189" s="96" t="e">
        <f t="shared" si="384"/>
        <v>#DIV/0!</v>
      </c>
      <c r="AC189" s="186"/>
      <c r="AD189" s="186"/>
      <c r="AE189" s="446"/>
      <c r="AF189" s="96" t="e">
        <f t="shared" si="325"/>
        <v>#DIV/0!</v>
      </c>
      <c r="AG189" s="186"/>
      <c r="AH189" s="114" t="e">
        <f t="shared" si="320"/>
        <v>#DIV/0!</v>
      </c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  <c r="AT189" s="186"/>
      <c r="AU189" s="186"/>
      <c r="AV189" s="186"/>
      <c r="AW189" s="186"/>
      <c r="AX189" s="186"/>
      <c r="AY189" s="96" t="e">
        <f t="shared" si="370"/>
        <v>#DIV/0!</v>
      </c>
      <c r="AZ189" s="186"/>
      <c r="BA189" s="96" t="e">
        <f t="shared" si="367"/>
        <v>#DIV/0!</v>
      </c>
      <c r="BB189" s="186"/>
      <c r="BC189" s="96" t="e">
        <f t="shared" si="385"/>
        <v>#DIV/0!</v>
      </c>
      <c r="BD189" s="186"/>
      <c r="BE189" s="186"/>
      <c r="BF189" s="187"/>
      <c r="BG189" s="187"/>
    </row>
    <row r="190" spans="1:59" s="188" customFormat="1" ht="46.5" hidden="1" customHeight="1" x14ac:dyDescent="0.25">
      <c r="A190" s="185"/>
      <c r="B190" s="186"/>
      <c r="C190" s="186"/>
      <c r="D190" s="186"/>
      <c r="E190" s="186"/>
      <c r="F190" s="186"/>
      <c r="G190" s="186"/>
      <c r="H190" s="186"/>
      <c r="I190" s="186"/>
      <c r="J190" s="186"/>
      <c r="K190" s="446"/>
      <c r="L190" s="186"/>
      <c r="M190" s="186"/>
      <c r="N190" s="186"/>
      <c r="O190" s="446">
        <f t="shared" si="322"/>
        <v>0</v>
      </c>
      <c r="P190" s="96" t="e">
        <f t="shared" si="317"/>
        <v>#DIV/0!</v>
      </c>
      <c r="Q190" s="186"/>
      <c r="R190" s="96" t="e">
        <f t="shared" si="318"/>
        <v>#DIV/0!</v>
      </c>
      <c r="S190" s="186"/>
      <c r="T190" s="446"/>
      <c r="U190" s="446"/>
      <c r="V190" s="446"/>
      <c r="W190" s="446"/>
      <c r="X190" s="96" t="e">
        <f t="shared" si="321"/>
        <v>#DIV/0!</v>
      </c>
      <c r="Y190" s="186"/>
      <c r="Z190" s="96" t="e">
        <f t="shared" si="319"/>
        <v>#DIV/0!</v>
      </c>
      <c r="AA190" s="186"/>
      <c r="AB190" s="96" t="e">
        <f t="shared" si="384"/>
        <v>#DIV/0!</v>
      </c>
      <c r="AC190" s="186"/>
      <c r="AD190" s="186"/>
      <c r="AE190" s="446"/>
      <c r="AF190" s="96" t="e">
        <f t="shared" si="325"/>
        <v>#DIV/0!</v>
      </c>
      <c r="AG190" s="186"/>
      <c r="AH190" s="114" t="e">
        <f t="shared" si="320"/>
        <v>#DIV/0!</v>
      </c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  <c r="AT190" s="186"/>
      <c r="AU190" s="186"/>
      <c r="AV190" s="186"/>
      <c r="AW190" s="186"/>
      <c r="AX190" s="186"/>
      <c r="AY190" s="96" t="e">
        <f t="shared" si="370"/>
        <v>#DIV/0!</v>
      </c>
      <c r="AZ190" s="186"/>
      <c r="BA190" s="96" t="e">
        <f t="shared" si="367"/>
        <v>#DIV/0!</v>
      </c>
      <c r="BB190" s="186"/>
      <c r="BC190" s="96" t="e">
        <f t="shared" si="385"/>
        <v>#DIV/0!</v>
      </c>
      <c r="BD190" s="186"/>
      <c r="BE190" s="186"/>
      <c r="BF190" s="187"/>
      <c r="BG190" s="187"/>
    </row>
    <row r="191" spans="1:59" s="188" customFormat="1" ht="46.5" hidden="1" customHeight="1" x14ac:dyDescent="0.25">
      <c r="A191" s="185"/>
      <c r="B191" s="186"/>
      <c r="C191" s="186"/>
      <c r="D191" s="186"/>
      <c r="E191" s="186"/>
      <c r="F191" s="186"/>
      <c r="G191" s="186"/>
      <c r="H191" s="186"/>
      <c r="I191" s="186"/>
      <c r="J191" s="186"/>
      <c r="K191" s="446"/>
      <c r="L191" s="186"/>
      <c r="M191" s="186"/>
      <c r="N191" s="186"/>
      <c r="O191" s="446">
        <f t="shared" si="322"/>
        <v>0</v>
      </c>
      <c r="P191" s="96" t="e">
        <f t="shared" si="317"/>
        <v>#DIV/0!</v>
      </c>
      <c r="Q191" s="186"/>
      <c r="R191" s="96" t="e">
        <f t="shared" si="318"/>
        <v>#DIV/0!</v>
      </c>
      <c r="S191" s="186"/>
      <c r="T191" s="446"/>
      <c r="U191" s="446"/>
      <c r="V191" s="446"/>
      <c r="W191" s="446"/>
      <c r="X191" s="96" t="e">
        <f t="shared" si="321"/>
        <v>#DIV/0!</v>
      </c>
      <c r="Y191" s="186"/>
      <c r="Z191" s="96" t="e">
        <f t="shared" si="319"/>
        <v>#DIV/0!</v>
      </c>
      <c r="AA191" s="186"/>
      <c r="AB191" s="96" t="e">
        <f t="shared" si="384"/>
        <v>#DIV/0!</v>
      </c>
      <c r="AC191" s="186"/>
      <c r="AD191" s="186"/>
      <c r="AE191" s="446"/>
      <c r="AF191" s="96" t="e">
        <f t="shared" si="325"/>
        <v>#DIV/0!</v>
      </c>
      <c r="AG191" s="186"/>
      <c r="AH191" s="114" t="e">
        <f t="shared" si="320"/>
        <v>#DIV/0!</v>
      </c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  <c r="AT191" s="186"/>
      <c r="AU191" s="186"/>
      <c r="AV191" s="186"/>
      <c r="AW191" s="186"/>
      <c r="AX191" s="186"/>
      <c r="AY191" s="96" t="e">
        <f t="shared" si="370"/>
        <v>#DIV/0!</v>
      </c>
      <c r="AZ191" s="186"/>
      <c r="BA191" s="96" t="e">
        <f t="shared" si="367"/>
        <v>#DIV/0!</v>
      </c>
      <c r="BB191" s="186"/>
      <c r="BC191" s="96" t="e">
        <f t="shared" si="385"/>
        <v>#DIV/0!</v>
      </c>
      <c r="BD191" s="186"/>
      <c r="BE191" s="186"/>
      <c r="BF191" s="187"/>
      <c r="BG191" s="187"/>
    </row>
    <row r="192" spans="1:59" s="188" customFormat="1" ht="46.5" hidden="1" customHeight="1" x14ac:dyDescent="0.25">
      <c r="A192" s="185"/>
      <c r="B192" s="186"/>
      <c r="C192" s="186"/>
      <c r="D192" s="186"/>
      <c r="E192" s="186"/>
      <c r="F192" s="186"/>
      <c r="G192" s="186"/>
      <c r="H192" s="186"/>
      <c r="I192" s="186"/>
      <c r="J192" s="186"/>
      <c r="K192" s="446"/>
      <c r="L192" s="186"/>
      <c r="M192" s="186"/>
      <c r="N192" s="186"/>
      <c r="O192" s="446">
        <f t="shared" si="322"/>
        <v>0</v>
      </c>
      <c r="P192" s="96" t="e">
        <f t="shared" si="317"/>
        <v>#DIV/0!</v>
      </c>
      <c r="Q192" s="186"/>
      <c r="R192" s="96" t="e">
        <f t="shared" si="318"/>
        <v>#DIV/0!</v>
      </c>
      <c r="S192" s="186"/>
      <c r="T192" s="446"/>
      <c r="U192" s="446"/>
      <c r="V192" s="446"/>
      <c r="W192" s="446"/>
      <c r="X192" s="96" t="e">
        <f t="shared" si="321"/>
        <v>#DIV/0!</v>
      </c>
      <c r="Y192" s="186"/>
      <c r="Z192" s="96" t="e">
        <f t="shared" si="319"/>
        <v>#DIV/0!</v>
      </c>
      <c r="AA192" s="186"/>
      <c r="AB192" s="96" t="e">
        <f t="shared" si="384"/>
        <v>#DIV/0!</v>
      </c>
      <c r="AC192" s="186"/>
      <c r="AD192" s="186"/>
      <c r="AE192" s="446"/>
      <c r="AF192" s="96" t="e">
        <f t="shared" si="325"/>
        <v>#DIV/0!</v>
      </c>
      <c r="AG192" s="186"/>
      <c r="AH192" s="114" t="e">
        <f t="shared" si="320"/>
        <v>#DIV/0!</v>
      </c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  <c r="AT192" s="186"/>
      <c r="AU192" s="186"/>
      <c r="AV192" s="186"/>
      <c r="AW192" s="186"/>
      <c r="AX192" s="186"/>
      <c r="AY192" s="96" t="e">
        <f t="shared" si="370"/>
        <v>#DIV/0!</v>
      </c>
      <c r="AZ192" s="186"/>
      <c r="BA192" s="96" t="e">
        <f t="shared" si="367"/>
        <v>#DIV/0!</v>
      </c>
      <c r="BB192" s="186"/>
      <c r="BC192" s="96" t="e">
        <f t="shared" si="385"/>
        <v>#DIV/0!</v>
      </c>
      <c r="BD192" s="186"/>
      <c r="BE192" s="186"/>
      <c r="BF192" s="187"/>
      <c r="BG192" s="187"/>
    </row>
    <row r="193" spans="1:59" s="188" customFormat="1" ht="46.5" hidden="1" customHeight="1" x14ac:dyDescent="0.25">
      <c r="A193" s="185"/>
      <c r="B193" s="186"/>
      <c r="C193" s="186"/>
      <c r="D193" s="186"/>
      <c r="E193" s="186"/>
      <c r="F193" s="186"/>
      <c r="G193" s="186"/>
      <c r="H193" s="186"/>
      <c r="I193" s="186"/>
      <c r="J193" s="186"/>
      <c r="K193" s="446"/>
      <c r="L193" s="186"/>
      <c r="M193" s="186"/>
      <c r="N193" s="186"/>
      <c r="O193" s="446">
        <f t="shared" si="322"/>
        <v>0</v>
      </c>
      <c r="P193" s="96" t="e">
        <f t="shared" si="317"/>
        <v>#DIV/0!</v>
      </c>
      <c r="Q193" s="186"/>
      <c r="R193" s="96" t="e">
        <f t="shared" si="318"/>
        <v>#DIV/0!</v>
      </c>
      <c r="S193" s="186"/>
      <c r="T193" s="446"/>
      <c r="U193" s="446"/>
      <c r="V193" s="446"/>
      <c r="W193" s="446"/>
      <c r="X193" s="96" t="e">
        <f t="shared" si="321"/>
        <v>#DIV/0!</v>
      </c>
      <c r="Y193" s="186"/>
      <c r="Z193" s="96" t="e">
        <f t="shared" si="319"/>
        <v>#DIV/0!</v>
      </c>
      <c r="AA193" s="186"/>
      <c r="AB193" s="96" t="e">
        <f t="shared" si="384"/>
        <v>#DIV/0!</v>
      </c>
      <c r="AC193" s="186"/>
      <c r="AD193" s="186"/>
      <c r="AE193" s="446"/>
      <c r="AF193" s="96" t="e">
        <f t="shared" si="325"/>
        <v>#DIV/0!</v>
      </c>
      <c r="AG193" s="186"/>
      <c r="AH193" s="114" t="e">
        <f t="shared" si="320"/>
        <v>#DIV/0!</v>
      </c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  <c r="AT193" s="186"/>
      <c r="AU193" s="186"/>
      <c r="AV193" s="186"/>
      <c r="AW193" s="186"/>
      <c r="AX193" s="186"/>
      <c r="AY193" s="96" t="e">
        <f t="shared" si="370"/>
        <v>#DIV/0!</v>
      </c>
      <c r="AZ193" s="186"/>
      <c r="BA193" s="96" t="e">
        <f t="shared" si="367"/>
        <v>#DIV/0!</v>
      </c>
      <c r="BB193" s="186"/>
      <c r="BC193" s="96" t="e">
        <f t="shared" si="385"/>
        <v>#DIV/0!</v>
      </c>
      <c r="BD193" s="186"/>
      <c r="BE193" s="186"/>
      <c r="BF193" s="187"/>
      <c r="BG193" s="187"/>
    </row>
    <row r="194" spans="1:59" s="188" customFormat="1" ht="46.5" hidden="1" customHeight="1" x14ac:dyDescent="0.25">
      <c r="A194" s="185"/>
      <c r="B194" s="186"/>
      <c r="C194" s="186"/>
      <c r="D194" s="186"/>
      <c r="E194" s="186"/>
      <c r="F194" s="186"/>
      <c r="G194" s="186"/>
      <c r="H194" s="186"/>
      <c r="I194" s="186"/>
      <c r="J194" s="186"/>
      <c r="K194" s="446"/>
      <c r="L194" s="186"/>
      <c r="M194" s="186"/>
      <c r="N194" s="186"/>
      <c r="O194" s="446">
        <f t="shared" si="322"/>
        <v>0</v>
      </c>
      <c r="P194" s="96" t="e">
        <f t="shared" si="317"/>
        <v>#DIV/0!</v>
      </c>
      <c r="Q194" s="186"/>
      <c r="R194" s="96" t="e">
        <f t="shared" si="318"/>
        <v>#DIV/0!</v>
      </c>
      <c r="S194" s="186"/>
      <c r="T194" s="446"/>
      <c r="U194" s="446"/>
      <c r="V194" s="446"/>
      <c r="W194" s="446"/>
      <c r="X194" s="96" t="e">
        <f t="shared" si="321"/>
        <v>#DIV/0!</v>
      </c>
      <c r="Y194" s="186"/>
      <c r="Z194" s="96" t="e">
        <f t="shared" si="319"/>
        <v>#DIV/0!</v>
      </c>
      <c r="AA194" s="186"/>
      <c r="AB194" s="96" t="e">
        <f t="shared" si="384"/>
        <v>#DIV/0!</v>
      </c>
      <c r="AC194" s="186"/>
      <c r="AD194" s="186"/>
      <c r="AE194" s="446"/>
      <c r="AF194" s="96" t="e">
        <f t="shared" si="325"/>
        <v>#DIV/0!</v>
      </c>
      <c r="AG194" s="186"/>
      <c r="AH194" s="114" t="e">
        <f t="shared" si="320"/>
        <v>#DIV/0!</v>
      </c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  <c r="AT194" s="186"/>
      <c r="AU194" s="186"/>
      <c r="AV194" s="186"/>
      <c r="AW194" s="186"/>
      <c r="AX194" s="186"/>
      <c r="AY194" s="96" t="e">
        <f t="shared" si="370"/>
        <v>#DIV/0!</v>
      </c>
      <c r="AZ194" s="186"/>
      <c r="BA194" s="96" t="e">
        <f t="shared" si="367"/>
        <v>#DIV/0!</v>
      </c>
      <c r="BB194" s="186"/>
      <c r="BC194" s="96" t="e">
        <f t="shared" si="385"/>
        <v>#DIV/0!</v>
      </c>
      <c r="BD194" s="186"/>
      <c r="BE194" s="186"/>
      <c r="BF194" s="187"/>
      <c r="BG194" s="187"/>
    </row>
    <row r="195" spans="1:59" s="188" customFormat="1" ht="46.5" hidden="1" customHeight="1" x14ac:dyDescent="0.25">
      <c r="A195" s="185"/>
      <c r="B195" s="186"/>
      <c r="C195" s="186"/>
      <c r="D195" s="186"/>
      <c r="E195" s="186"/>
      <c r="F195" s="186"/>
      <c r="G195" s="186"/>
      <c r="H195" s="186"/>
      <c r="I195" s="186"/>
      <c r="J195" s="186"/>
      <c r="K195" s="446"/>
      <c r="L195" s="186"/>
      <c r="M195" s="186"/>
      <c r="N195" s="186"/>
      <c r="O195" s="446">
        <f t="shared" si="322"/>
        <v>0</v>
      </c>
      <c r="P195" s="96" t="e">
        <f t="shared" si="317"/>
        <v>#DIV/0!</v>
      </c>
      <c r="Q195" s="186"/>
      <c r="R195" s="96" t="e">
        <f t="shared" si="318"/>
        <v>#DIV/0!</v>
      </c>
      <c r="S195" s="186"/>
      <c r="T195" s="446"/>
      <c r="U195" s="446"/>
      <c r="V195" s="446"/>
      <c r="W195" s="446"/>
      <c r="X195" s="96" t="e">
        <f t="shared" si="321"/>
        <v>#DIV/0!</v>
      </c>
      <c r="Y195" s="186"/>
      <c r="Z195" s="96" t="e">
        <f t="shared" si="319"/>
        <v>#DIV/0!</v>
      </c>
      <c r="AA195" s="186"/>
      <c r="AB195" s="96" t="e">
        <f t="shared" si="384"/>
        <v>#DIV/0!</v>
      </c>
      <c r="AC195" s="186"/>
      <c r="AD195" s="186"/>
      <c r="AE195" s="446"/>
      <c r="AF195" s="96" t="e">
        <f t="shared" si="325"/>
        <v>#DIV/0!</v>
      </c>
      <c r="AG195" s="186"/>
      <c r="AH195" s="114" t="e">
        <f t="shared" si="320"/>
        <v>#DIV/0!</v>
      </c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  <c r="AT195" s="186"/>
      <c r="AU195" s="186"/>
      <c r="AV195" s="186"/>
      <c r="AW195" s="186"/>
      <c r="AX195" s="186"/>
      <c r="AY195" s="96" t="e">
        <f t="shared" si="370"/>
        <v>#DIV/0!</v>
      </c>
      <c r="AZ195" s="186"/>
      <c r="BA195" s="96" t="e">
        <f t="shared" si="367"/>
        <v>#DIV/0!</v>
      </c>
      <c r="BB195" s="186"/>
      <c r="BC195" s="96" t="e">
        <f t="shared" si="385"/>
        <v>#DIV/0!</v>
      </c>
      <c r="BD195" s="186"/>
      <c r="BE195" s="186"/>
      <c r="BF195" s="187"/>
      <c r="BG195" s="187"/>
    </row>
    <row r="196" spans="1:59" s="188" customFormat="1" ht="46.5" hidden="1" customHeight="1" x14ac:dyDescent="0.25">
      <c r="A196" s="185"/>
      <c r="B196" s="186"/>
      <c r="C196" s="186"/>
      <c r="D196" s="186"/>
      <c r="E196" s="186"/>
      <c r="F196" s="186"/>
      <c r="G196" s="186"/>
      <c r="H196" s="186"/>
      <c r="I196" s="186"/>
      <c r="J196" s="186"/>
      <c r="K196" s="446"/>
      <c r="L196" s="186"/>
      <c r="M196" s="186"/>
      <c r="N196" s="186"/>
      <c r="O196" s="446">
        <f t="shared" si="322"/>
        <v>0</v>
      </c>
      <c r="P196" s="96" t="e">
        <f t="shared" si="317"/>
        <v>#DIV/0!</v>
      </c>
      <c r="Q196" s="186"/>
      <c r="R196" s="96" t="e">
        <f t="shared" si="318"/>
        <v>#DIV/0!</v>
      </c>
      <c r="S196" s="186"/>
      <c r="T196" s="446"/>
      <c r="U196" s="446"/>
      <c r="V196" s="446"/>
      <c r="W196" s="446"/>
      <c r="X196" s="96" t="e">
        <f t="shared" si="321"/>
        <v>#DIV/0!</v>
      </c>
      <c r="Y196" s="186"/>
      <c r="Z196" s="96" t="e">
        <f t="shared" si="319"/>
        <v>#DIV/0!</v>
      </c>
      <c r="AA196" s="186"/>
      <c r="AB196" s="96" t="e">
        <f t="shared" si="384"/>
        <v>#DIV/0!</v>
      </c>
      <c r="AC196" s="186"/>
      <c r="AD196" s="186"/>
      <c r="AE196" s="446"/>
      <c r="AF196" s="96" t="e">
        <f t="shared" si="325"/>
        <v>#DIV/0!</v>
      </c>
      <c r="AG196" s="186"/>
      <c r="AH196" s="114" t="e">
        <f t="shared" si="320"/>
        <v>#DIV/0!</v>
      </c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  <c r="AT196" s="186"/>
      <c r="AU196" s="186"/>
      <c r="AV196" s="186"/>
      <c r="AW196" s="186"/>
      <c r="AX196" s="186"/>
      <c r="AY196" s="96" t="e">
        <f t="shared" si="370"/>
        <v>#DIV/0!</v>
      </c>
      <c r="AZ196" s="186"/>
      <c r="BA196" s="96" t="e">
        <f t="shared" si="367"/>
        <v>#DIV/0!</v>
      </c>
      <c r="BB196" s="186"/>
      <c r="BC196" s="96" t="e">
        <f t="shared" si="385"/>
        <v>#DIV/0!</v>
      </c>
      <c r="BD196" s="186"/>
      <c r="BE196" s="186"/>
      <c r="BF196" s="187"/>
      <c r="BG196" s="187"/>
    </row>
    <row r="197" spans="1:59" s="188" customFormat="1" ht="46.5" hidden="1" customHeight="1" x14ac:dyDescent="0.25">
      <c r="A197" s="185"/>
      <c r="B197" s="186"/>
      <c r="C197" s="186"/>
      <c r="D197" s="186"/>
      <c r="E197" s="186"/>
      <c r="F197" s="186"/>
      <c r="G197" s="186"/>
      <c r="H197" s="186"/>
      <c r="I197" s="186"/>
      <c r="J197" s="186"/>
      <c r="K197" s="446"/>
      <c r="L197" s="186"/>
      <c r="M197" s="186"/>
      <c r="N197" s="186"/>
      <c r="O197" s="446">
        <f t="shared" si="322"/>
        <v>0</v>
      </c>
      <c r="P197" s="96" t="e">
        <f t="shared" si="317"/>
        <v>#DIV/0!</v>
      </c>
      <c r="Q197" s="186"/>
      <c r="R197" s="96" t="e">
        <f t="shared" si="318"/>
        <v>#DIV/0!</v>
      </c>
      <c r="S197" s="186"/>
      <c r="T197" s="446"/>
      <c r="U197" s="446"/>
      <c r="V197" s="446"/>
      <c r="W197" s="446"/>
      <c r="X197" s="96" t="e">
        <f t="shared" si="321"/>
        <v>#DIV/0!</v>
      </c>
      <c r="Y197" s="186"/>
      <c r="Z197" s="96" t="e">
        <f t="shared" si="319"/>
        <v>#DIV/0!</v>
      </c>
      <c r="AA197" s="186"/>
      <c r="AB197" s="96" t="e">
        <f t="shared" si="384"/>
        <v>#DIV/0!</v>
      </c>
      <c r="AC197" s="186"/>
      <c r="AD197" s="186"/>
      <c r="AE197" s="446"/>
      <c r="AF197" s="96" t="e">
        <f t="shared" si="325"/>
        <v>#DIV/0!</v>
      </c>
      <c r="AG197" s="186"/>
      <c r="AH197" s="114" t="e">
        <f t="shared" si="320"/>
        <v>#DIV/0!</v>
      </c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  <c r="AT197" s="186"/>
      <c r="AU197" s="186"/>
      <c r="AV197" s="186"/>
      <c r="AW197" s="186"/>
      <c r="AX197" s="186"/>
      <c r="AY197" s="96" t="e">
        <f t="shared" si="370"/>
        <v>#DIV/0!</v>
      </c>
      <c r="AZ197" s="186"/>
      <c r="BA197" s="96" t="e">
        <f t="shared" si="367"/>
        <v>#DIV/0!</v>
      </c>
      <c r="BB197" s="186"/>
      <c r="BC197" s="96" t="e">
        <f t="shared" si="385"/>
        <v>#DIV/0!</v>
      </c>
      <c r="BD197" s="186"/>
      <c r="BE197" s="186"/>
      <c r="BF197" s="187"/>
      <c r="BG197" s="187"/>
    </row>
    <row r="198" spans="1:59" s="188" customFormat="1" ht="46.5" hidden="1" customHeight="1" x14ac:dyDescent="0.25">
      <c r="A198" s="185"/>
      <c r="B198" s="186"/>
      <c r="C198" s="186"/>
      <c r="D198" s="186"/>
      <c r="E198" s="186"/>
      <c r="F198" s="186"/>
      <c r="G198" s="186"/>
      <c r="H198" s="186"/>
      <c r="I198" s="186"/>
      <c r="J198" s="186"/>
      <c r="K198" s="446"/>
      <c r="L198" s="186"/>
      <c r="M198" s="186"/>
      <c r="N198" s="186"/>
      <c r="O198" s="446">
        <f t="shared" si="322"/>
        <v>0</v>
      </c>
      <c r="P198" s="96" t="e">
        <f t="shared" si="317"/>
        <v>#DIV/0!</v>
      </c>
      <c r="Q198" s="186"/>
      <c r="R198" s="96" t="e">
        <f t="shared" si="318"/>
        <v>#DIV/0!</v>
      </c>
      <c r="S198" s="186"/>
      <c r="T198" s="446"/>
      <c r="U198" s="446"/>
      <c r="V198" s="446"/>
      <c r="W198" s="446"/>
      <c r="X198" s="96" t="e">
        <f t="shared" si="321"/>
        <v>#DIV/0!</v>
      </c>
      <c r="Y198" s="186"/>
      <c r="Z198" s="96" t="e">
        <f t="shared" si="319"/>
        <v>#DIV/0!</v>
      </c>
      <c r="AA198" s="186"/>
      <c r="AB198" s="96" t="e">
        <f t="shared" si="384"/>
        <v>#DIV/0!</v>
      </c>
      <c r="AC198" s="186"/>
      <c r="AD198" s="186"/>
      <c r="AE198" s="446"/>
      <c r="AF198" s="96" t="e">
        <f t="shared" si="325"/>
        <v>#DIV/0!</v>
      </c>
      <c r="AG198" s="186"/>
      <c r="AH198" s="114" t="e">
        <f t="shared" si="320"/>
        <v>#DIV/0!</v>
      </c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  <c r="AT198" s="186"/>
      <c r="AU198" s="186"/>
      <c r="AV198" s="186"/>
      <c r="AW198" s="186"/>
      <c r="AX198" s="186"/>
      <c r="AY198" s="96" t="e">
        <f t="shared" si="370"/>
        <v>#DIV/0!</v>
      </c>
      <c r="AZ198" s="186"/>
      <c r="BA198" s="96" t="e">
        <f t="shared" si="367"/>
        <v>#DIV/0!</v>
      </c>
      <c r="BB198" s="186"/>
      <c r="BC198" s="96" t="e">
        <f t="shared" si="385"/>
        <v>#DIV/0!</v>
      </c>
      <c r="BD198" s="186"/>
      <c r="BE198" s="186"/>
      <c r="BF198" s="187"/>
      <c r="BG198" s="187"/>
    </row>
    <row r="199" spans="1:59" s="188" customFormat="1" ht="46.5" hidden="1" customHeight="1" x14ac:dyDescent="0.25">
      <c r="A199" s="185"/>
      <c r="B199" s="186"/>
      <c r="C199" s="186"/>
      <c r="D199" s="186"/>
      <c r="E199" s="186"/>
      <c r="F199" s="186"/>
      <c r="G199" s="186"/>
      <c r="H199" s="186"/>
      <c r="I199" s="186"/>
      <c r="J199" s="186"/>
      <c r="K199" s="446"/>
      <c r="L199" s="186"/>
      <c r="M199" s="186"/>
      <c r="N199" s="186"/>
      <c r="O199" s="446">
        <f t="shared" si="322"/>
        <v>0</v>
      </c>
      <c r="P199" s="96" t="e">
        <f t="shared" si="317"/>
        <v>#DIV/0!</v>
      </c>
      <c r="Q199" s="186"/>
      <c r="R199" s="96" t="e">
        <f t="shared" si="318"/>
        <v>#DIV/0!</v>
      </c>
      <c r="S199" s="186"/>
      <c r="T199" s="446"/>
      <c r="U199" s="446"/>
      <c r="V199" s="446"/>
      <c r="W199" s="446"/>
      <c r="X199" s="96" t="e">
        <f t="shared" si="321"/>
        <v>#DIV/0!</v>
      </c>
      <c r="Y199" s="186"/>
      <c r="Z199" s="96" t="e">
        <f t="shared" si="319"/>
        <v>#DIV/0!</v>
      </c>
      <c r="AA199" s="186"/>
      <c r="AB199" s="96" t="e">
        <f t="shared" si="384"/>
        <v>#DIV/0!</v>
      </c>
      <c r="AC199" s="186"/>
      <c r="AD199" s="186"/>
      <c r="AE199" s="446"/>
      <c r="AF199" s="96" t="e">
        <f t="shared" si="325"/>
        <v>#DIV/0!</v>
      </c>
      <c r="AG199" s="186"/>
      <c r="AH199" s="114" t="e">
        <f t="shared" si="320"/>
        <v>#DIV/0!</v>
      </c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  <c r="AT199" s="186"/>
      <c r="AU199" s="186"/>
      <c r="AV199" s="186"/>
      <c r="AW199" s="186"/>
      <c r="AX199" s="186"/>
      <c r="AY199" s="96" t="e">
        <f t="shared" si="370"/>
        <v>#DIV/0!</v>
      </c>
      <c r="AZ199" s="186"/>
      <c r="BA199" s="96" t="e">
        <f t="shared" si="367"/>
        <v>#DIV/0!</v>
      </c>
      <c r="BB199" s="186"/>
      <c r="BC199" s="96" t="e">
        <f t="shared" si="385"/>
        <v>#DIV/0!</v>
      </c>
      <c r="BD199" s="186"/>
      <c r="BE199" s="186"/>
      <c r="BF199" s="187"/>
      <c r="BG199" s="187"/>
    </row>
    <row r="200" spans="1:59" s="188" customFormat="1" ht="46.5" hidden="1" customHeight="1" x14ac:dyDescent="0.25">
      <c r="A200" s="185"/>
      <c r="B200" s="186"/>
      <c r="C200" s="186"/>
      <c r="D200" s="186"/>
      <c r="E200" s="186"/>
      <c r="F200" s="186"/>
      <c r="G200" s="186"/>
      <c r="H200" s="186"/>
      <c r="I200" s="186"/>
      <c r="J200" s="186"/>
      <c r="K200" s="446"/>
      <c r="L200" s="186"/>
      <c r="M200" s="186"/>
      <c r="N200" s="186"/>
      <c r="O200" s="446">
        <f t="shared" si="322"/>
        <v>0</v>
      </c>
      <c r="P200" s="96" t="e">
        <f t="shared" si="317"/>
        <v>#DIV/0!</v>
      </c>
      <c r="Q200" s="186"/>
      <c r="R200" s="96" t="e">
        <f t="shared" si="318"/>
        <v>#DIV/0!</v>
      </c>
      <c r="S200" s="186"/>
      <c r="T200" s="446"/>
      <c r="U200" s="446"/>
      <c r="V200" s="446"/>
      <c r="W200" s="446"/>
      <c r="X200" s="96" t="e">
        <f t="shared" si="321"/>
        <v>#DIV/0!</v>
      </c>
      <c r="Y200" s="186"/>
      <c r="Z200" s="96" t="e">
        <f t="shared" si="319"/>
        <v>#DIV/0!</v>
      </c>
      <c r="AA200" s="186"/>
      <c r="AB200" s="96" t="e">
        <f t="shared" si="384"/>
        <v>#DIV/0!</v>
      </c>
      <c r="AC200" s="186"/>
      <c r="AD200" s="186"/>
      <c r="AE200" s="446"/>
      <c r="AF200" s="96" t="e">
        <f t="shared" si="325"/>
        <v>#DIV/0!</v>
      </c>
      <c r="AG200" s="186"/>
      <c r="AH200" s="114" t="e">
        <f t="shared" si="320"/>
        <v>#DIV/0!</v>
      </c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  <c r="AT200" s="186"/>
      <c r="AU200" s="186"/>
      <c r="AV200" s="186"/>
      <c r="AW200" s="186"/>
      <c r="AX200" s="186"/>
      <c r="AY200" s="96" t="e">
        <f t="shared" si="370"/>
        <v>#DIV/0!</v>
      </c>
      <c r="AZ200" s="186"/>
      <c r="BA200" s="96" t="e">
        <f t="shared" si="367"/>
        <v>#DIV/0!</v>
      </c>
      <c r="BB200" s="186"/>
      <c r="BC200" s="96" t="e">
        <f t="shared" si="385"/>
        <v>#DIV/0!</v>
      </c>
      <c r="BD200" s="186"/>
      <c r="BE200" s="186"/>
      <c r="BF200" s="187"/>
      <c r="BG200" s="187"/>
    </row>
    <row r="201" spans="1:59" s="188" customFormat="1" ht="46.5" hidden="1" customHeight="1" x14ac:dyDescent="0.25">
      <c r="A201" s="185"/>
      <c r="B201" s="186"/>
      <c r="C201" s="186"/>
      <c r="D201" s="186"/>
      <c r="E201" s="186"/>
      <c r="F201" s="186"/>
      <c r="G201" s="186"/>
      <c r="H201" s="186"/>
      <c r="I201" s="186"/>
      <c r="J201" s="186"/>
      <c r="K201" s="446"/>
      <c r="L201" s="186"/>
      <c r="M201" s="186"/>
      <c r="N201" s="186"/>
      <c r="O201" s="446">
        <f t="shared" si="322"/>
        <v>0</v>
      </c>
      <c r="P201" s="96" t="e">
        <f t="shared" si="317"/>
        <v>#DIV/0!</v>
      </c>
      <c r="Q201" s="186"/>
      <c r="R201" s="96" t="e">
        <f t="shared" si="318"/>
        <v>#DIV/0!</v>
      </c>
      <c r="S201" s="186"/>
      <c r="T201" s="446"/>
      <c r="U201" s="446"/>
      <c r="V201" s="446"/>
      <c r="W201" s="446"/>
      <c r="X201" s="96" t="e">
        <f t="shared" si="321"/>
        <v>#DIV/0!</v>
      </c>
      <c r="Y201" s="186"/>
      <c r="Z201" s="96" t="e">
        <f t="shared" si="319"/>
        <v>#DIV/0!</v>
      </c>
      <c r="AA201" s="186"/>
      <c r="AB201" s="96" t="e">
        <f t="shared" si="384"/>
        <v>#DIV/0!</v>
      </c>
      <c r="AC201" s="186"/>
      <c r="AD201" s="186"/>
      <c r="AE201" s="446"/>
      <c r="AF201" s="96" t="e">
        <f t="shared" si="325"/>
        <v>#DIV/0!</v>
      </c>
      <c r="AG201" s="186"/>
      <c r="AH201" s="114" t="e">
        <f t="shared" si="320"/>
        <v>#DIV/0!</v>
      </c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  <c r="AT201" s="186"/>
      <c r="AU201" s="186"/>
      <c r="AV201" s="186"/>
      <c r="AW201" s="186"/>
      <c r="AX201" s="186"/>
      <c r="AY201" s="96" t="e">
        <f t="shared" si="370"/>
        <v>#DIV/0!</v>
      </c>
      <c r="AZ201" s="186"/>
      <c r="BA201" s="96" t="e">
        <f t="shared" si="367"/>
        <v>#DIV/0!</v>
      </c>
      <c r="BB201" s="186"/>
      <c r="BC201" s="96" t="e">
        <f t="shared" si="385"/>
        <v>#DIV/0!</v>
      </c>
      <c r="BD201" s="186"/>
      <c r="BE201" s="186"/>
      <c r="BF201" s="187"/>
      <c r="BG201" s="187"/>
    </row>
    <row r="202" spans="1:59" s="188" customFormat="1" ht="46.5" hidden="1" customHeight="1" x14ac:dyDescent="0.25">
      <c r="A202" s="185"/>
      <c r="B202" s="186"/>
      <c r="C202" s="186"/>
      <c r="D202" s="186"/>
      <c r="E202" s="186"/>
      <c r="F202" s="186"/>
      <c r="G202" s="186"/>
      <c r="H202" s="186"/>
      <c r="I202" s="186"/>
      <c r="J202" s="186"/>
      <c r="K202" s="446"/>
      <c r="L202" s="186"/>
      <c r="M202" s="186"/>
      <c r="N202" s="186"/>
      <c r="O202" s="446">
        <f t="shared" si="322"/>
        <v>0</v>
      </c>
      <c r="P202" s="96" t="e">
        <f t="shared" si="317"/>
        <v>#DIV/0!</v>
      </c>
      <c r="Q202" s="186"/>
      <c r="R202" s="96" t="e">
        <f t="shared" si="318"/>
        <v>#DIV/0!</v>
      </c>
      <c r="S202" s="186"/>
      <c r="T202" s="446"/>
      <c r="U202" s="446"/>
      <c r="V202" s="446"/>
      <c r="W202" s="446"/>
      <c r="X202" s="96" t="e">
        <f t="shared" si="321"/>
        <v>#DIV/0!</v>
      </c>
      <c r="Y202" s="186"/>
      <c r="Z202" s="96" t="e">
        <f t="shared" si="319"/>
        <v>#DIV/0!</v>
      </c>
      <c r="AA202" s="186"/>
      <c r="AB202" s="96" t="e">
        <f t="shared" si="384"/>
        <v>#DIV/0!</v>
      </c>
      <c r="AC202" s="186"/>
      <c r="AD202" s="186"/>
      <c r="AE202" s="446"/>
      <c r="AF202" s="96" t="e">
        <f t="shared" si="325"/>
        <v>#DIV/0!</v>
      </c>
      <c r="AG202" s="186"/>
      <c r="AH202" s="114" t="e">
        <f t="shared" si="320"/>
        <v>#DIV/0!</v>
      </c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  <c r="AT202" s="186"/>
      <c r="AU202" s="186"/>
      <c r="AV202" s="186"/>
      <c r="AW202" s="186"/>
      <c r="AX202" s="186"/>
      <c r="AY202" s="96" t="e">
        <f t="shared" si="370"/>
        <v>#DIV/0!</v>
      </c>
      <c r="AZ202" s="186"/>
      <c r="BA202" s="96" t="e">
        <f t="shared" si="367"/>
        <v>#DIV/0!</v>
      </c>
      <c r="BB202" s="186"/>
      <c r="BC202" s="96" t="e">
        <f t="shared" si="385"/>
        <v>#DIV/0!</v>
      </c>
      <c r="BD202" s="186"/>
      <c r="BE202" s="186"/>
      <c r="BF202" s="187"/>
      <c r="BG202" s="187"/>
    </row>
    <row r="203" spans="1:59" s="188" customFormat="1" ht="46.5" hidden="1" customHeight="1" x14ac:dyDescent="0.25">
      <c r="A203" s="185"/>
      <c r="B203" s="186"/>
      <c r="C203" s="186"/>
      <c r="D203" s="186"/>
      <c r="E203" s="186"/>
      <c r="F203" s="186"/>
      <c r="G203" s="186"/>
      <c r="H203" s="186"/>
      <c r="I203" s="186"/>
      <c r="J203" s="186"/>
      <c r="K203" s="446"/>
      <c r="L203" s="186"/>
      <c r="M203" s="186"/>
      <c r="N203" s="186"/>
      <c r="O203" s="446">
        <f t="shared" si="322"/>
        <v>0</v>
      </c>
      <c r="P203" s="96" t="e">
        <f t="shared" si="317"/>
        <v>#DIV/0!</v>
      </c>
      <c r="Q203" s="186"/>
      <c r="R203" s="96" t="e">
        <f t="shared" si="318"/>
        <v>#DIV/0!</v>
      </c>
      <c r="S203" s="186"/>
      <c r="T203" s="446"/>
      <c r="U203" s="446"/>
      <c r="V203" s="446"/>
      <c r="W203" s="446"/>
      <c r="X203" s="96" t="e">
        <f t="shared" si="321"/>
        <v>#DIV/0!</v>
      </c>
      <c r="Y203" s="186"/>
      <c r="Z203" s="96" t="e">
        <f t="shared" si="319"/>
        <v>#DIV/0!</v>
      </c>
      <c r="AA203" s="186"/>
      <c r="AB203" s="96" t="e">
        <f t="shared" si="384"/>
        <v>#DIV/0!</v>
      </c>
      <c r="AC203" s="186"/>
      <c r="AD203" s="186"/>
      <c r="AE203" s="446"/>
      <c r="AF203" s="96" t="e">
        <f t="shared" si="325"/>
        <v>#DIV/0!</v>
      </c>
      <c r="AG203" s="186"/>
      <c r="AH203" s="114" t="e">
        <f t="shared" si="320"/>
        <v>#DIV/0!</v>
      </c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  <c r="AT203" s="186"/>
      <c r="AU203" s="186"/>
      <c r="AV203" s="186"/>
      <c r="AW203" s="186"/>
      <c r="AX203" s="186"/>
      <c r="AY203" s="96" t="e">
        <f t="shared" si="370"/>
        <v>#DIV/0!</v>
      </c>
      <c r="AZ203" s="186"/>
      <c r="BA203" s="96" t="e">
        <f t="shared" si="367"/>
        <v>#DIV/0!</v>
      </c>
      <c r="BB203" s="186"/>
      <c r="BC203" s="96" t="e">
        <f t="shared" si="385"/>
        <v>#DIV/0!</v>
      </c>
      <c r="BD203" s="186"/>
      <c r="BE203" s="186"/>
      <c r="BF203" s="187"/>
      <c r="BG203" s="187"/>
    </row>
    <row r="204" spans="1:59" s="188" customFormat="1" ht="46.5" hidden="1" customHeight="1" x14ac:dyDescent="0.25">
      <c r="A204" s="185"/>
      <c r="B204" s="186"/>
      <c r="C204" s="186"/>
      <c r="D204" s="186"/>
      <c r="E204" s="186"/>
      <c r="F204" s="186"/>
      <c r="G204" s="186"/>
      <c r="H204" s="186"/>
      <c r="I204" s="186"/>
      <c r="J204" s="186"/>
      <c r="K204" s="446"/>
      <c r="L204" s="186"/>
      <c r="M204" s="186"/>
      <c r="N204" s="186"/>
      <c r="O204" s="446">
        <f t="shared" si="322"/>
        <v>0</v>
      </c>
      <c r="P204" s="96" t="e">
        <f t="shared" si="317"/>
        <v>#DIV/0!</v>
      </c>
      <c r="Q204" s="186"/>
      <c r="R204" s="96" t="e">
        <f t="shared" si="318"/>
        <v>#DIV/0!</v>
      </c>
      <c r="S204" s="186"/>
      <c r="T204" s="446"/>
      <c r="U204" s="446"/>
      <c r="V204" s="446"/>
      <c r="W204" s="446"/>
      <c r="X204" s="96" t="e">
        <f t="shared" si="321"/>
        <v>#DIV/0!</v>
      </c>
      <c r="Y204" s="186"/>
      <c r="Z204" s="96" t="e">
        <f t="shared" si="319"/>
        <v>#DIV/0!</v>
      </c>
      <c r="AA204" s="186"/>
      <c r="AB204" s="96" t="e">
        <f t="shared" si="384"/>
        <v>#DIV/0!</v>
      </c>
      <c r="AC204" s="186"/>
      <c r="AD204" s="186"/>
      <c r="AE204" s="446"/>
      <c r="AF204" s="96" t="e">
        <f t="shared" si="325"/>
        <v>#DIV/0!</v>
      </c>
      <c r="AG204" s="186"/>
      <c r="AH204" s="114" t="e">
        <f t="shared" si="320"/>
        <v>#DIV/0!</v>
      </c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  <c r="AT204" s="186"/>
      <c r="AU204" s="186"/>
      <c r="AV204" s="186"/>
      <c r="AW204" s="186"/>
      <c r="AX204" s="186"/>
      <c r="AY204" s="96" t="e">
        <f t="shared" si="370"/>
        <v>#DIV/0!</v>
      </c>
      <c r="AZ204" s="186"/>
      <c r="BA204" s="96" t="e">
        <f t="shared" si="367"/>
        <v>#DIV/0!</v>
      </c>
      <c r="BB204" s="186"/>
      <c r="BC204" s="96" t="e">
        <f t="shared" si="385"/>
        <v>#DIV/0!</v>
      </c>
      <c r="BD204" s="186"/>
      <c r="BE204" s="186"/>
      <c r="BF204" s="187"/>
      <c r="BG204" s="187"/>
    </row>
    <row r="205" spans="1:59" s="75" customFormat="1" ht="46.5" hidden="1" customHeight="1" x14ac:dyDescent="0.25">
      <c r="B205" s="186"/>
      <c r="C205" s="186"/>
      <c r="D205" s="186"/>
      <c r="E205" s="186"/>
      <c r="F205" s="186"/>
      <c r="G205" s="186"/>
      <c r="H205" s="186"/>
      <c r="I205" s="186"/>
      <c r="J205" s="186"/>
      <c r="K205" s="446"/>
      <c r="L205" s="186"/>
      <c r="M205" s="186"/>
      <c r="N205" s="186"/>
      <c r="O205" s="446">
        <f t="shared" si="322"/>
        <v>0</v>
      </c>
      <c r="P205" s="96" t="e">
        <f t="shared" ref="P205:P209" si="386">O205/K205</f>
        <v>#DIV/0!</v>
      </c>
      <c r="Q205" s="186"/>
      <c r="R205" s="96" t="e">
        <f t="shared" ref="R205:R210" si="387">Q205/L205</f>
        <v>#DIV/0!</v>
      </c>
      <c r="S205" s="186"/>
      <c r="T205" s="446"/>
      <c r="U205" s="446"/>
      <c r="V205" s="446"/>
      <c r="W205" s="446"/>
      <c r="X205" s="96" t="e">
        <f t="shared" si="321"/>
        <v>#DIV/0!</v>
      </c>
      <c r="Y205" s="186"/>
      <c r="Z205" s="96" t="e">
        <f t="shared" ref="Z205:Z209" si="388">Y205/L205</f>
        <v>#DIV/0!</v>
      </c>
      <c r="AA205" s="186"/>
      <c r="AB205" s="96" t="e">
        <f t="shared" si="384"/>
        <v>#DIV/0!</v>
      </c>
      <c r="AC205" s="186"/>
      <c r="AD205" s="186"/>
      <c r="AE205" s="446"/>
      <c r="AF205" s="96" t="e">
        <f t="shared" si="325"/>
        <v>#DIV/0!</v>
      </c>
      <c r="AG205" s="186"/>
      <c r="AH205" s="114" t="e">
        <f t="shared" ref="AH205:AH209" si="389">AG205/L205</f>
        <v>#DIV/0!</v>
      </c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  <c r="AT205" s="186"/>
      <c r="AU205" s="186"/>
      <c r="AV205" s="186"/>
      <c r="AW205" s="186"/>
      <c r="AX205" s="186"/>
      <c r="AY205" s="96" t="e">
        <f t="shared" si="370"/>
        <v>#DIV/0!</v>
      </c>
      <c r="AZ205" s="186"/>
      <c r="BA205" s="96" t="e">
        <f t="shared" si="367"/>
        <v>#DIV/0!</v>
      </c>
      <c r="BB205" s="186"/>
      <c r="BC205" s="96" t="e">
        <f t="shared" si="385"/>
        <v>#DIV/0!</v>
      </c>
      <c r="BD205" s="186"/>
      <c r="BE205" s="186"/>
      <c r="BF205" s="74"/>
      <c r="BG205" s="74"/>
    </row>
    <row r="206" spans="1:59" s="75" customFormat="1" ht="46.5" hidden="1" customHeight="1" x14ac:dyDescent="0.25">
      <c r="B206" s="186"/>
      <c r="C206" s="186"/>
      <c r="D206" s="186"/>
      <c r="E206" s="186"/>
      <c r="F206" s="186"/>
      <c r="G206" s="186"/>
      <c r="H206" s="186"/>
      <c r="I206" s="186"/>
      <c r="J206" s="186"/>
      <c r="K206" s="446"/>
      <c r="L206" s="186"/>
      <c r="M206" s="186"/>
      <c r="N206" s="186"/>
      <c r="O206" s="446">
        <f t="shared" si="322"/>
        <v>0</v>
      </c>
      <c r="P206" s="96" t="e">
        <f t="shared" si="386"/>
        <v>#DIV/0!</v>
      </c>
      <c r="Q206" s="186"/>
      <c r="R206" s="96" t="e">
        <f t="shared" si="387"/>
        <v>#DIV/0!</v>
      </c>
      <c r="S206" s="186"/>
      <c r="T206" s="446"/>
      <c r="U206" s="446"/>
      <c r="V206" s="446"/>
      <c r="W206" s="446"/>
      <c r="X206" s="96" t="e">
        <f t="shared" ref="X206:X209" si="390">W206/K206</f>
        <v>#DIV/0!</v>
      </c>
      <c r="Y206" s="186"/>
      <c r="Z206" s="96" t="e">
        <f t="shared" si="388"/>
        <v>#DIV/0!</v>
      </c>
      <c r="AA206" s="186"/>
      <c r="AB206" s="96" t="e">
        <f t="shared" si="384"/>
        <v>#DIV/0!</v>
      </c>
      <c r="AC206" s="186"/>
      <c r="AD206" s="186"/>
      <c r="AE206" s="446"/>
      <c r="AF206" s="96" t="e">
        <f t="shared" si="325"/>
        <v>#DIV/0!</v>
      </c>
      <c r="AG206" s="186"/>
      <c r="AH206" s="114" t="e">
        <f t="shared" si="389"/>
        <v>#DIV/0!</v>
      </c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  <c r="AT206" s="186"/>
      <c r="AU206" s="186"/>
      <c r="AV206" s="186"/>
      <c r="AW206" s="186"/>
      <c r="AX206" s="186"/>
      <c r="AY206" s="96" t="e">
        <f t="shared" si="370"/>
        <v>#DIV/0!</v>
      </c>
      <c r="AZ206" s="186"/>
      <c r="BA206" s="96" t="e">
        <f t="shared" si="367"/>
        <v>#DIV/0!</v>
      </c>
      <c r="BB206" s="186"/>
      <c r="BC206" s="96" t="e">
        <f t="shared" si="385"/>
        <v>#DIV/0!</v>
      </c>
      <c r="BD206" s="186"/>
      <c r="BE206" s="186"/>
      <c r="BF206" s="74"/>
      <c r="BG206" s="74"/>
    </row>
    <row r="207" spans="1:59" s="75" customFormat="1" ht="46.5" hidden="1" customHeight="1" x14ac:dyDescent="0.25">
      <c r="B207" s="186"/>
      <c r="C207" s="186"/>
      <c r="D207" s="186"/>
      <c r="E207" s="186"/>
      <c r="F207" s="186"/>
      <c r="G207" s="186"/>
      <c r="H207" s="186"/>
      <c r="I207" s="186"/>
      <c r="J207" s="186"/>
      <c r="K207" s="446"/>
      <c r="L207" s="186"/>
      <c r="M207" s="186"/>
      <c r="N207" s="186"/>
      <c r="O207" s="446">
        <f t="shared" ref="O207:O209" si="391">Q207+S207+U207</f>
        <v>0</v>
      </c>
      <c r="P207" s="96" t="e">
        <f t="shared" si="386"/>
        <v>#DIV/0!</v>
      </c>
      <c r="Q207" s="186"/>
      <c r="R207" s="96" t="e">
        <f t="shared" si="387"/>
        <v>#DIV/0!</v>
      </c>
      <c r="S207" s="186"/>
      <c r="T207" s="446"/>
      <c r="U207" s="446"/>
      <c r="V207" s="446"/>
      <c r="W207" s="446"/>
      <c r="X207" s="96" t="e">
        <f t="shared" si="390"/>
        <v>#DIV/0!</v>
      </c>
      <c r="Y207" s="186"/>
      <c r="Z207" s="96" t="e">
        <f t="shared" si="388"/>
        <v>#DIV/0!</v>
      </c>
      <c r="AA207" s="186"/>
      <c r="AB207" s="96" t="e">
        <f t="shared" si="384"/>
        <v>#DIV/0!</v>
      </c>
      <c r="AC207" s="186"/>
      <c r="AD207" s="186"/>
      <c r="AE207" s="446"/>
      <c r="AF207" s="96" t="e">
        <f t="shared" si="325"/>
        <v>#DIV/0!</v>
      </c>
      <c r="AG207" s="186"/>
      <c r="AH207" s="114" t="e">
        <f t="shared" si="389"/>
        <v>#DIV/0!</v>
      </c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  <c r="AT207" s="186"/>
      <c r="AU207" s="186"/>
      <c r="AV207" s="186"/>
      <c r="AW207" s="186"/>
      <c r="AX207" s="186"/>
      <c r="AY207" s="96" t="e">
        <f t="shared" si="370"/>
        <v>#DIV/0!</v>
      </c>
      <c r="AZ207" s="186"/>
      <c r="BA207" s="96" t="e">
        <f t="shared" si="367"/>
        <v>#DIV/0!</v>
      </c>
      <c r="BB207" s="186"/>
      <c r="BC207" s="96" t="e">
        <f t="shared" si="385"/>
        <v>#DIV/0!</v>
      </c>
      <c r="BD207" s="186"/>
      <c r="BE207" s="186"/>
      <c r="BF207" s="74"/>
      <c r="BG207" s="74"/>
    </row>
    <row r="208" spans="1:59" s="142" customFormat="1" ht="45" customHeight="1" x14ac:dyDescent="0.25">
      <c r="B208" s="140"/>
      <c r="C208" s="83" t="s">
        <v>57</v>
      </c>
      <c r="D208" s="139"/>
      <c r="E208" s="139"/>
      <c r="F208" s="139"/>
      <c r="G208" s="139"/>
      <c r="H208" s="139"/>
      <c r="I208" s="139"/>
      <c r="J208" s="139"/>
      <c r="K208" s="577">
        <f>L208+M208+N208</f>
        <v>2680090.3000000003</v>
      </c>
      <c r="L208" s="134">
        <f>L54</f>
        <v>2680090.3000000003</v>
      </c>
      <c r="M208" s="134">
        <f>M54</f>
        <v>0</v>
      </c>
      <c r="N208" s="134"/>
      <c r="O208" s="577">
        <f t="shared" si="391"/>
        <v>1222090.6076000002</v>
      </c>
      <c r="P208" s="100">
        <f t="shared" si="386"/>
        <v>0.45598859396640484</v>
      </c>
      <c r="Q208" s="134">
        <f>Q54</f>
        <v>1222090.6076000002</v>
      </c>
      <c r="R208" s="100">
        <f t="shared" si="387"/>
        <v>0.45598859396640484</v>
      </c>
      <c r="S208" s="134">
        <f>S54</f>
        <v>0</v>
      </c>
      <c r="T208" s="441"/>
      <c r="U208" s="441">
        <f>U54</f>
        <v>0</v>
      </c>
      <c r="V208" s="441"/>
      <c r="W208" s="577">
        <f>Y208+AA208+AC208</f>
        <v>1043807.1556999999</v>
      </c>
      <c r="X208" s="100">
        <f t="shared" si="390"/>
        <v>0.38946715925952186</v>
      </c>
      <c r="Y208" s="134">
        <f>Y54</f>
        <v>1043807.1556999999</v>
      </c>
      <c r="Z208" s="100">
        <f t="shared" si="388"/>
        <v>0.38946715925952186</v>
      </c>
      <c r="AA208" s="134">
        <f>AA54</f>
        <v>0</v>
      </c>
      <c r="AB208" s="96">
        <v>0</v>
      </c>
      <c r="AC208" s="133"/>
      <c r="AD208" s="133"/>
      <c r="AE208" s="577">
        <f>AG208+AI208+AK208</f>
        <v>2426509.8155100001</v>
      </c>
      <c r="AF208" s="100">
        <f t="shared" si="325"/>
        <v>0.90538360424273756</v>
      </c>
      <c r="AG208" s="134">
        <f>AG54</f>
        <v>2426509.8155100001</v>
      </c>
      <c r="AH208" s="114">
        <f t="shared" si="389"/>
        <v>0.90538360424273756</v>
      </c>
      <c r="AI208" s="134">
        <f>AI54</f>
        <v>0</v>
      </c>
      <c r="AJ208" s="133"/>
      <c r="AK208" s="133">
        <f>AK54</f>
        <v>0</v>
      </c>
      <c r="AL208" s="133"/>
      <c r="AM208" s="138"/>
      <c r="AN208" s="138"/>
      <c r="AO208" s="139"/>
      <c r="AP208" s="138"/>
      <c r="AQ208" s="138"/>
      <c r="AR208" s="138"/>
      <c r="AS208" s="139"/>
      <c r="AT208" s="138"/>
      <c r="AU208" s="138"/>
      <c r="AV208" s="138"/>
      <c r="AW208" s="139"/>
      <c r="AX208" s="134">
        <f>AZ208+BB208+BD208</f>
        <v>1183690.2159</v>
      </c>
      <c r="AY208" s="96">
        <f t="shared" si="370"/>
        <v>0.44166057236952044</v>
      </c>
      <c r="AZ208" s="134">
        <f>AZ54</f>
        <v>1183690.2159</v>
      </c>
      <c r="BA208" s="100">
        <f t="shared" si="367"/>
        <v>0.48781596032868868</v>
      </c>
      <c r="BB208" s="407">
        <f>BB54</f>
        <v>0</v>
      </c>
      <c r="BC208" s="100">
        <v>0</v>
      </c>
      <c r="BD208" s="407"/>
      <c r="BE208" s="407"/>
    </row>
    <row r="209" spans="1:63" s="109" customFormat="1" ht="48" customHeight="1" x14ac:dyDescent="0.25">
      <c r="B209" s="76"/>
      <c r="C209" s="77" t="s">
        <v>56</v>
      </c>
      <c r="D209" s="79"/>
      <c r="E209" s="106"/>
      <c r="F209" s="106"/>
      <c r="G209" s="79"/>
      <c r="H209" s="106"/>
      <c r="I209" s="106"/>
      <c r="J209" s="79"/>
      <c r="K209" s="576">
        <f>L209+M209+N209</f>
        <v>1354037.6839952494</v>
      </c>
      <c r="L209" s="111">
        <f>L53+L171+L173</f>
        <v>1227037.6839952494</v>
      </c>
      <c r="M209" s="111">
        <f>M53+M171+M173</f>
        <v>127000</v>
      </c>
      <c r="N209" s="111"/>
      <c r="O209" s="576">
        <f t="shared" si="391"/>
        <v>691409.02844000002</v>
      </c>
      <c r="P209" s="99">
        <f t="shared" si="386"/>
        <v>0.51062761148560898</v>
      </c>
      <c r="Q209" s="111">
        <f>Q53+Q171+Q173</f>
        <v>691409.02844000002</v>
      </c>
      <c r="R209" s="99">
        <f t="shared" si="387"/>
        <v>0.56347823498685379</v>
      </c>
      <c r="S209" s="111">
        <f>S53+S171+S173</f>
        <v>0</v>
      </c>
      <c r="T209" s="440"/>
      <c r="U209" s="440">
        <f>U53+U171+U173</f>
        <v>0</v>
      </c>
      <c r="V209" s="440"/>
      <c r="W209" s="576">
        <f>Y209+AA209+AC209</f>
        <v>672334.72234999994</v>
      </c>
      <c r="X209" s="99">
        <f t="shared" si="390"/>
        <v>0.49654062829787443</v>
      </c>
      <c r="Y209" s="111">
        <f>Y53+Y171+Y173</f>
        <v>672334.72234999994</v>
      </c>
      <c r="Z209" s="99">
        <f t="shared" si="388"/>
        <v>0.5479332306737883</v>
      </c>
      <c r="AA209" s="111">
        <f>AA53+AA171+AA173</f>
        <v>0</v>
      </c>
      <c r="AB209" s="96">
        <f t="shared" si="384"/>
        <v>0</v>
      </c>
      <c r="AC209" s="79"/>
      <c r="AD209" s="79"/>
      <c r="AE209" s="576">
        <f>AG209+AI209+AK209</f>
        <v>1166967.3908899999</v>
      </c>
      <c r="AF209" s="99">
        <f t="shared" ref="AF209" si="392">AE209/K209</f>
        <v>0.86184262423681124</v>
      </c>
      <c r="AG209" s="111">
        <f>AG53+AG171+AG173</f>
        <v>1166967.3908899999</v>
      </c>
      <c r="AH209" s="114">
        <f t="shared" si="389"/>
        <v>0.95104445944181604</v>
      </c>
      <c r="AI209" s="111">
        <f>AI53+AI171+AI173</f>
        <v>0</v>
      </c>
      <c r="AJ209" s="79"/>
      <c r="AK209" s="79">
        <f>AK53+AK171+AK173</f>
        <v>0</v>
      </c>
      <c r="AL209" s="79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11">
        <f>AZ209+BB209+BD209</f>
        <v>663463.62489524961</v>
      </c>
      <c r="AY209" s="96">
        <f t="shared" si="370"/>
        <v>0.54070354443801927</v>
      </c>
      <c r="AZ209" s="111">
        <f>AZ53+AZ171+AZ173</f>
        <v>536463.62489524961</v>
      </c>
      <c r="BA209" s="99">
        <f t="shared" si="367"/>
        <v>0.45970746833474929</v>
      </c>
      <c r="BB209" s="406">
        <f>BB53+BB171+BB173</f>
        <v>127000</v>
      </c>
      <c r="BC209" s="99">
        <f t="shared" si="385"/>
        <v>1</v>
      </c>
      <c r="BD209" s="406"/>
      <c r="BE209" s="406"/>
      <c r="BF209" s="108"/>
      <c r="BG209" s="108"/>
    </row>
    <row r="210" spans="1:63" s="539" customFormat="1" ht="100.5" customHeight="1" x14ac:dyDescent="0.25">
      <c r="B210" s="540"/>
      <c r="C210" s="400" t="s">
        <v>425</v>
      </c>
      <c r="D210" s="541"/>
      <c r="E210" s="542"/>
      <c r="F210" s="542"/>
      <c r="G210" s="541"/>
      <c r="H210" s="542"/>
      <c r="I210" s="542"/>
      <c r="J210" s="541"/>
      <c r="K210" s="541">
        <v>0</v>
      </c>
      <c r="L210" s="543"/>
      <c r="M210" s="543"/>
      <c r="N210" s="543"/>
      <c r="O210" s="541">
        <f>Q210</f>
        <v>16575.977200000001</v>
      </c>
      <c r="P210" s="391">
        <v>0</v>
      </c>
      <c r="Q210" s="543">
        <f>Q137</f>
        <v>16575.977200000001</v>
      </c>
      <c r="R210" s="391" t="e">
        <f t="shared" si="387"/>
        <v>#DIV/0!</v>
      </c>
      <c r="S210" s="543"/>
      <c r="T210" s="541"/>
      <c r="U210" s="541"/>
      <c r="V210" s="541"/>
      <c r="W210" s="541">
        <v>0</v>
      </c>
      <c r="X210" s="391">
        <v>0</v>
      </c>
      <c r="Y210" s="543"/>
      <c r="Z210" s="391"/>
      <c r="AA210" s="543"/>
      <c r="AB210" s="391"/>
      <c r="AC210" s="541"/>
      <c r="AD210" s="541"/>
      <c r="AE210" s="541">
        <v>0</v>
      </c>
      <c r="AF210" s="391">
        <v>0</v>
      </c>
      <c r="AG210" s="543"/>
      <c r="AH210" s="114"/>
      <c r="AI210" s="543"/>
      <c r="AJ210" s="541"/>
      <c r="AK210" s="541"/>
      <c r="AL210" s="541"/>
      <c r="AM210" s="542"/>
      <c r="AN210" s="542"/>
      <c r="AO210" s="542"/>
      <c r="AP210" s="542"/>
      <c r="AQ210" s="542"/>
      <c r="AR210" s="542"/>
      <c r="AS210" s="542"/>
      <c r="AT210" s="542"/>
      <c r="AU210" s="542"/>
      <c r="AV210" s="542"/>
      <c r="AW210" s="542"/>
      <c r="AX210" s="546"/>
      <c r="AY210" s="547"/>
      <c r="AZ210" s="546"/>
      <c r="BA210" s="547"/>
      <c r="BB210" s="548"/>
      <c r="BC210" s="547"/>
      <c r="BD210" s="548"/>
      <c r="BE210" s="548"/>
      <c r="BF210" s="545"/>
      <c r="BG210" s="545"/>
    </row>
    <row r="211" spans="1:63" s="109" customFormat="1" ht="54" customHeight="1" x14ac:dyDescent="0.25">
      <c r="B211" s="646" t="s">
        <v>108</v>
      </c>
      <c r="C211" s="646"/>
      <c r="D211" s="646"/>
      <c r="E211" s="646"/>
      <c r="F211" s="646"/>
      <c r="G211" s="646"/>
      <c r="H211" s="646"/>
      <c r="I211" s="646"/>
      <c r="J211" s="646"/>
      <c r="K211" s="646"/>
      <c r="L211" s="646"/>
      <c r="M211" s="646"/>
      <c r="N211" s="646"/>
      <c r="O211" s="646"/>
      <c r="P211" s="646"/>
      <c r="Q211" s="646"/>
      <c r="R211" s="646"/>
      <c r="S211" s="646"/>
      <c r="T211" s="646"/>
      <c r="U211" s="646"/>
      <c r="V211" s="646"/>
      <c r="W211" s="646"/>
      <c r="X211" s="646"/>
      <c r="Y211" s="646"/>
      <c r="Z211" s="646"/>
      <c r="AA211" s="646"/>
      <c r="AB211" s="646"/>
      <c r="AC211" s="646"/>
      <c r="AD211" s="646"/>
      <c r="AE211" s="646"/>
      <c r="AF211" s="646"/>
      <c r="AG211" s="646"/>
      <c r="AH211" s="646"/>
      <c r="AI211" s="646"/>
      <c r="AJ211" s="646"/>
      <c r="AK211" s="646"/>
      <c r="AL211" s="646"/>
      <c r="AM211" s="646"/>
      <c r="AN211" s="646"/>
      <c r="AO211" s="646"/>
      <c r="AP211" s="646"/>
      <c r="AQ211" s="646"/>
      <c r="AR211" s="646"/>
      <c r="AS211" s="646"/>
      <c r="AT211" s="646"/>
      <c r="AU211" s="646"/>
      <c r="AV211" s="646"/>
      <c r="AW211" s="646"/>
      <c r="AX211" s="107"/>
      <c r="AY211" s="107"/>
      <c r="AZ211" s="107"/>
      <c r="BA211" s="108"/>
      <c r="BB211" s="108"/>
      <c r="BC211" s="108"/>
      <c r="BD211" s="108"/>
      <c r="BE211" s="108"/>
      <c r="BF211" s="108"/>
      <c r="BG211" s="108"/>
    </row>
    <row r="212" spans="1:63" s="189" customFormat="1" ht="153" customHeight="1" x14ac:dyDescent="0.3">
      <c r="B212" s="132" t="s">
        <v>60</v>
      </c>
      <c r="C212" s="190" t="s">
        <v>109</v>
      </c>
      <c r="D212" s="133">
        <f>D213</f>
        <v>0</v>
      </c>
      <c r="E212" s="133">
        <f>F212</f>
        <v>0</v>
      </c>
      <c r="F212" s="133">
        <f>F213</f>
        <v>0</v>
      </c>
      <c r="G212" s="133"/>
      <c r="H212" s="133">
        <f>I212</f>
        <v>898831.4</v>
      </c>
      <c r="I212" s="133">
        <f>I213</f>
        <v>898831.4</v>
      </c>
      <c r="J212" s="133"/>
      <c r="K212" s="577">
        <f>L212</f>
        <v>898831.4</v>
      </c>
      <c r="L212" s="134">
        <f>L214+L215</f>
        <v>898831.4</v>
      </c>
      <c r="M212" s="134"/>
      <c r="N212" s="134"/>
      <c r="O212" s="577">
        <f>Q212</f>
        <v>309245.69978000002</v>
      </c>
      <c r="P212" s="191">
        <f>O212/K212</f>
        <v>0.34405306688217613</v>
      </c>
      <c r="Q212" s="134">
        <f>Q214+Q215</f>
        <v>309245.69978000002</v>
      </c>
      <c r="R212" s="191">
        <f>Q212/L212</f>
        <v>0.34405306688217613</v>
      </c>
      <c r="S212" s="441"/>
      <c r="T212" s="441"/>
      <c r="U212" s="441"/>
      <c r="V212" s="441"/>
      <c r="W212" s="577">
        <f>Y212</f>
        <v>369984.40276000003</v>
      </c>
      <c r="X212" s="191">
        <f>W212/K212</f>
        <v>0.41162825726827079</v>
      </c>
      <c r="Y212" s="134">
        <f>Y214+Y215</f>
        <v>369984.40276000003</v>
      </c>
      <c r="Z212" s="191">
        <f>Y212/L212</f>
        <v>0.41162825726827079</v>
      </c>
      <c r="AA212" s="133"/>
      <c r="AB212" s="133"/>
      <c r="AC212" s="133"/>
      <c r="AD212" s="133"/>
      <c r="AE212" s="577">
        <f>AG212</f>
        <v>896206.84331999999</v>
      </c>
      <c r="AF212" s="191">
        <f>AE212/K212</f>
        <v>0.99708003449812721</v>
      </c>
      <c r="AG212" s="134">
        <f>AG214+AG215</f>
        <v>896206.84331999999</v>
      </c>
      <c r="AH212" s="323">
        <f>AG212/L212</f>
        <v>0.99708003449812721</v>
      </c>
      <c r="AI212" s="133"/>
      <c r="AJ212" s="133"/>
      <c r="AK212" s="133"/>
      <c r="AL212" s="133"/>
      <c r="AM212" s="133">
        <f>AU212-AA212</f>
        <v>130000</v>
      </c>
      <c r="AN212" s="133"/>
      <c r="AO212" s="133"/>
      <c r="AP212" s="133">
        <f>AQ212</f>
        <v>-600273.84608000005</v>
      </c>
      <c r="AQ212" s="133">
        <f>AX212-AE212</f>
        <v>-600273.84608000005</v>
      </c>
      <c r="AR212" s="133"/>
      <c r="AS212" s="133"/>
      <c r="AT212" s="133">
        <f>AU212</f>
        <v>130000</v>
      </c>
      <c r="AU212" s="133">
        <f>AU213</f>
        <v>130000</v>
      </c>
      <c r="AV212" s="133"/>
      <c r="AW212" s="133"/>
      <c r="AX212" s="134">
        <f>AZ212</f>
        <v>295932.99724</v>
      </c>
      <c r="AY212" s="191">
        <f t="shared" si="370"/>
        <v>0.32924194375051874</v>
      </c>
      <c r="AZ212" s="134">
        <f>AZ214+AZ215</f>
        <v>295932.99724</v>
      </c>
      <c r="BA212" s="191">
        <f>AZ212/AE212</f>
        <v>0.33020613427109707</v>
      </c>
      <c r="BB212" s="407"/>
      <c r="BC212" s="407"/>
      <c r="BD212" s="407"/>
      <c r="BE212" s="407"/>
    </row>
    <row r="213" spans="1:63" s="174" customFormat="1" ht="156" customHeight="1" x14ac:dyDescent="0.3">
      <c r="B213" s="140" t="s">
        <v>309</v>
      </c>
      <c r="C213" s="184" t="s">
        <v>110</v>
      </c>
      <c r="D213" s="79"/>
      <c r="E213" s="79">
        <f>F213</f>
        <v>0</v>
      </c>
      <c r="F213" s="79">
        <v>0</v>
      </c>
      <c r="G213" s="79"/>
      <c r="H213" s="79">
        <f>I213</f>
        <v>898831.4</v>
      </c>
      <c r="I213" s="79">
        <f>L213</f>
        <v>898831.4</v>
      </c>
      <c r="J213" s="79"/>
      <c r="K213" s="576">
        <f t="shared" ref="K213" si="393">L213</f>
        <v>898831.4</v>
      </c>
      <c r="L213" s="111">
        <f>L214+L215</f>
        <v>898831.4</v>
      </c>
      <c r="M213" s="111"/>
      <c r="N213" s="111"/>
      <c r="O213" s="576">
        <f>Q213</f>
        <v>309245.69978000002</v>
      </c>
      <c r="P213" s="192">
        <f t="shared" ref="P213:P220" si="394">O213/K213</f>
        <v>0.34405306688217613</v>
      </c>
      <c r="Q213" s="111">
        <f>Q214+Q215</f>
        <v>309245.69978000002</v>
      </c>
      <c r="R213" s="192">
        <f t="shared" ref="R213:R220" si="395">Q213/L213</f>
        <v>0.34405306688217613</v>
      </c>
      <c r="S213" s="440"/>
      <c r="T213" s="440"/>
      <c r="U213" s="440"/>
      <c r="V213" s="440"/>
      <c r="W213" s="576">
        <f>Y213</f>
        <v>369984.40276000003</v>
      </c>
      <c r="X213" s="192">
        <f t="shared" ref="X213:X220" si="396">W213/K213</f>
        <v>0.41162825726827079</v>
      </c>
      <c r="Y213" s="111">
        <f>Y214+Y215</f>
        <v>369984.40276000003</v>
      </c>
      <c r="Z213" s="192">
        <f>Y213/L213</f>
        <v>0.41162825726827079</v>
      </c>
      <c r="AA213" s="79"/>
      <c r="AB213" s="79"/>
      <c r="AC213" s="79"/>
      <c r="AD213" s="79"/>
      <c r="AE213" s="576">
        <f>AG213</f>
        <v>896206.84331999999</v>
      </c>
      <c r="AF213" s="192">
        <f t="shared" ref="AF213:AF220" si="397">AE213/K213</f>
        <v>0.99708003449812721</v>
      </c>
      <c r="AG213" s="111">
        <f>AG214+AG215</f>
        <v>896206.84331999999</v>
      </c>
      <c r="AH213" s="323">
        <f t="shared" ref="AH213:AH220" si="398">AG213/L213</f>
        <v>0.99708003449812721</v>
      </c>
      <c r="AI213" s="79"/>
      <c r="AJ213" s="79"/>
      <c r="AK213" s="79"/>
      <c r="AL213" s="79"/>
      <c r="AM213" s="79">
        <f>AU213-AA213</f>
        <v>130000</v>
      </c>
      <c r="AN213" s="79"/>
      <c r="AO213" s="79"/>
      <c r="AP213" s="79">
        <f>AQ213</f>
        <v>-600273.84608000005</v>
      </c>
      <c r="AQ213" s="79">
        <f>AX213-AE213</f>
        <v>-600273.84608000005</v>
      </c>
      <c r="AR213" s="79"/>
      <c r="AS213" s="79"/>
      <c r="AT213" s="79">
        <f>AU213</f>
        <v>130000</v>
      </c>
      <c r="AU213" s="79">
        <v>130000</v>
      </c>
      <c r="AV213" s="79"/>
      <c r="AW213" s="79"/>
      <c r="AX213" s="111">
        <f>AZ213</f>
        <v>295932.99724</v>
      </c>
      <c r="AY213" s="192">
        <f t="shared" si="370"/>
        <v>0.32924194375051874</v>
      </c>
      <c r="AZ213" s="111">
        <f>AZ214+AZ215</f>
        <v>295932.99724</v>
      </c>
      <c r="BA213" s="192">
        <f t="shared" ref="BA213:BA217" si="399">AZ213/AE213</f>
        <v>0.33020613427109707</v>
      </c>
      <c r="BB213" s="406"/>
      <c r="BC213" s="406"/>
      <c r="BD213" s="406"/>
      <c r="BE213" s="406"/>
    </row>
    <row r="214" spans="1:63" s="131" customFormat="1" ht="95.25" customHeight="1" x14ac:dyDescent="0.25">
      <c r="B214" s="193">
        <v>1</v>
      </c>
      <c r="C214" s="151" t="s">
        <v>89</v>
      </c>
      <c r="D214" s="193"/>
      <c r="E214" s="193"/>
      <c r="F214" s="193"/>
      <c r="G214" s="193"/>
      <c r="H214" s="193"/>
      <c r="I214" s="193"/>
      <c r="J214" s="193"/>
      <c r="K214" s="575">
        <f>L214</f>
        <v>665917.4</v>
      </c>
      <c r="L214" s="194">
        <v>665917.4</v>
      </c>
      <c r="M214" s="194"/>
      <c r="N214" s="194"/>
      <c r="O214" s="575">
        <f>Q214</f>
        <v>309245.69978000002</v>
      </c>
      <c r="P214" s="195">
        <f t="shared" si="394"/>
        <v>0.46439047812836848</v>
      </c>
      <c r="Q214" s="194">
        <v>309245.69978000002</v>
      </c>
      <c r="R214" s="195">
        <f t="shared" si="395"/>
        <v>0.46439047812836848</v>
      </c>
      <c r="S214" s="444"/>
      <c r="T214" s="444"/>
      <c r="U214" s="444"/>
      <c r="V214" s="444"/>
      <c r="W214" s="575">
        <f>Y214</f>
        <v>369984.40276000003</v>
      </c>
      <c r="X214" s="195">
        <f t="shared" si="396"/>
        <v>0.55560104415352418</v>
      </c>
      <c r="Y214" s="194">
        <v>369984.40276000003</v>
      </c>
      <c r="Z214" s="196">
        <f>Y214/L214</f>
        <v>0.55560104415352418</v>
      </c>
      <c r="AA214" s="193"/>
      <c r="AB214" s="193"/>
      <c r="AC214" s="193"/>
      <c r="AD214" s="193"/>
      <c r="AE214" s="575">
        <f>AG214</f>
        <v>663292.84331999999</v>
      </c>
      <c r="AF214" s="195">
        <f t="shared" si="397"/>
        <v>0.99605873539270784</v>
      </c>
      <c r="AG214" s="194">
        <v>663292.84331999999</v>
      </c>
      <c r="AH214" s="323">
        <f t="shared" si="398"/>
        <v>0.99605873539270784</v>
      </c>
      <c r="AI214" s="193"/>
      <c r="AJ214" s="193"/>
      <c r="AK214" s="193"/>
      <c r="AL214" s="193"/>
      <c r="AM214" s="193"/>
      <c r="AN214" s="193"/>
      <c r="AO214" s="193"/>
      <c r="AP214" s="193"/>
      <c r="AQ214" s="193"/>
      <c r="AR214" s="193"/>
      <c r="AS214" s="193"/>
      <c r="AT214" s="193"/>
      <c r="AU214" s="193"/>
      <c r="AV214" s="193"/>
      <c r="AW214" s="193"/>
      <c r="AX214" s="194">
        <f>AZ214</f>
        <v>295932.99724</v>
      </c>
      <c r="AY214" s="195">
        <f t="shared" si="370"/>
        <v>0.44439895584647582</v>
      </c>
      <c r="AZ214" s="194">
        <f>L214-Y214</f>
        <v>295932.99724</v>
      </c>
      <c r="BA214" s="195">
        <f t="shared" si="399"/>
        <v>0.4461573801380963</v>
      </c>
      <c r="BB214" s="410"/>
      <c r="BC214" s="410"/>
      <c r="BD214" s="410"/>
      <c r="BE214" s="410"/>
      <c r="BF214" s="130"/>
      <c r="BG214" s="130"/>
    </row>
    <row r="215" spans="1:63" s="131" customFormat="1" ht="107.25" customHeight="1" x14ac:dyDescent="0.25">
      <c r="B215" s="193">
        <v>2</v>
      </c>
      <c r="C215" s="151" t="s">
        <v>336</v>
      </c>
      <c r="D215" s="193"/>
      <c r="E215" s="193"/>
      <c r="F215" s="193"/>
      <c r="G215" s="193"/>
      <c r="H215" s="193"/>
      <c r="I215" s="193"/>
      <c r="J215" s="193"/>
      <c r="K215" s="575">
        <f>L215</f>
        <v>232914</v>
      </c>
      <c r="L215" s="104">
        <f>L220</f>
        <v>232914</v>
      </c>
      <c r="M215" s="194"/>
      <c r="N215" s="194"/>
      <c r="O215" s="575">
        <f>Q215</f>
        <v>0</v>
      </c>
      <c r="P215" s="195">
        <f t="shared" si="394"/>
        <v>0</v>
      </c>
      <c r="Q215" s="194">
        <f>Q217+Q218+Q219</f>
        <v>0</v>
      </c>
      <c r="R215" s="195">
        <f t="shared" si="395"/>
        <v>0</v>
      </c>
      <c r="S215" s="444"/>
      <c r="T215" s="444"/>
      <c r="U215" s="444"/>
      <c r="V215" s="444"/>
      <c r="W215" s="575">
        <f>Y215</f>
        <v>0</v>
      </c>
      <c r="X215" s="195">
        <f t="shared" si="396"/>
        <v>0</v>
      </c>
      <c r="Y215" s="194">
        <f>Y216+Y217+Y219</f>
        <v>0</v>
      </c>
      <c r="Z215" s="196">
        <f t="shared" ref="Z215:Z220" si="400">Y215/L215</f>
        <v>0</v>
      </c>
      <c r="AA215" s="193"/>
      <c r="AB215" s="193"/>
      <c r="AC215" s="193"/>
      <c r="AD215" s="193"/>
      <c r="AE215" s="575">
        <f>AG215</f>
        <v>232914</v>
      </c>
      <c r="AF215" s="195">
        <f t="shared" si="397"/>
        <v>1</v>
      </c>
      <c r="AG215" s="194">
        <f>AG220</f>
        <v>232914</v>
      </c>
      <c r="AH215" s="323">
        <f t="shared" si="398"/>
        <v>1</v>
      </c>
      <c r="AI215" s="193"/>
      <c r="AJ215" s="193"/>
      <c r="AK215" s="193"/>
      <c r="AL215" s="193"/>
      <c r="AM215" s="193"/>
      <c r="AN215" s="193"/>
      <c r="AO215" s="193"/>
      <c r="AP215" s="193"/>
      <c r="AQ215" s="193"/>
      <c r="AR215" s="193"/>
      <c r="AS215" s="193"/>
      <c r="AT215" s="193"/>
      <c r="AU215" s="193"/>
      <c r="AV215" s="193"/>
      <c r="AW215" s="193"/>
      <c r="AX215" s="194">
        <f>AZ215</f>
        <v>0</v>
      </c>
      <c r="AY215" s="195">
        <f t="shared" si="370"/>
        <v>0</v>
      </c>
      <c r="AZ215" s="194">
        <f>AZ216+AZ217+AZ219</f>
        <v>0</v>
      </c>
      <c r="BA215" s="195">
        <f t="shared" si="399"/>
        <v>0</v>
      </c>
      <c r="BB215" s="410"/>
      <c r="BC215" s="410"/>
      <c r="BD215" s="410"/>
      <c r="BE215" s="410"/>
      <c r="BF215" s="130"/>
      <c r="BG215" s="130"/>
    </row>
    <row r="216" spans="1:63" s="198" customFormat="1" ht="132.75" hidden="1" customHeight="1" x14ac:dyDescent="0.2">
      <c r="B216" s="369"/>
      <c r="C216" s="197" t="s">
        <v>72</v>
      </c>
      <c r="D216" s="369"/>
      <c r="E216" s="369"/>
      <c r="F216" s="369"/>
      <c r="G216" s="369"/>
      <c r="H216" s="369"/>
      <c r="I216" s="369"/>
      <c r="J216" s="369"/>
      <c r="K216" s="448">
        <f>L216</f>
        <v>0</v>
      </c>
      <c r="L216" s="112">
        <v>0</v>
      </c>
      <c r="M216" s="370"/>
      <c r="N216" s="370"/>
      <c r="O216" s="448">
        <f t="shared" ref="O216:O220" si="401">Q216</f>
        <v>0</v>
      </c>
      <c r="P216" s="195" t="e">
        <f t="shared" si="394"/>
        <v>#DIV/0!</v>
      </c>
      <c r="Q216" s="370">
        <f>AB216-M216</f>
        <v>0</v>
      </c>
      <c r="R216" s="195" t="e">
        <f t="shared" si="395"/>
        <v>#DIV/0!</v>
      </c>
      <c r="S216" s="448"/>
      <c r="T216" s="448"/>
      <c r="U216" s="448"/>
      <c r="V216" s="448"/>
      <c r="W216" s="448">
        <f t="shared" ref="W216:W220" si="402">Y216</f>
        <v>0</v>
      </c>
      <c r="X216" s="195" t="e">
        <f t="shared" si="396"/>
        <v>#DIV/0!</v>
      </c>
      <c r="Y216" s="370">
        <f>AJ216-U216</f>
        <v>0</v>
      </c>
      <c r="Z216" s="371">
        <v>0</v>
      </c>
      <c r="AA216" s="369"/>
      <c r="AB216" s="369"/>
      <c r="AC216" s="369"/>
      <c r="AD216" s="369"/>
      <c r="AE216" s="448">
        <f>AG216</f>
        <v>0</v>
      </c>
      <c r="AF216" s="195" t="e">
        <f t="shared" si="397"/>
        <v>#DIV/0!</v>
      </c>
      <c r="AG216" s="370">
        <v>0</v>
      </c>
      <c r="AH216" s="323" t="e">
        <f t="shared" si="398"/>
        <v>#DIV/0!</v>
      </c>
      <c r="AI216" s="369"/>
      <c r="AJ216" s="369"/>
      <c r="AK216" s="369"/>
      <c r="AL216" s="369"/>
      <c r="AM216" s="369"/>
      <c r="AN216" s="369"/>
      <c r="AO216" s="369"/>
      <c r="AP216" s="369"/>
      <c r="AQ216" s="369"/>
      <c r="AR216" s="369"/>
      <c r="AS216" s="369"/>
      <c r="AT216" s="369"/>
      <c r="AU216" s="369"/>
      <c r="AV216" s="369"/>
      <c r="AW216" s="369"/>
      <c r="AX216" s="370">
        <f>AZ216</f>
        <v>0</v>
      </c>
      <c r="AY216" s="323" t="e">
        <f t="shared" si="370"/>
        <v>#DIV/0!</v>
      </c>
      <c r="AZ216" s="370">
        <v>0</v>
      </c>
      <c r="BA216" s="323" t="e">
        <f t="shared" si="399"/>
        <v>#DIV/0!</v>
      </c>
      <c r="BB216" s="369"/>
      <c r="BC216" s="369"/>
      <c r="BD216" s="369"/>
      <c r="BE216" s="369"/>
    </row>
    <row r="217" spans="1:63" s="198" customFormat="1" ht="76.5" hidden="1" customHeight="1" x14ac:dyDescent="0.2">
      <c r="B217" s="140" t="s">
        <v>80</v>
      </c>
      <c r="C217" s="116" t="s">
        <v>81</v>
      </c>
      <c r="D217" s="369"/>
      <c r="E217" s="369"/>
      <c r="F217" s="369"/>
      <c r="G217" s="369"/>
      <c r="H217" s="369"/>
      <c r="I217" s="369"/>
      <c r="J217" s="369"/>
      <c r="K217" s="448">
        <f t="shared" ref="K217:K220" si="403">L217</f>
        <v>0</v>
      </c>
      <c r="L217" s="112">
        <v>0</v>
      </c>
      <c r="M217" s="370"/>
      <c r="N217" s="370"/>
      <c r="O217" s="448">
        <f t="shared" si="401"/>
        <v>0</v>
      </c>
      <c r="P217" s="195" t="e">
        <f t="shared" si="394"/>
        <v>#DIV/0!</v>
      </c>
      <c r="Q217" s="370"/>
      <c r="R217" s="195" t="e">
        <f t="shared" si="395"/>
        <v>#DIV/0!</v>
      </c>
      <c r="S217" s="448"/>
      <c r="T217" s="448"/>
      <c r="U217" s="448"/>
      <c r="V217" s="448"/>
      <c r="W217" s="448">
        <f t="shared" si="402"/>
        <v>0</v>
      </c>
      <c r="X217" s="195" t="e">
        <f t="shared" si="396"/>
        <v>#DIV/0!</v>
      </c>
      <c r="Y217" s="370">
        <f>L217</f>
        <v>0</v>
      </c>
      <c r="Z217" s="371" t="e">
        <f t="shared" si="400"/>
        <v>#DIV/0!</v>
      </c>
      <c r="AA217" s="369"/>
      <c r="AB217" s="369"/>
      <c r="AC217" s="369"/>
      <c r="AD217" s="369"/>
      <c r="AE217" s="448">
        <f t="shared" ref="AE217:AE219" si="404">AG217</f>
        <v>0</v>
      </c>
      <c r="AF217" s="195" t="e">
        <f t="shared" si="397"/>
        <v>#DIV/0!</v>
      </c>
      <c r="AG217" s="370"/>
      <c r="AH217" s="323" t="e">
        <f t="shared" si="398"/>
        <v>#DIV/0!</v>
      </c>
      <c r="AI217" s="369"/>
      <c r="AJ217" s="369"/>
      <c r="AK217" s="369"/>
      <c r="AL217" s="369"/>
      <c r="AM217" s="369"/>
      <c r="AN217" s="369"/>
      <c r="AO217" s="369"/>
      <c r="AP217" s="369"/>
      <c r="AQ217" s="369"/>
      <c r="AR217" s="369"/>
      <c r="AS217" s="369"/>
      <c r="AT217" s="369"/>
      <c r="AU217" s="369"/>
      <c r="AV217" s="369"/>
      <c r="AW217" s="369"/>
      <c r="AX217" s="370">
        <f t="shared" ref="AX217" si="405">AZ217</f>
        <v>0</v>
      </c>
      <c r="AY217" s="323" t="e">
        <f t="shared" si="370"/>
        <v>#DIV/0!</v>
      </c>
      <c r="AZ217" s="370">
        <f>L217-Y217</f>
        <v>0</v>
      </c>
      <c r="BA217" s="323" t="e">
        <f t="shared" si="399"/>
        <v>#DIV/0!</v>
      </c>
      <c r="BB217" s="369"/>
      <c r="BC217" s="369"/>
      <c r="BD217" s="369"/>
      <c r="BE217" s="369"/>
    </row>
    <row r="218" spans="1:63" s="392" customFormat="1" ht="62.25" hidden="1" customHeight="1" x14ac:dyDescent="0.25">
      <c r="B218" s="393" t="s">
        <v>315</v>
      </c>
      <c r="C218" s="400" t="s">
        <v>311</v>
      </c>
      <c r="D218" s="389"/>
      <c r="E218" s="389"/>
      <c r="F218" s="389"/>
      <c r="G218" s="389"/>
      <c r="H218" s="389"/>
      <c r="I218" s="389"/>
      <c r="J218" s="389"/>
      <c r="K218" s="389">
        <v>0</v>
      </c>
      <c r="L218" s="390">
        <v>0</v>
      </c>
      <c r="M218" s="390"/>
      <c r="N218" s="390"/>
      <c r="O218" s="389">
        <f t="shared" si="401"/>
        <v>0</v>
      </c>
      <c r="P218" s="195" t="e">
        <f t="shared" si="394"/>
        <v>#DIV/0!</v>
      </c>
      <c r="Q218" s="390"/>
      <c r="R218" s="195" t="e">
        <f t="shared" si="395"/>
        <v>#DIV/0!</v>
      </c>
      <c r="S218" s="389"/>
      <c r="T218" s="389"/>
      <c r="U218" s="389"/>
      <c r="V218" s="389"/>
      <c r="W218" s="389">
        <f t="shared" si="402"/>
        <v>0</v>
      </c>
      <c r="X218" s="195" t="e">
        <f t="shared" si="396"/>
        <v>#DIV/0!</v>
      </c>
      <c r="Y218" s="370">
        <f t="shared" ref="Y218:Y219" si="406">L218</f>
        <v>0</v>
      </c>
      <c r="Z218" s="401">
        <v>0</v>
      </c>
      <c r="AA218" s="389"/>
      <c r="AB218" s="389"/>
      <c r="AC218" s="389"/>
      <c r="AD218" s="389"/>
      <c r="AE218" s="389">
        <v>0</v>
      </c>
      <c r="AF218" s="195" t="e">
        <f t="shared" si="397"/>
        <v>#DIV/0!</v>
      </c>
      <c r="AG218" s="390"/>
      <c r="AH218" s="323" t="e">
        <f t="shared" si="398"/>
        <v>#DIV/0!</v>
      </c>
      <c r="AI218" s="389"/>
      <c r="AJ218" s="389"/>
      <c r="AK218" s="389"/>
      <c r="AL218" s="389"/>
      <c r="AM218" s="389"/>
      <c r="AN218" s="389"/>
      <c r="AO218" s="389"/>
      <c r="AP218" s="389"/>
      <c r="AQ218" s="389"/>
      <c r="AR218" s="389"/>
      <c r="AS218" s="389"/>
      <c r="AT218" s="389"/>
      <c r="AU218" s="389"/>
      <c r="AV218" s="389"/>
      <c r="AW218" s="389"/>
      <c r="AX218" s="390">
        <v>0</v>
      </c>
      <c r="AY218" s="401">
        <v>0</v>
      </c>
      <c r="AZ218" s="370">
        <f t="shared" ref="AZ218:AZ219" si="407">L218-Y218</f>
        <v>0</v>
      </c>
      <c r="BA218" s="401">
        <v>0</v>
      </c>
      <c r="BB218" s="389"/>
      <c r="BC218" s="389"/>
      <c r="BD218" s="389"/>
      <c r="BE218" s="389"/>
    </row>
    <row r="219" spans="1:63" s="198" customFormat="1" ht="54" hidden="1" customHeight="1" x14ac:dyDescent="0.2">
      <c r="B219" s="140" t="s">
        <v>310</v>
      </c>
      <c r="C219" s="201" t="s">
        <v>68</v>
      </c>
      <c r="D219" s="369"/>
      <c r="E219" s="369"/>
      <c r="F219" s="369"/>
      <c r="G219" s="369"/>
      <c r="H219" s="369"/>
      <c r="I219" s="369"/>
      <c r="J219" s="369"/>
      <c r="K219" s="448">
        <f t="shared" si="403"/>
        <v>0</v>
      </c>
      <c r="L219" s="112">
        <v>0</v>
      </c>
      <c r="M219" s="370"/>
      <c r="N219" s="370"/>
      <c r="O219" s="448">
        <f t="shared" si="401"/>
        <v>0</v>
      </c>
      <c r="P219" s="195" t="e">
        <f t="shared" si="394"/>
        <v>#DIV/0!</v>
      </c>
      <c r="Q219" s="370"/>
      <c r="R219" s="195" t="e">
        <f t="shared" si="395"/>
        <v>#DIV/0!</v>
      </c>
      <c r="S219" s="448"/>
      <c r="T219" s="448"/>
      <c r="U219" s="448"/>
      <c r="V219" s="448"/>
      <c r="W219" s="448">
        <f t="shared" si="402"/>
        <v>0</v>
      </c>
      <c r="X219" s="195" t="e">
        <f t="shared" si="396"/>
        <v>#DIV/0!</v>
      </c>
      <c r="Y219" s="370">
        <f t="shared" si="406"/>
        <v>0</v>
      </c>
      <c r="Z219" s="371" t="e">
        <f t="shared" si="400"/>
        <v>#DIV/0!</v>
      </c>
      <c r="AA219" s="369"/>
      <c r="AB219" s="369"/>
      <c r="AC219" s="369"/>
      <c r="AD219" s="369"/>
      <c r="AE219" s="448">
        <f t="shared" si="404"/>
        <v>0</v>
      </c>
      <c r="AF219" s="195" t="e">
        <f t="shared" si="397"/>
        <v>#DIV/0!</v>
      </c>
      <c r="AG219" s="370"/>
      <c r="AH219" s="323" t="e">
        <f t="shared" si="398"/>
        <v>#DIV/0!</v>
      </c>
      <c r="AI219" s="369"/>
      <c r="AJ219" s="369"/>
      <c r="AK219" s="369"/>
      <c r="AL219" s="369"/>
      <c r="AM219" s="369"/>
      <c r="AN219" s="369"/>
      <c r="AO219" s="369"/>
      <c r="AP219" s="369"/>
      <c r="AQ219" s="369"/>
      <c r="AR219" s="369"/>
      <c r="AS219" s="369"/>
      <c r="AT219" s="369"/>
      <c r="AU219" s="369"/>
      <c r="AV219" s="369"/>
      <c r="AW219" s="369"/>
      <c r="AX219" s="370">
        <f t="shared" ref="AX219" si="408">AZ219</f>
        <v>0</v>
      </c>
      <c r="AY219" s="323" t="e">
        <f t="shared" si="370"/>
        <v>#DIV/0!</v>
      </c>
      <c r="AZ219" s="370">
        <f t="shared" si="407"/>
        <v>0</v>
      </c>
      <c r="BA219" s="323" t="e">
        <f t="shared" ref="BA219" si="409">AZ219/AE219</f>
        <v>#DIV/0!</v>
      </c>
      <c r="BB219" s="369"/>
      <c r="BC219" s="369"/>
      <c r="BD219" s="369"/>
      <c r="BE219" s="369"/>
    </row>
    <row r="220" spans="1:63" s="109" customFormat="1" ht="87.75" customHeight="1" x14ac:dyDescent="0.25">
      <c r="B220" s="193">
        <v>1</v>
      </c>
      <c r="C220" s="512" t="s">
        <v>72</v>
      </c>
      <c r="D220" s="193"/>
      <c r="E220" s="193"/>
      <c r="F220" s="193"/>
      <c r="G220" s="193"/>
      <c r="H220" s="193"/>
      <c r="I220" s="193"/>
      <c r="J220" s="193"/>
      <c r="K220" s="448">
        <f t="shared" si="403"/>
        <v>232914</v>
      </c>
      <c r="L220" s="112">
        <v>232914</v>
      </c>
      <c r="M220" s="193"/>
      <c r="N220" s="193"/>
      <c r="O220" s="448">
        <f t="shared" si="401"/>
        <v>0</v>
      </c>
      <c r="P220" s="195">
        <f t="shared" si="394"/>
        <v>0</v>
      </c>
      <c r="Q220" s="194">
        <v>0</v>
      </c>
      <c r="R220" s="195">
        <f t="shared" si="395"/>
        <v>0</v>
      </c>
      <c r="S220" s="193"/>
      <c r="T220" s="193"/>
      <c r="U220" s="193"/>
      <c r="V220" s="193"/>
      <c r="W220" s="448">
        <f t="shared" si="402"/>
        <v>0</v>
      </c>
      <c r="X220" s="195">
        <f t="shared" si="396"/>
        <v>0</v>
      </c>
      <c r="Y220" s="194">
        <v>0</v>
      </c>
      <c r="Z220" s="196">
        <f t="shared" si="400"/>
        <v>0</v>
      </c>
      <c r="AA220" s="193"/>
      <c r="AB220" s="193"/>
      <c r="AC220" s="193"/>
      <c r="AD220" s="193"/>
      <c r="AE220" s="448">
        <f>AG220</f>
        <v>232914</v>
      </c>
      <c r="AF220" s="195">
        <f t="shared" si="397"/>
        <v>1</v>
      </c>
      <c r="AG220" s="112">
        <v>232914</v>
      </c>
      <c r="AH220" s="323">
        <f t="shared" si="398"/>
        <v>1</v>
      </c>
      <c r="AI220" s="193"/>
      <c r="AJ220" s="193"/>
      <c r="AK220" s="193"/>
      <c r="AL220" s="193"/>
      <c r="AM220" s="193"/>
      <c r="AN220" s="193"/>
      <c r="AO220" s="193"/>
      <c r="AP220" s="193"/>
      <c r="AQ220" s="193"/>
      <c r="AR220" s="193"/>
      <c r="AS220" s="193"/>
      <c r="AT220" s="193"/>
      <c r="AU220" s="193"/>
      <c r="AV220" s="193"/>
      <c r="AW220" s="193"/>
      <c r="AX220" s="410"/>
      <c r="AY220" s="410"/>
      <c r="AZ220" s="410"/>
      <c r="BA220" s="410"/>
      <c r="BB220" s="410"/>
      <c r="BC220" s="410"/>
      <c r="BD220" s="410"/>
      <c r="BE220" s="410"/>
      <c r="BF220" s="108"/>
      <c r="BG220" s="108"/>
    </row>
    <row r="221" spans="1:63" s="172" customFormat="1" ht="55.5" customHeight="1" x14ac:dyDescent="0.25">
      <c r="A221" s="172" t="s">
        <v>111</v>
      </c>
      <c r="B221" s="641" t="s">
        <v>324</v>
      </c>
      <c r="C221" s="642"/>
      <c r="D221" s="642"/>
      <c r="E221" s="642"/>
      <c r="F221" s="642"/>
      <c r="G221" s="642"/>
      <c r="H221" s="642"/>
      <c r="I221" s="642"/>
      <c r="J221" s="642"/>
      <c r="K221" s="642"/>
      <c r="L221" s="642"/>
      <c r="M221" s="642"/>
      <c r="N221" s="642"/>
      <c r="O221" s="642"/>
      <c r="P221" s="642"/>
      <c r="Q221" s="642"/>
      <c r="R221" s="642"/>
      <c r="S221" s="642"/>
      <c r="T221" s="642"/>
      <c r="U221" s="642"/>
      <c r="V221" s="642"/>
      <c r="W221" s="642"/>
      <c r="X221" s="642"/>
      <c r="Y221" s="642"/>
      <c r="Z221" s="642"/>
      <c r="AA221" s="642"/>
      <c r="AB221" s="642"/>
      <c r="AC221" s="642"/>
      <c r="AD221" s="642"/>
      <c r="AE221" s="642"/>
      <c r="AF221" s="642"/>
      <c r="AG221" s="642"/>
      <c r="AH221" s="642"/>
      <c r="AI221" s="642"/>
      <c r="AJ221" s="642"/>
      <c r="AK221" s="642"/>
      <c r="AL221" s="642"/>
      <c r="AM221" s="642"/>
      <c r="AN221" s="642"/>
      <c r="AO221" s="642"/>
      <c r="AP221" s="642"/>
      <c r="AQ221" s="642"/>
      <c r="AR221" s="642"/>
      <c r="AS221" s="642"/>
      <c r="AT221" s="642"/>
      <c r="AU221" s="642"/>
      <c r="AV221" s="642"/>
      <c r="AW221" s="642"/>
      <c r="AX221" s="642"/>
      <c r="AY221" s="642"/>
      <c r="AZ221" s="642"/>
      <c r="BA221" s="642"/>
      <c r="BB221" s="642"/>
      <c r="BC221" s="642"/>
      <c r="BD221" s="642"/>
      <c r="BE221" s="642"/>
      <c r="BF221" s="91"/>
      <c r="BG221" s="91"/>
    </row>
    <row r="222" spans="1:63" s="127" customFormat="1" ht="112.5" customHeight="1" x14ac:dyDescent="0.25">
      <c r="B222" s="101" t="s">
        <v>60</v>
      </c>
      <c r="C222" s="126" t="s">
        <v>112</v>
      </c>
      <c r="D222" s="103">
        <f t="shared" ref="D222:J222" si="410">D226+D230+D236+D244+D250++D308</f>
        <v>0</v>
      </c>
      <c r="E222" s="103">
        <f t="shared" si="410"/>
        <v>1505478.6842</v>
      </c>
      <c r="F222" s="103">
        <f t="shared" si="410"/>
        <v>1505478.6842</v>
      </c>
      <c r="G222" s="103">
        <f t="shared" si="410"/>
        <v>0</v>
      </c>
      <c r="H222" s="103">
        <f t="shared" si="410"/>
        <v>-1381961.7508400001</v>
      </c>
      <c r="I222" s="103">
        <f t="shared" si="410"/>
        <v>-1381961.7508400001</v>
      </c>
      <c r="J222" s="103">
        <f t="shared" si="410"/>
        <v>0</v>
      </c>
      <c r="K222" s="578">
        <f>L222</f>
        <v>779658.46746999992</v>
      </c>
      <c r="L222" s="104">
        <f>L223+L224</f>
        <v>779658.46746999992</v>
      </c>
      <c r="M222" s="104"/>
      <c r="N222" s="104">
        <f>N226+N230+N236+N244+N250++N308</f>
        <v>0</v>
      </c>
      <c r="O222" s="578">
        <f>Q222</f>
        <v>38267.597119999999</v>
      </c>
      <c r="P222" s="195">
        <f>O222/K222</f>
        <v>4.9082513326865751E-2</v>
      </c>
      <c r="Q222" s="104">
        <f>Q223+Q224</f>
        <v>38267.597119999999</v>
      </c>
      <c r="R222" s="195">
        <f>Q222/L222</f>
        <v>4.9082513326865751E-2</v>
      </c>
      <c r="S222" s="443"/>
      <c r="T222" s="443"/>
      <c r="U222" s="443">
        <f>U226+U230+U236+U244+U250++U308</f>
        <v>0</v>
      </c>
      <c r="V222" s="443"/>
      <c r="W222" s="578">
        <f>Y222</f>
        <v>137215.97911000001</v>
      </c>
      <c r="X222" s="195">
        <f>W222/K222</f>
        <v>0.17599498348971612</v>
      </c>
      <c r="Y222" s="104">
        <f>Y223+Y224</f>
        <v>137215.97911000001</v>
      </c>
      <c r="Z222" s="195">
        <f>Y222/L222</f>
        <v>0.17599498348971612</v>
      </c>
      <c r="AA222" s="103"/>
      <c r="AB222" s="103"/>
      <c r="AC222" s="103">
        <f>AC226+AC230+AC236+AC244+AC250++AC308</f>
        <v>0</v>
      </c>
      <c r="AD222" s="103"/>
      <c r="AE222" s="578">
        <f>AG222</f>
        <v>617140.83571000001</v>
      </c>
      <c r="AF222" s="195">
        <f>AE222/K222</f>
        <v>0.79155279068875972</v>
      </c>
      <c r="AG222" s="104">
        <f>AG223+AG224</f>
        <v>617140.83571000001</v>
      </c>
      <c r="AH222" s="323">
        <f>AG222/L222</f>
        <v>0.79155279068875972</v>
      </c>
      <c r="AI222" s="103"/>
      <c r="AJ222" s="103"/>
      <c r="AK222" s="103">
        <f>AK226+AK230+AK236+AK244+AK250++AK308</f>
        <v>0</v>
      </c>
      <c r="AL222" s="103"/>
      <c r="AM222" s="103">
        <f>AM223+AM224</f>
        <v>154000</v>
      </c>
      <c r="AN222" s="103"/>
      <c r="AO222" s="103">
        <f>AO226+AO230+AO236+AO244+AO250++AO308</f>
        <v>0</v>
      </c>
      <c r="AP222" s="103">
        <f>AQ222</f>
        <v>17589.000410000008</v>
      </c>
      <c r="AQ222" s="103">
        <f>AQ223+AQ224</f>
        <v>17589.000410000008</v>
      </c>
      <c r="AR222" s="103"/>
      <c r="AS222" s="103">
        <f>AS226+AS230+AS236+AS244+AS250++AS308</f>
        <v>0</v>
      </c>
      <c r="AT222" s="103">
        <f>AU222</f>
        <v>2204506.1453499999</v>
      </c>
      <c r="AU222" s="103">
        <f>AU223+AU224</f>
        <v>2204506.1453499999</v>
      </c>
      <c r="AV222" s="103"/>
      <c r="AW222" s="103">
        <f>AW226+AW230+AW236+AW244+AW250++AW308</f>
        <v>0</v>
      </c>
      <c r="AX222" s="104">
        <f>AZ222</f>
        <v>411591.45159000007</v>
      </c>
      <c r="AY222" s="195">
        <f>AX222/K222</f>
        <v>0.52791250113093591</v>
      </c>
      <c r="AZ222" s="104">
        <f>AZ223+AZ224</f>
        <v>411591.45159000007</v>
      </c>
      <c r="BA222" s="195">
        <f>AZ222/L222</f>
        <v>0.52791250113093591</v>
      </c>
      <c r="BB222" s="408"/>
      <c r="BC222" s="408"/>
      <c r="BD222" s="408"/>
      <c r="BE222" s="408"/>
      <c r="BK222" s="402"/>
    </row>
    <row r="223" spans="1:63" s="108" customFormat="1" ht="69" customHeight="1" x14ac:dyDescent="0.25">
      <c r="B223" s="76"/>
      <c r="C223" s="77" t="s">
        <v>56</v>
      </c>
      <c r="D223" s="78"/>
      <c r="E223" s="453"/>
      <c r="F223" s="78"/>
      <c r="G223" s="78"/>
      <c r="H223" s="453"/>
      <c r="I223" s="78"/>
      <c r="J223" s="78"/>
      <c r="K223" s="78">
        <f>L223</f>
        <v>779658.46746999992</v>
      </c>
      <c r="L223" s="80">
        <f>L226+L231+L246+L261+L271+L275+L308+L250+L296+L298+L280+L301+L303+L305</f>
        <v>779658.46746999992</v>
      </c>
      <c r="M223" s="80"/>
      <c r="N223" s="80"/>
      <c r="O223" s="78">
        <f>Q223</f>
        <v>38267.597119999999</v>
      </c>
      <c r="P223" s="192">
        <f t="shared" ref="P223:P287" si="411">O223/K223</f>
        <v>4.9082513326865751E-2</v>
      </c>
      <c r="Q223" s="80">
        <f>Q226+Q231+Q246+Q261+Q271+Q275+Q308+Q250+Q296+Q287+Q298+Q280</f>
        <v>38267.597119999999</v>
      </c>
      <c r="R223" s="192">
        <f t="shared" ref="R223:R287" si="412">Q223/L223</f>
        <v>4.9082513326865751E-2</v>
      </c>
      <c r="S223" s="78"/>
      <c r="T223" s="78"/>
      <c r="U223" s="78"/>
      <c r="V223" s="78"/>
      <c r="W223" s="78">
        <f>Y223</f>
        <v>137215.97911000001</v>
      </c>
      <c r="X223" s="192">
        <f t="shared" ref="X223:X287" si="413">W223/K223</f>
        <v>0.17599498348971612</v>
      </c>
      <c r="Y223" s="80">
        <f>Y226+Y231+Y246+Y261+Y271+Y275+Y308+Y250+Y296+Y298+Y280+Y301+Y303+Y305</f>
        <v>137215.97911000001</v>
      </c>
      <c r="Z223" s="192">
        <f t="shared" ref="Z223:Z287" si="414">Y223/L223</f>
        <v>0.17599498348971612</v>
      </c>
      <c r="AA223" s="78"/>
      <c r="AB223" s="78"/>
      <c r="AC223" s="78"/>
      <c r="AD223" s="78"/>
      <c r="AE223" s="78">
        <f>AG223</f>
        <v>617140.83571000001</v>
      </c>
      <c r="AF223" s="192">
        <f t="shared" ref="AF223:AF287" si="415">AE223/K223</f>
        <v>0.79155279068875972</v>
      </c>
      <c r="AG223" s="80">
        <f>AG226+AG231+AG246+AG261+AG271+AG275+AG308+AG250+AG296+AG298+AG280+AG301+AG303+AG305</f>
        <v>617140.83571000001</v>
      </c>
      <c r="AH223" s="323">
        <f t="shared" ref="AH223:AH287" si="416">AG223/L223</f>
        <v>0.79155279068875972</v>
      </c>
      <c r="AI223" s="78"/>
      <c r="AJ223" s="78"/>
      <c r="AK223" s="78"/>
      <c r="AL223" s="78"/>
      <c r="AM223" s="78">
        <f>AM226+AM231+AM237+AM246+AM250+AM261+AM271+AM275+AM308</f>
        <v>0</v>
      </c>
      <c r="AN223" s="78"/>
      <c r="AO223" s="78"/>
      <c r="AP223" s="78">
        <f>AQ223</f>
        <v>17589.000410000008</v>
      </c>
      <c r="AQ223" s="78">
        <f>AQ226+AQ231+AQ237+AQ250+AQ271+AQ275+AQ308+AQ261+AQ246</f>
        <v>17589.000410000008</v>
      </c>
      <c r="AR223" s="78"/>
      <c r="AS223" s="78"/>
      <c r="AT223" s="78">
        <f>AU223</f>
        <v>194006.14535000001</v>
      </c>
      <c r="AU223" s="78">
        <f>AU226+AU231+AU237+AU246+AU250+AU261+AU271+AU275+AU308</f>
        <v>194006.14535000001</v>
      </c>
      <c r="AV223" s="78"/>
      <c r="AW223" s="78"/>
      <c r="AX223" s="80">
        <f>AZ223</f>
        <v>411591.45159000007</v>
      </c>
      <c r="AY223" s="192">
        <f t="shared" ref="AY223:AY286" si="417">AX223/K223</f>
        <v>0.52791250113093591</v>
      </c>
      <c r="AZ223" s="80">
        <f>AZ226+AZ231+AZ246+AZ261+AZ271+AZ275+AZ308+AZ250+AZ296+AZ287+AZ298+AZ280</f>
        <v>411591.45159000007</v>
      </c>
      <c r="BA223" s="192">
        <f t="shared" ref="BA223:BA286" si="418">AZ223/L223</f>
        <v>0.52791250113093591</v>
      </c>
      <c r="BB223" s="78"/>
      <c r="BC223" s="78"/>
      <c r="BD223" s="78"/>
      <c r="BE223" s="78"/>
    </row>
    <row r="224" spans="1:63" s="86" customFormat="1" ht="63.75" hidden="1" customHeight="1" x14ac:dyDescent="0.25">
      <c r="B224" s="82"/>
      <c r="C224" s="83" t="s">
        <v>57</v>
      </c>
      <c r="D224" s="84"/>
      <c r="E224" s="84"/>
      <c r="F224" s="84"/>
      <c r="G224" s="84"/>
      <c r="H224" s="84"/>
      <c r="I224" s="84"/>
      <c r="J224" s="84"/>
      <c r="K224" s="84">
        <f>L224</f>
        <v>0</v>
      </c>
      <c r="L224" s="85">
        <f>L235+L242+L245+L279</f>
        <v>0</v>
      </c>
      <c r="M224" s="85"/>
      <c r="N224" s="85"/>
      <c r="O224" s="84">
        <f>Q224</f>
        <v>0</v>
      </c>
      <c r="P224" s="191">
        <v>0</v>
      </c>
      <c r="Q224" s="85">
        <f>Q235+Q242+Q245+Q279</f>
        <v>0</v>
      </c>
      <c r="R224" s="191">
        <v>0</v>
      </c>
      <c r="S224" s="84"/>
      <c r="T224" s="84"/>
      <c r="U224" s="84"/>
      <c r="V224" s="84"/>
      <c r="W224" s="84">
        <f>Y224</f>
        <v>0</v>
      </c>
      <c r="X224" s="191" t="e">
        <f t="shared" si="413"/>
        <v>#DIV/0!</v>
      </c>
      <c r="Y224" s="85">
        <f>Y235+Y242+Y245+Y279</f>
        <v>0</v>
      </c>
      <c r="Z224" s="191" t="e">
        <f t="shared" si="414"/>
        <v>#DIV/0!</v>
      </c>
      <c r="AA224" s="84"/>
      <c r="AB224" s="84"/>
      <c r="AC224" s="84"/>
      <c r="AD224" s="84"/>
      <c r="AE224" s="84">
        <f>AG224</f>
        <v>0</v>
      </c>
      <c r="AF224" s="191">
        <v>0</v>
      </c>
      <c r="AG224" s="85">
        <f>AG235+AG242+AG245+AG279</f>
        <v>0</v>
      </c>
      <c r="AH224" s="323">
        <v>0</v>
      </c>
      <c r="AI224" s="84"/>
      <c r="AJ224" s="84"/>
      <c r="AK224" s="84"/>
      <c r="AL224" s="84"/>
      <c r="AM224" s="84">
        <f>AM235+AM242+AM245+AM279</f>
        <v>154000</v>
      </c>
      <c r="AN224" s="84"/>
      <c r="AO224" s="84"/>
      <c r="AP224" s="84">
        <f>AQ224</f>
        <v>0</v>
      </c>
      <c r="AQ224" s="84">
        <f>AQ235+AQ242+AQ245+AQ279</f>
        <v>0</v>
      </c>
      <c r="AR224" s="84"/>
      <c r="AS224" s="84"/>
      <c r="AT224" s="84">
        <f>AU224</f>
        <v>2010500</v>
      </c>
      <c r="AU224" s="84">
        <f>AU235+AU242+AU245+AU279</f>
        <v>2010500</v>
      </c>
      <c r="AV224" s="84"/>
      <c r="AW224" s="84"/>
      <c r="AX224" s="85">
        <f>AZ224</f>
        <v>0</v>
      </c>
      <c r="AY224" s="195" t="e">
        <f t="shared" si="417"/>
        <v>#DIV/0!</v>
      </c>
      <c r="AZ224" s="85">
        <f>AZ235+AZ242+AZ245+AZ279</f>
        <v>0</v>
      </c>
      <c r="BA224" s="195" t="e">
        <f t="shared" si="418"/>
        <v>#DIV/0!</v>
      </c>
      <c r="BB224" s="84"/>
      <c r="BC224" s="84"/>
      <c r="BD224" s="84"/>
      <c r="BE224" s="84"/>
    </row>
    <row r="225" spans="2:59" s="203" customFormat="1" ht="24.75" customHeight="1" x14ac:dyDescent="0.2">
      <c r="B225" s="76"/>
      <c r="C225" s="77" t="s">
        <v>79</v>
      </c>
      <c r="D225" s="79"/>
      <c r="E225" s="106"/>
      <c r="F225" s="79"/>
      <c r="G225" s="79"/>
      <c r="H225" s="79"/>
      <c r="I225" s="79"/>
      <c r="J225" s="79"/>
      <c r="K225" s="576"/>
      <c r="L225" s="111"/>
      <c r="M225" s="111"/>
      <c r="N225" s="111"/>
      <c r="O225" s="576"/>
      <c r="P225" s="195"/>
      <c r="Q225" s="111"/>
      <c r="R225" s="195"/>
      <c r="S225" s="440"/>
      <c r="T225" s="440"/>
      <c r="U225" s="440"/>
      <c r="V225" s="440"/>
      <c r="W225" s="576"/>
      <c r="X225" s="195"/>
      <c r="Y225" s="111"/>
      <c r="Z225" s="195"/>
      <c r="AA225" s="79"/>
      <c r="AB225" s="79"/>
      <c r="AC225" s="79"/>
      <c r="AD225" s="79"/>
      <c r="AE225" s="576"/>
      <c r="AF225" s="195"/>
      <c r="AG225" s="111"/>
      <c r="AH225" s="323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111"/>
      <c r="AY225" s="195"/>
      <c r="AZ225" s="111"/>
      <c r="BA225" s="195"/>
      <c r="BB225" s="406"/>
      <c r="BC225" s="406"/>
      <c r="BD225" s="406"/>
      <c r="BE225" s="406"/>
      <c r="BF225" s="202"/>
      <c r="BG225" s="202"/>
    </row>
    <row r="226" spans="2:59" s="108" customFormat="1" ht="51.75" hidden="1" customHeight="1" x14ac:dyDescent="0.25">
      <c r="B226" s="76" t="s">
        <v>60</v>
      </c>
      <c r="C226" s="77" t="s">
        <v>113</v>
      </c>
      <c r="D226" s="78">
        <f>D227+D228</f>
        <v>0</v>
      </c>
      <c r="E226" s="453">
        <f t="shared" ref="E226:E239" si="419">F226+G226</f>
        <v>1000</v>
      </c>
      <c r="F226" s="78">
        <f>SUM(F227:F228)</f>
        <v>1000</v>
      </c>
      <c r="G226" s="78">
        <f>SUM(G227:G228)</f>
        <v>0</v>
      </c>
      <c r="H226" s="78"/>
      <c r="I226" s="78"/>
      <c r="J226" s="78"/>
      <c r="K226" s="78">
        <f t="shared" ref="K226:K252" si="420">L226</f>
        <v>0</v>
      </c>
      <c r="L226" s="80">
        <f>L227+L228+L229</f>
        <v>0</v>
      </c>
      <c r="M226" s="80"/>
      <c r="N226" s="80"/>
      <c r="O226" s="78">
        <f t="shared" ref="O226:O243" si="421">Q226+U226</f>
        <v>0</v>
      </c>
      <c r="P226" s="192" t="e">
        <f t="shared" si="411"/>
        <v>#DIV/0!</v>
      </c>
      <c r="Q226" s="111">
        <f>SUM(Q227:Q229)</f>
        <v>0</v>
      </c>
      <c r="R226" s="192" t="e">
        <f t="shared" si="412"/>
        <v>#DIV/0!</v>
      </c>
      <c r="S226" s="78"/>
      <c r="T226" s="78"/>
      <c r="U226" s="78"/>
      <c r="V226" s="78"/>
      <c r="W226" s="78">
        <f t="shared" ref="W226:W230" si="422">Y226+AC226</f>
        <v>0</v>
      </c>
      <c r="X226" s="192" t="e">
        <f t="shared" si="413"/>
        <v>#DIV/0!</v>
      </c>
      <c r="Y226" s="80">
        <f>Y227+Y228+Y229</f>
        <v>0</v>
      </c>
      <c r="Z226" s="192" t="e">
        <f t="shared" si="414"/>
        <v>#DIV/0!</v>
      </c>
      <c r="AA226" s="78"/>
      <c r="AB226" s="78"/>
      <c r="AC226" s="78"/>
      <c r="AD226" s="78"/>
      <c r="AE226" s="78">
        <f t="shared" ref="AE226:AE230" si="423">AG226+AK226</f>
        <v>0</v>
      </c>
      <c r="AF226" s="192" t="e">
        <f t="shared" si="415"/>
        <v>#DIV/0!</v>
      </c>
      <c r="AG226" s="111">
        <f>SUM(AG227:AG229)</f>
        <v>0</v>
      </c>
      <c r="AH226" s="323" t="e">
        <f t="shared" si="416"/>
        <v>#DIV/0!</v>
      </c>
      <c r="AI226" s="78"/>
      <c r="AJ226" s="78"/>
      <c r="AK226" s="78"/>
      <c r="AL226" s="78"/>
      <c r="AM226" s="78">
        <f>AM227</f>
        <v>0</v>
      </c>
      <c r="AN226" s="78"/>
      <c r="AO226" s="78"/>
      <c r="AP226" s="78">
        <f>AQ226</f>
        <v>0</v>
      </c>
      <c r="AQ226" s="78">
        <f>AQ227</f>
        <v>0</v>
      </c>
      <c r="AR226" s="78"/>
      <c r="AS226" s="78"/>
      <c r="AT226" s="78">
        <f t="shared" ref="AT226:AT235" si="424">AU226</f>
        <v>0</v>
      </c>
      <c r="AU226" s="78">
        <f>SUM(AU227:AU228)</f>
        <v>0</v>
      </c>
      <c r="AV226" s="78"/>
      <c r="AW226" s="78"/>
      <c r="AX226" s="111">
        <f t="shared" ref="AX226:AX230" si="425">AZ226+BD226</f>
        <v>0</v>
      </c>
      <c r="AY226" s="192" t="e">
        <f t="shared" si="417"/>
        <v>#DIV/0!</v>
      </c>
      <c r="AZ226" s="111">
        <f>SUM(AZ227:AZ229)</f>
        <v>0</v>
      </c>
      <c r="BA226" s="192" t="e">
        <f t="shared" si="418"/>
        <v>#DIV/0!</v>
      </c>
      <c r="BB226" s="78"/>
      <c r="BC226" s="78"/>
      <c r="BD226" s="78"/>
      <c r="BE226" s="78"/>
    </row>
    <row r="227" spans="2:59" s="120" customFormat="1" ht="24" hidden="1" customHeight="1" x14ac:dyDescent="0.25">
      <c r="B227" s="115"/>
      <c r="C227" s="113" t="s">
        <v>65</v>
      </c>
      <c r="D227" s="117"/>
      <c r="E227" s="117">
        <f t="shared" si="419"/>
        <v>1000</v>
      </c>
      <c r="F227" s="117">
        <v>1000</v>
      </c>
      <c r="G227" s="117"/>
      <c r="H227" s="117"/>
      <c r="I227" s="117"/>
      <c r="J227" s="117"/>
      <c r="K227" s="117">
        <f t="shared" si="420"/>
        <v>0</v>
      </c>
      <c r="L227" s="118">
        <v>0</v>
      </c>
      <c r="M227" s="118"/>
      <c r="N227" s="118"/>
      <c r="O227" s="117">
        <f t="shared" si="421"/>
        <v>0</v>
      </c>
      <c r="P227" s="195">
        <v>0</v>
      </c>
      <c r="Q227" s="118">
        <f>AA227-L227</f>
        <v>0</v>
      </c>
      <c r="R227" s="195">
        <v>0</v>
      </c>
      <c r="S227" s="117"/>
      <c r="T227" s="117"/>
      <c r="U227" s="117"/>
      <c r="V227" s="117"/>
      <c r="W227" s="117">
        <f t="shared" si="422"/>
        <v>0</v>
      </c>
      <c r="X227" s="323">
        <v>0</v>
      </c>
      <c r="Y227" s="118">
        <f>AJ227-U227</f>
        <v>0</v>
      </c>
      <c r="Z227" s="323">
        <v>0</v>
      </c>
      <c r="AA227" s="117"/>
      <c r="AB227" s="117"/>
      <c r="AC227" s="117"/>
      <c r="AD227" s="117"/>
      <c r="AE227" s="117">
        <f t="shared" si="423"/>
        <v>0</v>
      </c>
      <c r="AF227" s="195">
        <v>0</v>
      </c>
      <c r="AG227" s="118">
        <f>AR227-AC227</f>
        <v>0</v>
      </c>
      <c r="AH227" s="323">
        <v>0</v>
      </c>
      <c r="AI227" s="117"/>
      <c r="AJ227" s="117"/>
      <c r="AK227" s="117"/>
      <c r="AL227" s="117"/>
      <c r="AM227" s="117">
        <f>AU227-AA227</f>
        <v>0</v>
      </c>
      <c r="AN227" s="117"/>
      <c r="AO227" s="117"/>
      <c r="AP227" s="117">
        <f>AQ227</f>
        <v>0</v>
      </c>
      <c r="AQ227" s="117">
        <f>AX227-AE227</f>
        <v>0</v>
      </c>
      <c r="AR227" s="117"/>
      <c r="AS227" s="117"/>
      <c r="AT227" s="117">
        <f t="shared" si="424"/>
        <v>0</v>
      </c>
      <c r="AU227" s="117">
        <v>0</v>
      </c>
      <c r="AV227" s="117"/>
      <c r="AW227" s="117"/>
      <c r="AX227" s="118">
        <f t="shared" si="425"/>
        <v>0</v>
      </c>
      <c r="AY227" s="195" t="e">
        <f t="shared" si="417"/>
        <v>#DIV/0!</v>
      </c>
      <c r="AZ227" s="118">
        <f>BK227-AV227</f>
        <v>0</v>
      </c>
      <c r="BA227" s="195" t="e">
        <f t="shared" si="418"/>
        <v>#DIV/0!</v>
      </c>
      <c r="BB227" s="117"/>
      <c r="BC227" s="117"/>
      <c r="BD227" s="117"/>
      <c r="BE227" s="117"/>
    </row>
    <row r="228" spans="2:59" s="120" customFormat="1" ht="54.75" hidden="1" customHeight="1" x14ac:dyDescent="0.25">
      <c r="B228" s="115"/>
      <c r="C228" s="113" t="s">
        <v>316</v>
      </c>
      <c r="D228" s="117"/>
      <c r="E228" s="117">
        <f t="shared" si="419"/>
        <v>0</v>
      </c>
      <c r="F228" s="117">
        <v>0</v>
      </c>
      <c r="G228" s="117"/>
      <c r="H228" s="117"/>
      <c r="I228" s="117"/>
      <c r="J228" s="117"/>
      <c r="K228" s="117">
        <f t="shared" si="420"/>
        <v>0</v>
      </c>
      <c r="L228" s="118"/>
      <c r="M228" s="118"/>
      <c r="N228" s="118"/>
      <c r="O228" s="117">
        <f t="shared" si="421"/>
        <v>0</v>
      </c>
      <c r="P228" s="195" t="e">
        <f t="shared" si="411"/>
        <v>#DIV/0!</v>
      </c>
      <c r="Q228" s="118"/>
      <c r="R228" s="195" t="e">
        <f t="shared" si="412"/>
        <v>#DIV/0!</v>
      </c>
      <c r="S228" s="117"/>
      <c r="T228" s="117"/>
      <c r="U228" s="117"/>
      <c r="V228" s="117"/>
      <c r="W228" s="117">
        <f t="shared" si="422"/>
        <v>0</v>
      </c>
      <c r="X228" s="323" t="e">
        <f t="shared" si="413"/>
        <v>#DIV/0!</v>
      </c>
      <c r="Y228" s="118">
        <f>L228</f>
        <v>0</v>
      </c>
      <c r="Z228" s="323" t="e">
        <f t="shared" si="414"/>
        <v>#DIV/0!</v>
      </c>
      <c r="AA228" s="117"/>
      <c r="AB228" s="117"/>
      <c r="AC228" s="117"/>
      <c r="AD228" s="117"/>
      <c r="AE228" s="117">
        <f t="shared" si="423"/>
        <v>0</v>
      </c>
      <c r="AF228" s="195" t="e">
        <f t="shared" si="415"/>
        <v>#DIV/0!</v>
      </c>
      <c r="AG228" s="118">
        <f>Y228</f>
        <v>0</v>
      </c>
      <c r="AH228" s="323" t="e">
        <f t="shared" si="416"/>
        <v>#DIV/0!</v>
      </c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>
        <f t="shared" si="424"/>
        <v>0</v>
      </c>
      <c r="AU228" s="117">
        <v>0</v>
      </c>
      <c r="AV228" s="117"/>
      <c r="AW228" s="117"/>
      <c r="AX228" s="118">
        <f t="shared" si="425"/>
        <v>0</v>
      </c>
      <c r="AY228" s="195" t="e">
        <f t="shared" si="417"/>
        <v>#DIV/0!</v>
      </c>
      <c r="AZ228" s="118">
        <f>L228-Y228</f>
        <v>0</v>
      </c>
      <c r="BA228" s="195" t="e">
        <f t="shared" si="418"/>
        <v>#DIV/0!</v>
      </c>
      <c r="BB228" s="117"/>
      <c r="BC228" s="117"/>
      <c r="BD228" s="117"/>
      <c r="BE228" s="117"/>
    </row>
    <row r="229" spans="2:59" s="120" customFormat="1" ht="60.75" hidden="1" customHeight="1" x14ac:dyDescent="0.25">
      <c r="B229" s="115"/>
      <c r="C229" s="113" t="s">
        <v>73</v>
      </c>
      <c r="D229" s="117"/>
      <c r="E229" s="117"/>
      <c r="F229" s="117"/>
      <c r="G229" s="117"/>
      <c r="H229" s="117"/>
      <c r="I229" s="117"/>
      <c r="J229" s="117"/>
      <c r="K229" s="117">
        <f t="shared" si="420"/>
        <v>0</v>
      </c>
      <c r="L229" s="118"/>
      <c r="M229" s="118"/>
      <c r="N229" s="118"/>
      <c r="O229" s="117">
        <f t="shared" si="421"/>
        <v>0</v>
      </c>
      <c r="P229" s="195" t="e">
        <f t="shared" si="411"/>
        <v>#DIV/0!</v>
      </c>
      <c r="Q229" s="118">
        <f>L229</f>
        <v>0</v>
      </c>
      <c r="R229" s="195" t="e">
        <f t="shared" si="412"/>
        <v>#DIV/0!</v>
      </c>
      <c r="S229" s="117"/>
      <c r="T229" s="117"/>
      <c r="U229" s="117"/>
      <c r="V229" s="117"/>
      <c r="W229" s="117">
        <f t="shared" si="422"/>
        <v>0</v>
      </c>
      <c r="X229" s="323" t="e">
        <f t="shared" si="413"/>
        <v>#DIV/0!</v>
      </c>
      <c r="Y229" s="118">
        <f>L229</f>
        <v>0</v>
      </c>
      <c r="Z229" s="323" t="e">
        <f t="shared" si="414"/>
        <v>#DIV/0!</v>
      </c>
      <c r="AA229" s="117"/>
      <c r="AB229" s="117"/>
      <c r="AC229" s="117"/>
      <c r="AD229" s="117"/>
      <c r="AE229" s="117">
        <f t="shared" si="423"/>
        <v>0</v>
      </c>
      <c r="AF229" s="195" t="e">
        <f t="shared" si="415"/>
        <v>#DIV/0!</v>
      </c>
      <c r="AG229" s="118">
        <f>Y229</f>
        <v>0</v>
      </c>
      <c r="AH229" s="323" t="e">
        <f t="shared" si="416"/>
        <v>#DIV/0!</v>
      </c>
      <c r="AI229" s="117"/>
      <c r="AJ229" s="117"/>
      <c r="AK229" s="117"/>
      <c r="AL229" s="117"/>
      <c r="AM229" s="117"/>
      <c r="AN229" s="117"/>
      <c r="AO229" s="117"/>
      <c r="AP229" s="117"/>
      <c r="AQ229" s="117"/>
      <c r="AR229" s="117"/>
      <c r="AS229" s="117"/>
      <c r="AT229" s="117"/>
      <c r="AU229" s="117"/>
      <c r="AV229" s="117"/>
      <c r="AW229" s="117"/>
      <c r="AX229" s="118">
        <f t="shared" si="425"/>
        <v>0</v>
      </c>
      <c r="AY229" s="195" t="e">
        <f t="shared" si="417"/>
        <v>#DIV/0!</v>
      </c>
      <c r="AZ229" s="118">
        <f>L229-Y229</f>
        <v>0</v>
      </c>
      <c r="BA229" s="195" t="e">
        <f t="shared" si="418"/>
        <v>#DIV/0!</v>
      </c>
      <c r="BB229" s="117"/>
      <c r="BC229" s="117"/>
      <c r="BD229" s="117"/>
      <c r="BE229" s="117"/>
    </row>
    <row r="230" spans="2:59" s="108" customFormat="1" ht="64.5" customHeight="1" x14ac:dyDescent="0.25">
      <c r="B230" s="76" t="s">
        <v>60</v>
      </c>
      <c r="C230" s="77" t="s">
        <v>68</v>
      </c>
      <c r="D230" s="78"/>
      <c r="E230" s="453">
        <f t="shared" si="419"/>
        <v>743937</v>
      </c>
      <c r="F230" s="78">
        <f>SUM(F232:F234)</f>
        <v>743937</v>
      </c>
      <c r="G230" s="78">
        <f>SUM(G232:G234)</f>
        <v>0</v>
      </c>
      <c r="H230" s="453">
        <f t="shared" ref="H230:H239" si="426">I230+J230</f>
        <v>-743937</v>
      </c>
      <c r="I230" s="78">
        <f>SUM(I232:I234)</f>
        <v>-743937</v>
      </c>
      <c r="J230" s="78"/>
      <c r="K230" s="78">
        <f t="shared" si="420"/>
        <v>207717.81509999998</v>
      </c>
      <c r="L230" s="80">
        <f>L231+L235</f>
        <v>207717.81509999998</v>
      </c>
      <c r="M230" s="80"/>
      <c r="N230" s="80"/>
      <c r="O230" s="78">
        <f t="shared" si="421"/>
        <v>24716.486939999999</v>
      </c>
      <c r="P230" s="192">
        <f t="shared" si="411"/>
        <v>0.11899069383192257</v>
      </c>
      <c r="Q230" s="80">
        <f>Q231+Q235</f>
        <v>24716.486939999999</v>
      </c>
      <c r="R230" s="192">
        <f t="shared" si="412"/>
        <v>0.11899069383192257</v>
      </c>
      <c r="S230" s="78"/>
      <c r="T230" s="78"/>
      <c r="U230" s="78"/>
      <c r="V230" s="78"/>
      <c r="W230" s="78">
        <f t="shared" si="422"/>
        <v>23664.868930000001</v>
      </c>
      <c r="X230" s="192">
        <f t="shared" si="413"/>
        <v>0.1139279696284462</v>
      </c>
      <c r="Y230" s="80">
        <f>Y231+Y235</f>
        <v>23664.868930000001</v>
      </c>
      <c r="Z230" s="192">
        <f t="shared" si="414"/>
        <v>0.1139279696284462</v>
      </c>
      <c r="AA230" s="78"/>
      <c r="AB230" s="78"/>
      <c r="AC230" s="78"/>
      <c r="AD230" s="78"/>
      <c r="AE230" s="78">
        <f t="shared" si="423"/>
        <v>153089.37228000001</v>
      </c>
      <c r="AF230" s="192">
        <f t="shared" si="415"/>
        <v>0.73700646334210373</v>
      </c>
      <c r="AG230" s="80">
        <f>AG231+AG235</f>
        <v>153089.37228000001</v>
      </c>
      <c r="AH230" s="323">
        <f t="shared" si="416"/>
        <v>0.73700646334210373</v>
      </c>
      <c r="AI230" s="78"/>
      <c r="AJ230" s="78"/>
      <c r="AK230" s="78"/>
      <c r="AL230" s="78"/>
      <c r="AM230" s="78">
        <f>AM231+AM235</f>
        <v>0</v>
      </c>
      <c r="AN230" s="78"/>
      <c r="AO230" s="78"/>
      <c r="AP230" s="78">
        <f>AQ230</f>
        <v>0</v>
      </c>
      <c r="AQ230" s="78">
        <f>AQ232</f>
        <v>0</v>
      </c>
      <c r="AR230" s="78"/>
      <c r="AS230" s="78"/>
      <c r="AT230" s="78">
        <f t="shared" si="424"/>
        <v>965571.50625999994</v>
      </c>
      <c r="AU230" s="78">
        <f>AU231+AU235</f>
        <v>965571.50625999994</v>
      </c>
      <c r="AV230" s="78"/>
      <c r="AW230" s="78"/>
      <c r="AX230" s="80">
        <f t="shared" si="425"/>
        <v>8935.7344000000012</v>
      </c>
      <c r="AY230" s="192">
        <f t="shared" si="417"/>
        <v>4.3018623105091587E-2</v>
      </c>
      <c r="AZ230" s="80">
        <f>AZ231+AZ235</f>
        <v>8935.7344000000012</v>
      </c>
      <c r="BA230" s="192">
        <f t="shared" si="418"/>
        <v>4.3018623105091587E-2</v>
      </c>
      <c r="BB230" s="78"/>
      <c r="BC230" s="78"/>
      <c r="BD230" s="78"/>
      <c r="BE230" s="78"/>
    </row>
    <row r="231" spans="2:59" s="108" customFormat="1" ht="41.25" customHeight="1" x14ac:dyDescent="0.25">
      <c r="B231" s="76"/>
      <c r="C231" s="77" t="s">
        <v>56</v>
      </c>
      <c r="D231" s="78"/>
      <c r="E231" s="453"/>
      <c r="F231" s="78"/>
      <c r="G231" s="78"/>
      <c r="H231" s="453"/>
      <c r="I231" s="78"/>
      <c r="J231" s="78"/>
      <c r="K231" s="78">
        <f t="shared" si="420"/>
        <v>207717.81509999998</v>
      </c>
      <c r="L231" s="80">
        <f>L233+L234</f>
        <v>207717.81509999998</v>
      </c>
      <c r="M231" s="80"/>
      <c r="N231" s="80"/>
      <c r="O231" s="78">
        <f>Q231</f>
        <v>24716.486939999999</v>
      </c>
      <c r="P231" s="192">
        <f t="shared" si="411"/>
        <v>0.11899069383192257</v>
      </c>
      <c r="Q231" s="80">
        <f>Q233+Q234</f>
        <v>24716.486939999999</v>
      </c>
      <c r="R231" s="192">
        <f t="shared" si="412"/>
        <v>0.11899069383192257</v>
      </c>
      <c r="S231" s="78"/>
      <c r="T231" s="78"/>
      <c r="U231" s="78"/>
      <c r="V231" s="78"/>
      <c r="W231" s="78">
        <f>Y231</f>
        <v>23664.868930000001</v>
      </c>
      <c r="X231" s="192">
        <f t="shared" si="413"/>
        <v>0.1139279696284462</v>
      </c>
      <c r="Y231" s="80">
        <f>Y232+Y233+Y234</f>
        <v>23664.868930000001</v>
      </c>
      <c r="Z231" s="192">
        <f t="shared" si="414"/>
        <v>0.1139279696284462</v>
      </c>
      <c r="AA231" s="78"/>
      <c r="AB231" s="78"/>
      <c r="AC231" s="78"/>
      <c r="AD231" s="78"/>
      <c r="AE231" s="78">
        <f>AG231</f>
        <v>153089.37228000001</v>
      </c>
      <c r="AF231" s="192">
        <f t="shared" si="415"/>
        <v>0.73700646334210373</v>
      </c>
      <c r="AG231" s="80">
        <f>AG232+AG234+AG233</f>
        <v>153089.37228000001</v>
      </c>
      <c r="AH231" s="323">
        <f t="shared" si="416"/>
        <v>0.73700646334210373</v>
      </c>
      <c r="AI231" s="78"/>
      <c r="AJ231" s="78"/>
      <c r="AK231" s="78"/>
      <c r="AL231" s="78"/>
      <c r="AM231" s="78">
        <f>AM232+AM234</f>
        <v>0</v>
      </c>
      <c r="AN231" s="78"/>
      <c r="AO231" s="78"/>
      <c r="AP231" s="78"/>
      <c r="AQ231" s="78"/>
      <c r="AR231" s="78"/>
      <c r="AS231" s="78"/>
      <c r="AT231" s="78">
        <f t="shared" si="424"/>
        <v>10316.251340000001</v>
      </c>
      <c r="AU231" s="78">
        <f>AU232+AU234</f>
        <v>10316.251340000001</v>
      </c>
      <c r="AV231" s="78"/>
      <c r="AW231" s="78"/>
      <c r="AX231" s="80">
        <f>AZ231</f>
        <v>8935.7344000000012</v>
      </c>
      <c r="AY231" s="192">
        <f t="shared" si="417"/>
        <v>4.3018623105091587E-2</v>
      </c>
      <c r="AZ231" s="80">
        <f>AZ232+AZ234</f>
        <v>8935.7344000000012</v>
      </c>
      <c r="BA231" s="192">
        <f t="shared" si="418"/>
        <v>4.3018623105091587E-2</v>
      </c>
      <c r="BB231" s="78"/>
      <c r="BC231" s="78"/>
      <c r="BD231" s="78"/>
      <c r="BE231" s="78"/>
    </row>
    <row r="232" spans="2:59" s="90" customFormat="1" ht="80.25" hidden="1" customHeight="1" x14ac:dyDescent="0.25">
      <c r="B232" s="87"/>
      <c r="C232" s="199" t="s">
        <v>116</v>
      </c>
      <c r="D232" s="88"/>
      <c r="E232" s="88">
        <f t="shared" si="419"/>
        <v>743937</v>
      </c>
      <c r="F232" s="88">
        <v>743937</v>
      </c>
      <c r="G232" s="88"/>
      <c r="H232" s="88">
        <f t="shared" si="426"/>
        <v>-743937</v>
      </c>
      <c r="I232" s="88">
        <f>L232-F232</f>
        <v>-743937</v>
      </c>
      <c r="J232" s="88"/>
      <c r="K232" s="88">
        <f t="shared" si="420"/>
        <v>0</v>
      </c>
      <c r="L232" s="89">
        <v>0</v>
      </c>
      <c r="M232" s="89"/>
      <c r="N232" s="89"/>
      <c r="O232" s="88">
        <f t="shared" si="421"/>
        <v>0</v>
      </c>
      <c r="P232" s="200">
        <v>0</v>
      </c>
      <c r="Q232" s="89">
        <v>0</v>
      </c>
      <c r="R232" s="200">
        <v>0</v>
      </c>
      <c r="S232" s="88"/>
      <c r="T232" s="88"/>
      <c r="U232" s="88"/>
      <c r="V232" s="88"/>
      <c r="W232" s="88">
        <f t="shared" ref="W232:W236" si="427">Y232+AC232</f>
        <v>0</v>
      </c>
      <c r="X232" s="200">
        <v>0</v>
      </c>
      <c r="Y232" s="89">
        <f>AJ232-U232</f>
        <v>0</v>
      </c>
      <c r="Z232" s="200">
        <v>0</v>
      </c>
      <c r="AA232" s="88"/>
      <c r="AB232" s="88"/>
      <c r="AC232" s="88"/>
      <c r="AD232" s="88"/>
      <c r="AE232" s="88">
        <f t="shared" ref="AE232:AE236" si="428">AG232+AK232</f>
        <v>0</v>
      </c>
      <c r="AF232" s="200">
        <v>0</v>
      </c>
      <c r="AG232" s="89">
        <f>AR232-AC232</f>
        <v>0</v>
      </c>
      <c r="AH232" s="323" t="e">
        <f t="shared" si="416"/>
        <v>#DIV/0!</v>
      </c>
      <c r="AI232" s="88"/>
      <c r="AJ232" s="88"/>
      <c r="AK232" s="88"/>
      <c r="AL232" s="88"/>
      <c r="AM232" s="88">
        <f>AU232-AA232</f>
        <v>0</v>
      </c>
      <c r="AN232" s="88"/>
      <c r="AO232" s="88"/>
      <c r="AP232" s="88">
        <f>AQ232</f>
        <v>0</v>
      </c>
      <c r="AQ232" s="88">
        <f>AX232-AE232</f>
        <v>0</v>
      </c>
      <c r="AR232" s="88"/>
      <c r="AS232" s="88"/>
      <c r="AT232" s="88">
        <f t="shared" si="424"/>
        <v>0</v>
      </c>
      <c r="AU232" s="88">
        <v>0</v>
      </c>
      <c r="AV232" s="88"/>
      <c r="AW232" s="88"/>
      <c r="AX232" s="89">
        <f t="shared" ref="AX232:AX236" si="429">AZ232+BD232</f>
        <v>0</v>
      </c>
      <c r="AY232" s="200">
        <v>0</v>
      </c>
      <c r="AZ232" s="89">
        <f>BK232-AV232</f>
        <v>0</v>
      </c>
      <c r="BA232" s="200">
        <v>0</v>
      </c>
      <c r="BB232" s="88"/>
      <c r="BC232" s="88"/>
      <c r="BD232" s="88"/>
      <c r="BE232" s="88"/>
    </row>
    <row r="233" spans="2:59" s="120" customFormat="1" ht="64.5" hidden="1" customHeight="1" x14ac:dyDescent="0.25">
      <c r="B233" s="115"/>
      <c r="C233" s="113" t="s">
        <v>65</v>
      </c>
      <c r="D233" s="117"/>
      <c r="E233" s="117"/>
      <c r="F233" s="117"/>
      <c r="G233" s="117"/>
      <c r="H233" s="117"/>
      <c r="I233" s="117"/>
      <c r="J233" s="117"/>
      <c r="K233" s="117">
        <f t="shared" si="420"/>
        <v>197401.56375999999</v>
      </c>
      <c r="L233" s="118">
        <v>197401.56375999999</v>
      </c>
      <c r="M233" s="118"/>
      <c r="N233" s="118"/>
      <c r="O233" s="117">
        <f t="shared" si="421"/>
        <v>22284.351989999999</v>
      </c>
      <c r="P233" s="323">
        <f t="shared" si="411"/>
        <v>0.11288842684697889</v>
      </c>
      <c r="Q233" s="118">
        <v>22284.351989999999</v>
      </c>
      <c r="R233" s="192">
        <f t="shared" si="412"/>
        <v>0.11288842684697889</v>
      </c>
      <c r="S233" s="117"/>
      <c r="T233" s="117"/>
      <c r="U233" s="117"/>
      <c r="V233" s="117"/>
      <c r="W233" s="117">
        <f t="shared" si="427"/>
        <v>22284.351989999999</v>
      </c>
      <c r="X233" s="323">
        <f t="shared" si="413"/>
        <v>0.11288842684697889</v>
      </c>
      <c r="Y233" s="118">
        <v>22284.351989999999</v>
      </c>
      <c r="Z233" s="192">
        <f t="shared" si="414"/>
        <v>0.11288842684697889</v>
      </c>
      <c r="AA233" s="117"/>
      <c r="AB233" s="117"/>
      <c r="AC233" s="117"/>
      <c r="AD233" s="117"/>
      <c r="AE233" s="117">
        <f t="shared" si="428"/>
        <v>143851.91542</v>
      </c>
      <c r="AF233" s="192">
        <f t="shared" si="415"/>
        <v>0.72872733467752349</v>
      </c>
      <c r="AG233" s="118">
        <v>143851.91542</v>
      </c>
      <c r="AH233" s="323">
        <f t="shared" si="416"/>
        <v>0.72872733467752349</v>
      </c>
      <c r="AI233" s="117"/>
      <c r="AJ233" s="117"/>
      <c r="AK233" s="117"/>
      <c r="AL233" s="117"/>
      <c r="AM233" s="117"/>
      <c r="AN233" s="117"/>
      <c r="AO233" s="117"/>
      <c r="AP233" s="117"/>
      <c r="AQ233" s="117"/>
      <c r="AR233" s="117"/>
      <c r="AS233" s="117"/>
      <c r="AT233" s="117">
        <f t="shared" si="424"/>
        <v>0</v>
      </c>
      <c r="AU233" s="117">
        <v>0</v>
      </c>
      <c r="AV233" s="117"/>
      <c r="AW233" s="117"/>
      <c r="AX233" s="118">
        <f t="shared" si="429"/>
        <v>0</v>
      </c>
      <c r="AY233" s="195">
        <f t="shared" si="417"/>
        <v>0</v>
      </c>
      <c r="AZ233" s="118">
        <f>BK233-AV233</f>
        <v>0</v>
      </c>
      <c r="BA233" s="195">
        <f t="shared" si="418"/>
        <v>0</v>
      </c>
      <c r="BB233" s="117"/>
      <c r="BC233" s="117"/>
      <c r="BD233" s="117"/>
      <c r="BE233" s="117"/>
    </row>
    <row r="234" spans="2:59" s="120" customFormat="1" ht="31.5" hidden="1" customHeight="1" x14ac:dyDescent="0.25">
      <c r="B234" s="115"/>
      <c r="C234" s="113" t="s">
        <v>66</v>
      </c>
      <c r="D234" s="117"/>
      <c r="E234" s="117">
        <f t="shared" si="419"/>
        <v>0</v>
      </c>
      <c r="F234" s="117">
        <v>0</v>
      </c>
      <c r="G234" s="117"/>
      <c r="H234" s="117">
        <f t="shared" si="426"/>
        <v>0</v>
      </c>
      <c r="I234" s="117">
        <v>0</v>
      </c>
      <c r="J234" s="117"/>
      <c r="K234" s="117">
        <f t="shared" si="420"/>
        <v>10316.251340000001</v>
      </c>
      <c r="L234" s="118">
        <v>10316.251340000001</v>
      </c>
      <c r="M234" s="118"/>
      <c r="N234" s="118"/>
      <c r="O234" s="117">
        <f t="shared" si="421"/>
        <v>2432.1349500000001</v>
      </c>
      <c r="P234" s="323">
        <f t="shared" si="411"/>
        <v>0.23575762841001119</v>
      </c>
      <c r="Q234" s="118">
        <v>2432.1349500000001</v>
      </c>
      <c r="R234" s="323">
        <f t="shared" si="412"/>
        <v>0.23575762841001119</v>
      </c>
      <c r="S234" s="117"/>
      <c r="T234" s="117"/>
      <c r="U234" s="117"/>
      <c r="V234" s="117"/>
      <c r="W234" s="117">
        <f t="shared" si="427"/>
        <v>1380.51694</v>
      </c>
      <c r="X234" s="323">
        <f t="shared" si="413"/>
        <v>0.13381963026116034</v>
      </c>
      <c r="Y234" s="118">
        <v>1380.51694</v>
      </c>
      <c r="Z234" s="323">
        <f t="shared" si="414"/>
        <v>0.13381963026116034</v>
      </c>
      <c r="AA234" s="117"/>
      <c r="AB234" s="117"/>
      <c r="AC234" s="117"/>
      <c r="AD234" s="117"/>
      <c r="AE234" s="117">
        <f t="shared" si="428"/>
        <v>9237.4568600000002</v>
      </c>
      <c r="AF234" s="192">
        <f t="shared" si="415"/>
        <v>0.89542766607312996</v>
      </c>
      <c r="AG234" s="118">
        <v>9237.4568600000002</v>
      </c>
      <c r="AH234" s="323">
        <f t="shared" si="416"/>
        <v>0.89542766607312996</v>
      </c>
      <c r="AI234" s="117"/>
      <c r="AJ234" s="117"/>
      <c r="AK234" s="117"/>
      <c r="AL234" s="117"/>
      <c r="AM234" s="117">
        <v>0</v>
      </c>
      <c r="AN234" s="117"/>
      <c r="AO234" s="117"/>
      <c r="AP234" s="117"/>
      <c r="AQ234" s="117"/>
      <c r="AR234" s="117"/>
      <c r="AS234" s="117"/>
      <c r="AT234" s="117">
        <f t="shared" si="424"/>
        <v>10316.251340000001</v>
      </c>
      <c r="AU234" s="117">
        <f>L234</f>
        <v>10316.251340000001</v>
      </c>
      <c r="AV234" s="117"/>
      <c r="AW234" s="117"/>
      <c r="AX234" s="118">
        <f t="shared" si="429"/>
        <v>8935.7344000000012</v>
      </c>
      <c r="AY234" s="323">
        <f t="shared" si="417"/>
        <v>0.86618036973883972</v>
      </c>
      <c r="AZ234" s="118">
        <f>L234-Y234</f>
        <v>8935.7344000000012</v>
      </c>
      <c r="BA234" s="323">
        <f t="shared" si="418"/>
        <v>0.86618036973883972</v>
      </c>
      <c r="BB234" s="117"/>
      <c r="BC234" s="117"/>
      <c r="BD234" s="117"/>
      <c r="BE234" s="117"/>
    </row>
    <row r="235" spans="2:59" s="86" customFormat="1" ht="46.5" hidden="1" customHeight="1" x14ac:dyDescent="0.25">
      <c r="B235" s="82"/>
      <c r="C235" s="83" t="s">
        <v>57</v>
      </c>
      <c r="D235" s="84"/>
      <c r="E235" s="84"/>
      <c r="F235" s="84"/>
      <c r="G235" s="84"/>
      <c r="H235" s="84"/>
      <c r="I235" s="84"/>
      <c r="J235" s="84"/>
      <c r="K235" s="117">
        <f t="shared" si="420"/>
        <v>0</v>
      </c>
      <c r="L235" s="85">
        <v>0</v>
      </c>
      <c r="M235" s="85"/>
      <c r="N235" s="85"/>
      <c r="O235" s="117">
        <f t="shared" si="421"/>
        <v>0</v>
      </c>
      <c r="P235" s="195" t="e">
        <f t="shared" si="411"/>
        <v>#DIV/0!</v>
      </c>
      <c r="Q235" s="118">
        <f>AA235-L235</f>
        <v>0</v>
      </c>
      <c r="R235" s="195" t="e">
        <f t="shared" si="412"/>
        <v>#DIV/0!</v>
      </c>
      <c r="S235" s="84"/>
      <c r="T235" s="84"/>
      <c r="U235" s="84"/>
      <c r="V235" s="84"/>
      <c r="W235" s="117">
        <f t="shared" si="427"/>
        <v>0</v>
      </c>
      <c r="X235" s="195" t="e">
        <f t="shared" si="413"/>
        <v>#DIV/0!</v>
      </c>
      <c r="Y235" s="118">
        <f>AJ235-U235</f>
        <v>0</v>
      </c>
      <c r="Z235" s="195" t="e">
        <f t="shared" si="414"/>
        <v>#DIV/0!</v>
      </c>
      <c r="AA235" s="84"/>
      <c r="AB235" s="84"/>
      <c r="AC235" s="84"/>
      <c r="AD235" s="84"/>
      <c r="AE235" s="117">
        <f t="shared" si="428"/>
        <v>0</v>
      </c>
      <c r="AF235" s="195" t="e">
        <f t="shared" si="415"/>
        <v>#DIV/0!</v>
      </c>
      <c r="AG235" s="118">
        <f>AR235-AC235</f>
        <v>0</v>
      </c>
      <c r="AH235" s="323" t="e">
        <f t="shared" si="416"/>
        <v>#DIV/0!</v>
      </c>
      <c r="AI235" s="84"/>
      <c r="AJ235" s="84"/>
      <c r="AK235" s="84"/>
      <c r="AL235" s="84"/>
      <c r="AM235" s="84">
        <v>0</v>
      </c>
      <c r="AN235" s="84"/>
      <c r="AO235" s="84"/>
      <c r="AP235" s="84"/>
      <c r="AQ235" s="84"/>
      <c r="AR235" s="84"/>
      <c r="AS235" s="84"/>
      <c r="AT235" s="84">
        <f t="shared" si="424"/>
        <v>955255.25491999998</v>
      </c>
      <c r="AU235" s="84">
        <v>955255.25491999998</v>
      </c>
      <c r="AV235" s="84"/>
      <c r="AW235" s="84"/>
      <c r="AX235" s="118">
        <f t="shared" si="429"/>
        <v>0</v>
      </c>
      <c r="AY235" s="195" t="e">
        <f t="shared" si="417"/>
        <v>#DIV/0!</v>
      </c>
      <c r="AZ235" s="118">
        <f>BK235-AV235</f>
        <v>0</v>
      </c>
      <c r="BA235" s="195" t="e">
        <f t="shared" si="418"/>
        <v>#DIV/0!</v>
      </c>
      <c r="BB235" s="84"/>
      <c r="BC235" s="84"/>
      <c r="BD235" s="84"/>
      <c r="BE235" s="84"/>
    </row>
    <row r="236" spans="2:59" s="81" customFormat="1" ht="129.75" hidden="1" customHeight="1" x14ac:dyDescent="0.25">
      <c r="B236" s="204" t="s">
        <v>83</v>
      </c>
      <c r="C236" s="205" t="s">
        <v>114</v>
      </c>
      <c r="D236" s="206"/>
      <c r="E236" s="207">
        <f t="shared" si="419"/>
        <v>690541.68420000002</v>
      </c>
      <c r="F236" s="206">
        <f>SUM(F238:F239)</f>
        <v>690541.68420000002</v>
      </c>
      <c r="G236" s="206">
        <f>SUM(G238:G239)</f>
        <v>0</v>
      </c>
      <c r="H236" s="206">
        <f t="shared" si="426"/>
        <v>-690541.68420000002</v>
      </c>
      <c r="I236" s="206">
        <f>I238+I239</f>
        <v>-690541.68420000002</v>
      </c>
      <c r="J236" s="206"/>
      <c r="K236" s="117">
        <f t="shared" si="420"/>
        <v>0</v>
      </c>
      <c r="L236" s="80">
        <f>L237+L242</f>
        <v>0</v>
      </c>
      <c r="M236" s="462"/>
      <c r="N236" s="462"/>
      <c r="O236" s="117">
        <f t="shared" si="421"/>
        <v>0</v>
      </c>
      <c r="P236" s="195" t="e">
        <f t="shared" si="411"/>
        <v>#DIV/0!</v>
      </c>
      <c r="Q236" s="118">
        <f>Q237+Q242</f>
        <v>0</v>
      </c>
      <c r="R236" s="195" t="e">
        <f t="shared" si="412"/>
        <v>#DIV/0!</v>
      </c>
      <c r="S236" s="206"/>
      <c r="T236" s="206"/>
      <c r="U236" s="206"/>
      <c r="V236" s="206"/>
      <c r="W236" s="117">
        <f t="shared" si="427"/>
        <v>0</v>
      </c>
      <c r="X236" s="195" t="e">
        <f t="shared" si="413"/>
        <v>#DIV/0!</v>
      </c>
      <c r="Y236" s="118">
        <f>Y237+Y242</f>
        <v>0</v>
      </c>
      <c r="Z236" s="195" t="e">
        <f t="shared" si="414"/>
        <v>#DIV/0!</v>
      </c>
      <c r="AA236" s="206"/>
      <c r="AB236" s="206"/>
      <c r="AC236" s="206"/>
      <c r="AD236" s="206"/>
      <c r="AE236" s="117">
        <f t="shared" si="428"/>
        <v>0</v>
      </c>
      <c r="AF236" s="195" t="e">
        <f t="shared" si="415"/>
        <v>#DIV/0!</v>
      </c>
      <c r="AG236" s="118">
        <f>AG237+AG242</f>
        <v>0</v>
      </c>
      <c r="AH236" s="323" t="e">
        <f t="shared" si="416"/>
        <v>#DIV/0!</v>
      </c>
      <c r="AI236" s="206"/>
      <c r="AJ236" s="206"/>
      <c r="AK236" s="206"/>
      <c r="AL236" s="206"/>
      <c r="AM236" s="78">
        <f>AM237+AM242</f>
        <v>154000</v>
      </c>
      <c r="AN236" s="206"/>
      <c r="AO236" s="206"/>
      <c r="AP236" s="206">
        <f>AQ236</f>
        <v>0</v>
      </c>
      <c r="AQ236" s="206">
        <f>AQ238+AQ239</f>
        <v>0</v>
      </c>
      <c r="AR236" s="206"/>
      <c r="AS236" s="206"/>
      <c r="AT236" s="78">
        <f>AU236+AW236</f>
        <v>154000</v>
      </c>
      <c r="AU236" s="78">
        <f>AU237+AU242</f>
        <v>154000</v>
      </c>
      <c r="AV236" s="206"/>
      <c r="AW236" s="206"/>
      <c r="AX236" s="118">
        <f t="shared" si="429"/>
        <v>0</v>
      </c>
      <c r="AY236" s="195" t="e">
        <f t="shared" si="417"/>
        <v>#DIV/0!</v>
      </c>
      <c r="AZ236" s="118">
        <f>AZ237+AZ242</f>
        <v>0</v>
      </c>
      <c r="BA236" s="195" t="e">
        <f t="shared" si="418"/>
        <v>#DIV/0!</v>
      </c>
      <c r="BB236" s="206"/>
      <c r="BC236" s="206"/>
      <c r="BD236" s="206"/>
      <c r="BE236" s="206"/>
    </row>
    <row r="237" spans="2:59" s="81" customFormat="1" ht="41.25" hidden="1" customHeight="1" x14ac:dyDescent="0.25">
      <c r="B237" s="76"/>
      <c r="C237" s="77" t="s">
        <v>56</v>
      </c>
      <c r="D237" s="78"/>
      <c r="E237" s="79"/>
      <c r="F237" s="78"/>
      <c r="G237" s="78"/>
      <c r="H237" s="79"/>
      <c r="I237" s="78"/>
      <c r="J237" s="78"/>
      <c r="K237" s="117">
        <f t="shared" si="420"/>
        <v>0</v>
      </c>
      <c r="L237" s="80"/>
      <c r="M237" s="80"/>
      <c r="N237" s="80"/>
      <c r="O237" s="117">
        <f t="shared" si="421"/>
        <v>0</v>
      </c>
      <c r="P237" s="195" t="e">
        <f t="shared" si="411"/>
        <v>#DIV/0!</v>
      </c>
      <c r="Q237" s="118"/>
      <c r="R237" s="195" t="e">
        <f t="shared" si="412"/>
        <v>#DIV/0!</v>
      </c>
      <c r="S237" s="78"/>
      <c r="T237" s="78"/>
      <c r="U237" s="78"/>
      <c r="V237" s="78"/>
      <c r="W237" s="117"/>
      <c r="X237" s="195" t="e">
        <f t="shared" si="413"/>
        <v>#DIV/0!</v>
      </c>
      <c r="Y237" s="118"/>
      <c r="Z237" s="195" t="e">
        <f t="shared" si="414"/>
        <v>#DIV/0!</v>
      </c>
      <c r="AA237" s="78"/>
      <c r="AB237" s="78"/>
      <c r="AC237" s="78"/>
      <c r="AD237" s="78"/>
      <c r="AE237" s="117"/>
      <c r="AF237" s="195" t="e">
        <f t="shared" si="415"/>
        <v>#DIV/0!</v>
      </c>
      <c r="AG237" s="118"/>
      <c r="AH237" s="323" t="e">
        <f t="shared" si="416"/>
        <v>#DIV/0!</v>
      </c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118"/>
      <c r="AY237" s="195" t="e">
        <f t="shared" si="417"/>
        <v>#DIV/0!</v>
      </c>
      <c r="AZ237" s="118"/>
      <c r="BA237" s="195" t="e">
        <f t="shared" si="418"/>
        <v>#DIV/0!</v>
      </c>
      <c r="BB237" s="78"/>
      <c r="BC237" s="78"/>
      <c r="BD237" s="78"/>
      <c r="BE237" s="78"/>
    </row>
    <row r="238" spans="2:59" s="120" customFormat="1" ht="33" hidden="1" customHeight="1" x14ac:dyDescent="0.25">
      <c r="B238" s="115"/>
      <c r="C238" s="113" t="s">
        <v>65</v>
      </c>
      <c r="D238" s="117"/>
      <c r="E238" s="117">
        <f t="shared" si="419"/>
        <v>677421.3922</v>
      </c>
      <c r="F238" s="117">
        <v>677421.3922</v>
      </c>
      <c r="G238" s="117"/>
      <c r="H238" s="117">
        <f t="shared" si="426"/>
        <v>-677421.3922</v>
      </c>
      <c r="I238" s="117">
        <f>L238-F238</f>
        <v>-677421.3922</v>
      </c>
      <c r="J238" s="117"/>
      <c r="K238" s="117">
        <f t="shared" si="420"/>
        <v>0</v>
      </c>
      <c r="L238" s="118">
        <v>0</v>
      </c>
      <c r="M238" s="118"/>
      <c r="N238" s="118"/>
      <c r="O238" s="117">
        <f t="shared" si="421"/>
        <v>0</v>
      </c>
      <c r="P238" s="195" t="e">
        <f t="shared" si="411"/>
        <v>#DIV/0!</v>
      </c>
      <c r="Q238" s="118"/>
      <c r="R238" s="195" t="e">
        <f t="shared" si="412"/>
        <v>#DIV/0!</v>
      </c>
      <c r="S238" s="117"/>
      <c r="T238" s="117"/>
      <c r="U238" s="117"/>
      <c r="V238" s="117"/>
      <c r="W238" s="117">
        <f t="shared" ref="W238:W239" si="430">Y238+AC238</f>
        <v>0</v>
      </c>
      <c r="X238" s="195" t="e">
        <f t="shared" si="413"/>
        <v>#DIV/0!</v>
      </c>
      <c r="Y238" s="118"/>
      <c r="Z238" s="195" t="e">
        <f t="shared" si="414"/>
        <v>#DIV/0!</v>
      </c>
      <c r="AA238" s="117"/>
      <c r="AB238" s="117"/>
      <c r="AC238" s="117"/>
      <c r="AD238" s="117"/>
      <c r="AE238" s="117">
        <f t="shared" ref="AE238:AE239" si="431">AG238+AK238</f>
        <v>0</v>
      </c>
      <c r="AF238" s="195" t="e">
        <f t="shared" si="415"/>
        <v>#DIV/0!</v>
      </c>
      <c r="AG238" s="118"/>
      <c r="AH238" s="323" t="e">
        <f t="shared" si="416"/>
        <v>#DIV/0!</v>
      </c>
      <c r="AI238" s="117"/>
      <c r="AJ238" s="117"/>
      <c r="AK238" s="117"/>
      <c r="AL238" s="117"/>
      <c r="AM238" s="117">
        <v>0</v>
      </c>
      <c r="AN238" s="117"/>
      <c r="AO238" s="117"/>
      <c r="AP238" s="117">
        <f>AQ238+AS238</f>
        <v>0</v>
      </c>
      <c r="AQ238" s="117">
        <v>0</v>
      </c>
      <c r="AR238" s="117"/>
      <c r="AS238" s="117"/>
      <c r="AT238" s="117">
        <f>AU238+AW238</f>
        <v>0</v>
      </c>
      <c r="AU238" s="117">
        <v>0</v>
      </c>
      <c r="AV238" s="117"/>
      <c r="AW238" s="117"/>
      <c r="AX238" s="118">
        <f t="shared" ref="AX238:AX239" si="432">AZ238+BD238</f>
        <v>0</v>
      </c>
      <c r="AY238" s="195" t="e">
        <f t="shared" si="417"/>
        <v>#DIV/0!</v>
      </c>
      <c r="AZ238" s="118"/>
      <c r="BA238" s="195" t="e">
        <f t="shared" si="418"/>
        <v>#DIV/0!</v>
      </c>
      <c r="BB238" s="117"/>
      <c r="BC238" s="117"/>
      <c r="BD238" s="117"/>
      <c r="BE238" s="117"/>
    </row>
    <row r="239" spans="2:59" s="120" customFormat="1" ht="31.5" hidden="1" customHeight="1" x14ac:dyDescent="0.25">
      <c r="B239" s="115"/>
      <c r="C239" s="113" t="s">
        <v>66</v>
      </c>
      <c r="D239" s="117"/>
      <c r="E239" s="117">
        <f t="shared" si="419"/>
        <v>13120.291999999999</v>
      </c>
      <c r="F239" s="117">
        <v>13120.291999999999</v>
      </c>
      <c r="G239" s="117"/>
      <c r="H239" s="117">
        <f t="shared" si="426"/>
        <v>-13120.291999999999</v>
      </c>
      <c r="I239" s="117">
        <f>L239-F239</f>
        <v>-13120.291999999999</v>
      </c>
      <c r="J239" s="117"/>
      <c r="K239" s="117">
        <f t="shared" si="420"/>
        <v>0</v>
      </c>
      <c r="L239" s="118">
        <v>0</v>
      </c>
      <c r="M239" s="118"/>
      <c r="N239" s="118"/>
      <c r="O239" s="117">
        <f t="shared" si="421"/>
        <v>0</v>
      </c>
      <c r="P239" s="195" t="e">
        <f t="shared" si="411"/>
        <v>#DIV/0!</v>
      </c>
      <c r="Q239" s="118"/>
      <c r="R239" s="195" t="e">
        <f t="shared" si="412"/>
        <v>#DIV/0!</v>
      </c>
      <c r="S239" s="117"/>
      <c r="T239" s="117"/>
      <c r="U239" s="117"/>
      <c r="V239" s="117"/>
      <c r="W239" s="117">
        <f t="shared" si="430"/>
        <v>0</v>
      </c>
      <c r="X239" s="195" t="e">
        <f t="shared" si="413"/>
        <v>#DIV/0!</v>
      </c>
      <c r="Y239" s="118"/>
      <c r="Z239" s="195" t="e">
        <f t="shared" si="414"/>
        <v>#DIV/0!</v>
      </c>
      <c r="AA239" s="117"/>
      <c r="AB239" s="117"/>
      <c r="AC239" s="117"/>
      <c r="AD239" s="117"/>
      <c r="AE239" s="117">
        <f t="shared" si="431"/>
        <v>0</v>
      </c>
      <c r="AF239" s="195" t="e">
        <f t="shared" si="415"/>
        <v>#DIV/0!</v>
      </c>
      <c r="AG239" s="118"/>
      <c r="AH239" s="323" t="e">
        <f t="shared" si="416"/>
        <v>#DIV/0!</v>
      </c>
      <c r="AI239" s="117"/>
      <c r="AJ239" s="117"/>
      <c r="AK239" s="117"/>
      <c r="AL239" s="117"/>
      <c r="AM239" s="117">
        <v>0</v>
      </c>
      <c r="AN239" s="117"/>
      <c r="AO239" s="117"/>
      <c r="AP239" s="117">
        <f>AQ239+AS239</f>
        <v>0</v>
      </c>
      <c r="AQ239" s="117">
        <v>0</v>
      </c>
      <c r="AR239" s="117"/>
      <c r="AS239" s="117"/>
      <c r="AT239" s="117">
        <f>AU239+AW239</f>
        <v>0</v>
      </c>
      <c r="AU239" s="117">
        <v>0</v>
      </c>
      <c r="AV239" s="117"/>
      <c r="AW239" s="117"/>
      <c r="AX239" s="118">
        <f t="shared" si="432"/>
        <v>0</v>
      </c>
      <c r="AY239" s="195" t="e">
        <f t="shared" si="417"/>
        <v>#DIV/0!</v>
      </c>
      <c r="AZ239" s="118"/>
      <c r="BA239" s="195" t="e">
        <f t="shared" si="418"/>
        <v>#DIV/0!</v>
      </c>
      <c r="BB239" s="117"/>
      <c r="BC239" s="117"/>
      <c r="BD239" s="117"/>
      <c r="BE239" s="117"/>
    </row>
    <row r="240" spans="2:59" s="120" customFormat="1" ht="44.25" hidden="1" customHeight="1" x14ac:dyDescent="0.25">
      <c r="B240" s="115"/>
      <c r="C240" s="113" t="s">
        <v>73</v>
      </c>
      <c r="D240" s="117"/>
      <c r="E240" s="117"/>
      <c r="F240" s="117"/>
      <c r="G240" s="117"/>
      <c r="H240" s="117"/>
      <c r="I240" s="117"/>
      <c r="J240" s="117"/>
      <c r="K240" s="117">
        <f t="shared" si="420"/>
        <v>0</v>
      </c>
      <c r="L240" s="118"/>
      <c r="M240" s="118"/>
      <c r="N240" s="118"/>
      <c r="O240" s="117">
        <f t="shared" si="421"/>
        <v>0</v>
      </c>
      <c r="P240" s="195" t="e">
        <f t="shared" si="411"/>
        <v>#DIV/0!</v>
      </c>
      <c r="Q240" s="118"/>
      <c r="R240" s="195" t="e">
        <f t="shared" si="412"/>
        <v>#DIV/0!</v>
      </c>
      <c r="S240" s="117"/>
      <c r="T240" s="117"/>
      <c r="U240" s="117"/>
      <c r="V240" s="117"/>
      <c r="W240" s="117"/>
      <c r="X240" s="195" t="e">
        <f t="shared" si="413"/>
        <v>#DIV/0!</v>
      </c>
      <c r="Y240" s="118"/>
      <c r="Z240" s="195" t="e">
        <f t="shared" si="414"/>
        <v>#DIV/0!</v>
      </c>
      <c r="AA240" s="117"/>
      <c r="AB240" s="117"/>
      <c r="AC240" s="117"/>
      <c r="AD240" s="117"/>
      <c r="AE240" s="117"/>
      <c r="AF240" s="195" t="e">
        <f t="shared" si="415"/>
        <v>#DIV/0!</v>
      </c>
      <c r="AG240" s="118"/>
      <c r="AH240" s="323" t="e">
        <f t="shared" si="416"/>
        <v>#DIV/0!</v>
      </c>
      <c r="AI240" s="117"/>
      <c r="AJ240" s="117"/>
      <c r="AK240" s="117"/>
      <c r="AL240" s="117"/>
      <c r="AM240" s="117"/>
      <c r="AN240" s="117"/>
      <c r="AO240" s="117"/>
      <c r="AP240" s="117"/>
      <c r="AQ240" s="117"/>
      <c r="AR240" s="117"/>
      <c r="AS240" s="117"/>
      <c r="AT240" s="117"/>
      <c r="AU240" s="117"/>
      <c r="AV240" s="117"/>
      <c r="AW240" s="117"/>
      <c r="AX240" s="118"/>
      <c r="AY240" s="195" t="e">
        <f t="shared" si="417"/>
        <v>#DIV/0!</v>
      </c>
      <c r="AZ240" s="118"/>
      <c r="BA240" s="195" t="e">
        <f t="shared" si="418"/>
        <v>#DIV/0!</v>
      </c>
      <c r="BB240" s="117"/>
      <c r="BC240" s="117"/>
      <c r="BD240" s="117"/>
      <c r="BE240" s="117"/>
    </row>
    <row r="241" spans="2:57" s="120" customFormat="1" ht="60.75" hidden="1" customHeight="1" x14ac:dyDescent="0.25">
      <c r="B241" s="115"/>
      <c r="C241" s="113" t="s">
        <v>115</v>
      </c>
      <c r="D241" s="117"/>
      <c r="E241" s="117"/>
      <c r="F241" s="117"/>
      <c r="G241" s="117"/>
      <c r="H241" s="117"/>
      <c r="I241" s="117"/>
      <c r="J241" s="117"/>
      <c r="K241" s="117">
        <f t="shared" si="420"/>
        <v>0</v>
      </c>
      <c r="L241" s="118"/>
      <c r="M241" s="118"/>
      <c r="N241" s="118"/>
      <c r="O241" s="117">
        <f t="shared" si="421"/>
        <v>0</v>
      </c>
      <c r="P241" s="195" t="e">
        <f t="shared" si="411"/>
        <v>#DIV/0!</v>
      </c>
      <c r="Q241" s="118"/>
      <c r="R241" s="195" t="e">
        <f t="shared" si="412"/>
        <v>#DIV/0!</v>
      </c>
      <c r="S241" s="117"/>
      <c r="T241" s="117"/>
      <c r="U241" s="117"/>
      <c r="V241" s="117"/>
      <c r="W241" s="117"/>
      <c r="X241" s="195" t="e">
        <f t="shared" si="413"/>
        <v>#DIV/0!</v>
      </c>
      <c r="Y241" s="118"/>
      <c r="Z241" s="195" t="e">
        <f t="shared" si="414"/>
        <v>#DIV/0!</v>
      </c>
      <c r="AA241" s="117"/>
      <c r="AB241" s="117"/>
      <c r="AC241" s="117"/>
      <c r="AD241" s="117"/>
      <c r="AE241" s="117"/>
      <c r="AF241" s="195" t="e">
        <f t="shared" si="415"/>
        <v>#DIV/0!</v>
      </c>
      <c r="AG241" s="118"/>
      <c r="AH241" s="323" t="e">
        <f t="shared" si="416"/>
        <v>#DIV/0!</v>
      </c>
      <c r="AI241" s="117"/>
      <c r="AJ241" s="117"/>
      <c r="AK241" s="117"/>
      <c r="AL241" s="117"/>
      <c r="AM241" s="117"/>
      <c r="AN241" s="117"/>
      <c r="AO241" s="117"/>
      <c r="AP241" s="117"/>
      <c r="AQ241" s="117"/>
      <c r="AR241" s="117"/>
      <c r="AS241" s="117"/>
      <c r="AT241" s="117"/>
      <c r="AU241" s="117"/>
      <c r="AV241" s="117"/>
      <c r="AW241" s="117"/>
      <c r="AX241" s="118"/>
      <c r="AY241" s="195" t="e">
        <f t="shared" si="417"/>
        <v>#DIV/0!</v>
      </c>
      <c r="AZ241" s="118"/>
      <c r="BA241" s="195" t="e">
        <f t="shared" si="418"/>
        <v>#DIV/0!</v>
      </c>
      <c r="BB241" s="117"/>
      <c r="BC241" s="117"/>
      <c r="BD241" s="117"/>
      <c r="BE241" s="117"/>
    </row>
    <row r="242" spans="2:57" s="86" customFormat="1" ht="46.5" hidden="1" customHeight="1" x14ac:dyDescent="0.25">
      <c r="B242" s="82"/>
      <c r="C242" s="83" t="s">
        <v>57</v>
      </c>
      <c r="D242" s="84"/>
      <c r="E242" s="84"/>
      <c r="F242" s="84"/>
      <c r="G242" s="84"/>
      <c r="H242" s="84"/>
      <c r="I242" s="84"/>
      <c r="J242" s="84"/>
      <c r="K242" s="117">
        <f t="shared" si="420"/>
        <v>0</v>
      </c>
      <c r="L242" s="85">
        <v>0</v>
      </c>
      <c r="M242" s="85"/>
      <c r="N242" s="85"/>
      <c r="O242" s="117">
        <f t="shared" si="421"/>
        <v>0</v>
      </c>
      <c r="P242" s="195" t="e">
        <f t="shared" si="411"/>
        <v>#DIV/0!</v>
      </c>
      <c r="Q242" s="118">
        <f>AA242-L242</f>
        <v>0</v>
      </c>
      <c r="R242" s="195" t="e">
        <f t="shared" si="412"/>
        <v>#DIV/0!</v>
      </c>
      <c r="S242" s="84"/>
      <c r="T242" s="84"/>
      <c r="U242" s="84"/>
      <c r="V242" s="84"/>
      <c r="W242" s="117">
        <f>Y242+AC242</f>
        <v>0</v>
      </c>
      <c r="X242" s="195" t="e">
        <f t="shared" si="413"/>
        <v>#DIV/0!</v>
      </c>
      <c r="Y242" s="118">
        <f>AJ242-U242</f>
        <v>0</v>
      </c>
      <c r="Z242" s="195" t="e">
        <f t="shared" si="414"/>
        <v>#DIV/0!</v>
      </c>
      <c r="AA242" s="84"/>
      <c r="AB242" s="84"/>
      <c r="AC242" s="84"/>
      <c r="AD242" s="84"/>
      <c r="AE242" s="117">
        <f>AG242+AK242</f>
        <v>0</v>
      </c>
      <c r="AF242" s="195" t="e">
        <f t="shared" si="415"/>
        <v>#DIV/0!</v>
      </c>
      <c r="AG242" s="118">
        <f>AR242-AC242</f>
        <v>0</v>
      </c>
      <c r="AH242" s="323" t="e">
        <f t="shared" si="416"/>
        <v>#DIV/0!</v>
      </c>
      <c r="AI242" s="84"/>
      <c r="AJ242" s="84"/>
      <c r="AK242" s="84"/>
      <c r="AL242" s="84"/>
      <c r="AM242" s="84">
        <f>AU242-AA242</f>
        <v>154000</v>
      </c>
      <c r="AN242" s="84"/>
      <c r="AO242" s="84"/>
      <c r="AP242" s="84"/>
      <c r="AQ242" s="84"/>
      <c r="AR242" s="84"/>
      <c r="AS242" s="84"/>
      <c r="AT242" s="84">
        <f t="shared" ref="AT242:AT252" si="433">AU242</f>
        <v>154000</v>
      </c>
      <c r="AU242" s="84">
        <v>154000</v>
      </c>
      <c r="AV242" s="84"/>
      <c r="AW242" s="84"/>
      <c r="AX242" s="118">
        <f>AZ242+BD242</f>
        <v>0</v>
      </c>
      <c r="AY242" s="195" t="e">
        <f t="shared" si="417"/>
        <v>#DIV/0!</v>
      </c>
      <c r="AZ242" s="118">
        <f>BK242-AV242</f>
        <v>0</v>
      </c>
      <c r="BA242" s="195" t="e">
        <f t="shared" si="418"/>
        <v>#DIV/0!</v>
      </c>
      <c r="BB242" s="84"/>
      <c r="BC242" s="84"/>
      <c r="BD242" s="84"/>
      <c r="BE242" s="84"/>
    </row>
    <row r="243" spans="2:57" s="90" customFormat="1" ht="61.5" hidden="1" customHeight="1" x14ac:dyDescent="0.25">
      <c r="B243" s="87"/>
      <c r="C243" s="199" t="s">
        <v>116</v>
      </c>
      <c r="D243" s="88"/>
      <c r="E243" s="88"/>
      <c r="F243" s="88"/>
      <c r="G243" s="88"/>
      <c r="H243" s="88"/>
      <c r="I243" s="88"/>
      <c r="J243" s="88"/>
      <c r="K243" s="88">
        <f t="shared" si="420"/>
        <v>0</v>
      </c>
      <c r="L243" s="89">
        <v>0</v>
      </c>
      <c r="M243" s="89"/>
      <c r="N243" s="89"/>
      <c r="O243" s="88">
        <f t="shared" si="421"/>
        <v>0</v>
      </c>
      <c r="P243" s="200">
        <v>0</v>
      </c>
      <c r="Q243" s="89">
        <v>0</v>
      </c>
      <c r="R243" s="200">
        <v>0</v>
      </c>
      <c r="S243" s="88"/>
      <c r="T243" s="88"/>
      <c r="U243" s="88"/>
      <c r="V243" s="88"/>
      <c r="W243" s="88"/>
      <c r="X243" s="200"/>
      <c r="Y243" s="89"/>
      <c r="Z243" s="200"/>
      <c r="AA243" s="88"/>
      <c r="AB243" s="88"/>
      <c r="AC243" s="88"/>
      <c r="AD243" s="88"/>
      <c r="AE243" s="88"/>
      <c r="AF243" s="200"/>
      <c r="AG243" s="89"/>
      <c r="AH243" s="323"/>
      <c r="AI243" s="88"/>
      <c r="AJ243" s="88"/>
      <c r="AK243" s="88"/>
      <c r="AL243" s="88"/>
      <c r="AM243" s="88"/>
      <c r="AN243" s="88"/>
      <c r="AO243" s="88"/>
      <c r="AP243" s="88"/>
      <c r="AQ243" s="88"/>
      <c r="AR243" s="88"/>
      <c r="AS243" s="88"/>
      <c r="AT243" s="88"/>
      <c r="AU243" s="88"/>
      <c r="AV243" s="88"/>
      <c r="AW243" s="88"/>
      <c r="AX243" s="89"/>
      <c r="AY243" s="195" t="e">
        <f t="shared" si="417"/>
        <v>#DIV/0!</v>
      </c>
      <c r="AZ243" s="89"/>
      <c r="BA243" s="195" t="e">
        <f t="shared" si="418"/>
        <v>#DIV/0!</v>
      </c>
      <c r="BB243" s="88"/>
      <c r="BC243" s="88"/>
      <c r="BD243" s="88"/>
      <c r="BE243" s="88"/>
    </row>
    <row r="244" spans="2:57" s="108" customFormat="1" ht="153.75" customHeight="1" x14ac:dyDescent="0.25">
      <c r="B244" s="76" t="s">
        <v>67</v>
      </c>
      <c r="C244" s="110" t="s">
        <v>72</v>
      </c>
      <c r="D244" s="78"/>
      <c r="E244" s="453">
        <f t="shared" ref="E244:E253" si="434">F244+G244</f>
        <v>0</v>
      </c>
      <c r="F244" s="78">
        <f>SUM(F245:F249)</f>
        <v>0</v>
      </c>
      <c r="G244" s="78">
        <f>SUM(G245:G249)</f>
        <v>0</v>
      </c>
      <c r="H244" s="78">
        <f>I244</f>
        <v>0</v>
      </c>
      <c r="I244" s="78">
        <f>I245</f>
        <v>0</v>
      </c>
      <c r="J244" s="78"/>
      <c r="K244" s="78">
        <f t="shared" si="420"/>
        <v>30566.622530000001</v>
      </c>
      <c r="L244" s="80">
        <f>L245+L246</f>
        <v>30566.622530000001</v>
      </c>
      <c r="M244" s="80"/>
      <c r="N244" s="80"/>
      <c r="O244" s="78">
        <f>Q244</f>
        <v>0</v>
      </c>
      <c r="P244" s="192">
        <f t="shared" si="411"/>
        <v>0</v>
      </c>
      <c r="Q244" s="80">
        <f>Q245+Q246</f>
        <v>0</v>
      </c>
      <c r="R244" s="192">
        <f t="shared" si="412"/>
        <v>0</v>
      </c>
      <c r="S244" s="78"/>
      <c r="T244" s="78"/>
      <c r="U244" s="78">
        <f>SUM(U245:U249)</f>
        <v>0</v>
      </c>
      <c r="V244" s="78"/>
      <c r="W244" s="78">
        <f>Y244</f>
        <v>0</v>
      </c>
      <c r="X244" s="192">
        <f t="shared" si="413"/>
        <v>0</v>
      </c>
      <c r="Y244" s="80">
        <f>Y245+Y246</f>
        <v>0</v>
      </c>
      <c r="Z244" s="192">
        <f t="shared" si="414"/>
        <v>0</v>
      </c>
      <c r="AA244" s="78"/>
      <c r="AB244" s="78"/>
      <c r="AC244" s="78">
        <f>SUM(AC245:AC249)</f>
        <v>0</v>
      </c>
      <c r="AD244" s="78"/>
      <c r="AE244" s="78">
        <f>AG244</f>
        <v>15566.42223</v>
      </c>
      <c r="AF244" s="192">
        <f t="shared" si="415"/>
        <v>0.50926209510789544</v>
      </c>
      <c r="AG244" s="80">
        <f>AG245+AG246</f>
        <v>15566.42223</v>
      </c>
      <c r="AH244" s="323">
        <f t="shared" si="416"/>
        <v>0.50926209510789544</v>
      </c>
      <c r="AI244" s="78"/>
      <c r="AJ244" s="78"/>
      <c r="AK244" s="78">
        <f>SUM(AK245:AK249)</f>
        <v>0</v>
      </c>
      <c r="AL244" s="78"/>
      <c r="AM244" s="78">
        <f>AM245+AM246</f>
        <v>0</v>
      </c>
      <c r="AN244" s="78"/>
      <c r="AO244" s="78"/>
      <c r="AP244" s="78">
        <f>AQ244</f>
        <v>0</v>
      </c>
      <c r="AQ244" s="78">
        <f>AQ245</f>
        <v>0</v>
      </c>
      <c r="AR244" s="78"/>
      <c r="AS244" s="78"/>
      <c r="AT244" s="78">
        <f t="shared" si="433"/>
        <v>232566.62252999999</v>
      </c>
      <c r="AU244" s="78">
        <f>AU245+AU246</f>
        <v>232566.62252999999</v>
      </c>
      <c r="AV244" s="78"/>
      <c r="AW244" s="78"/>
      <c r="AX244" s="80">
        <f>AZ244</f>
        <v>30566.622530000001</v>
      </c>
      <c r="AY244" s="192">
        <f t="shared" si="417"/>
        <v>1</v>
      </c>
      <c r="AZ244" s="80">
        <f>AZ245+AZ246</f>
        <v>30566.622530000001</v>
      </c>
      <c r="BA244" s="192">
        <f t="shared" si="418"/>
        <v>1</v>
      </c>
      <c r="BB244" s="78"/>
      <c r="BC244" s="78"/>
      <c r="BD244" s="78"/>
      <c r="BE244" s="78"/>
    </row>
    <row r="245" spans="2:57" s="86" customFormat="1" ht="46.5" hidden="1" customHeight="1" x14ac:dyDescent="0.25">
      <c r="B245" s="82"/>
      <c r="C245" s="83" t="s">
        <v>57</v>
      </c>
      <c r="D245" s="84"/>
      <c r="E245" s="84"/>
      <c r="F245" s="84"/>
      <c r="G245" s="84"/>
      <c r="H245" s="84"/>
      <c r="I245" s="84"/>
      <c r="J245" s="84"/>
      <c r="K245" s="84">
        <f t="shared" si="420"/>
        <v>0</v>
      </c>
      <c r="L245" s="85">
        <v>0</v>
      </c>
      <c r="M245" s="85"/>
      <c r="N245" s="85"/>
      <c r="O245" s="84">
        <f t="shared" ref="O245:O252" si="435">Q245+U245</f>
        <v>0</v>
      </c>
      <c r="P245" s="195" t="e">
        <f t="shared" si="411"/>
        <v>#DIV/0!</v>
      </c>
      <c r="Q245" s="85">
        <f>AA245-L245</f>
        <v>0</v>
      </c>
      <c r="R245" s="195" t="e">
        <f t="shared" si="412"/>
        <v>#DIV/0!</v>
      </c>
      <c r="S245" s="84"/>
      <c r="T245" s="84"/>
      <c r="U245" s="84"/>
      <c r="V245" s="84"/>
      <c r="W245" s="84">
        <f t="shared" ref="W245" si="436">Y245+AC245</f>
        <v>0</v>
      </c>
      <c r="X245" s="195" t="e">
        <f t="shared" si="413"/>
        <v>#DIV/0!</v>
      </c>
      <c r="Y245" s="85">
        <f>AJ245-U245</f>
        <v>0</v>
      </c>
      <c r="Z245" s="195" t="e">
        <f t="shared" si="414"/>
        <v>#DIV/0!</v>
      </c>
      <c r="AA245" s="84"/>
      <c r="AB245" s="84"/>
      <c r="AC245" s="84"/>
      <c r="AD245" s="84"/>
      <c r="AE245" s="84">
        <f t="shared" ref="AE245" si="437">AG245+AK245</f>
        <v>0</v>
      </c>
      <c r="AF245" s="195" t="e">
        <f t="shared" si="415"/>
        <v>#DIV/0!</v>
      </c>
      <c r="AG245" s="85">
        <f>AR245-AC245</f>
        <v>0</v>
      </c>
      <c r="AH245" s="323" t="e">
        <f t="shared" si="416"/>
        <v>#DIV/0!</v>
      </c>
      <c r="AI245" s="84"/>
      <c r="AJ245" s="84"/>
      <c r="AK245" s="84"/>
      <c r="AL245" s="84"/>
      <c r="AM245" s="84">
        <v>0</v>
      </c>
      <c r="AN245" s="84"/>
      <c r="AO245" s="84"/>
      <c r="AP245" s="84"/>
      <c r="AQ245" s="84"/>
      <c r="AR245" s="84"/>
      <c r="AS245" s="84"/>
      <c r="AT245" s="84">
        <f t="shared" si="433"/>
        <v>217000</v>
      </c>
      <c r="AU245" s="84">
        <v>217000</v>
      </c>
      <c r="AV245" s="84"/>
      <c r="AW245" s="84"/>
      <c r="AX245" s="85">
        <f t="shared" ref="AX245" si="438">AZ245+BD245</f>
        <v>0</v>
      </c>
      <c r="AY245" s="195" t="e">
        <f t="shared" si="417"/>
        <v>#DIV/0!</v>
      </c>
      <c r="AZ245" s="85">
        <f>BK245-AV245</f>
        <v>0</v>
      </c>
      <c r="BA245" s="195" t="e">
        <f t="shared" si="418"/>
        <v>#DIV/0!</v>
      </c>
      <c r="BB245" s="84"/>
      <c r="BC245" s="84"/>
      <c r="BD245" s="84"/>
      <c r="BE245" s="84"/>
    </row>
    <row r="246" spans="2:57" s="124" customFormat="1" ht="46.5" customHeight="1" x14ac:dyDescent="0.25">
      <c r="B246" s="456"/>
      <c r="C246" s="77" t="s">
        <v>56</v>
      </c>
      <c r="D246" s="123"/>
      <c r="E246" s="123"/>
      <c r="F246" s="123"/>
      <c r="G246" s="123"/>
      <c r="H246" s="123"/>
      <c r="I246" s="123"/>
      <c r="J246" s="123"/>
      <c r="K246" s="123">
        <f t="shared" si="420"/>
        <v>30566.622530000001</v>
      </c>
      <c r="L246" s="454">
        <f>SUM(L247:L249)</f>
        <v>30566.622530000001</v>
      </c>
      <c r="M246" s="454"/>
      <c r="N246" s="454"/>
      <c r="O246" s="123">
        <f>Q246</f>
        <v>0</v>
      </c>
      <c r="P246" s="192">
        <f t="shared" si="411"/>
        <v>0</v>
      </c>
      <c r="Q246" s="454">
        <f>SUM(Q247:Q249)</f>
        <v>0</v>
      </c>
      <c r="R246" s="192">
        <f t="shared" si="412"/>
        <v>0</v>
      </c>
      <c r="S246" s="123"/>
      <c r="T246" s="123"/>
      <c r="U246" s="123"/>
      <c r="V246" s="123"/>
      <c r="W246" s="123">
        <f>Y246</f>
        <v>0</v>
      </c>
      <c r="X246" s="192">
        <f t="shared" si="413"/>
        <v>0</v>
      </c>
      <c r="Y246" s="454">
        <f>SUM(Y247:Y249)</f>
        <v>0</v>
      </c>
      <c r="Z246" s="192">
        <f t="shared" si="414"/>
        <v>0</v>
      </c>
      <c r="AA246" s="123"/>
      <c r="AB246" s="123"/>
      <c r="AC246" s="123"/>
      <c r="AD246" s="123"/>
      <c r="AE246" s="123">
        <f>AG246</f>
        <v>15566.42223</v>
      </c>
      <c r="AF246" s="192">
        <f t="shared" si="415"/>
        <v>0.50926209510789544</v>
      </c>
      <c r="AG246" s="454">
        <f>SUM(AG247:AG249)</f>
        <v>15566.42223</v>
      </c>
      <c r="AH246" s="323">
        <f t="shared" si="416"/>
        <v>0.50926209510789544</v>
      </c>
      <c r="AI246" s="123"/>
      <c r="AJ246" s="123"/>
      <c r="AK246" s="123"/>
      <c r="AL246" s="123"/>
      <c r="AM246" s="123">
        <v>0</v>
      </c>
      <c r="AN246" s="123"/>
      <c r="AO246" s="123"/>
      <c r="AP246" s="123"/>
      <c r="AQ246" s="123"/>
      <c r="AR246" s="123"/>
      <c r="AS246" s="123"/>
      <c r="AT246" s="123">
        <f t="shared" si="433"/>
        <v>15566.622530000001</v>
      </c>
      <c r="AU246" s="123">
        <f>AU247+AU248+AU249</f>
        <v>15566.622530000001</v>
      </c>
      <c r="AV246" s="123"/>
      <c r="AW246" s="123"/>
      <c r="AX246" s="457">
        <f>AZ246</f>
        <v>30566.622530000001</v>
      </c>
      <c r="AY246" s="192">
        <f t="shared" si="417"/>
        <v>1</v>
      </c>
      <c r="AZ246" s="454">
        <f>SUM(AZ247:AZ249)</f>
        <v>30566.622530000001</v>
      </c>
      <c r="BA246" s="192">
        <f t="shared" si="418"/>
        <v>1</v>
      </c>
      <c r="BB246" s="123"/>
      <c r="BC246" s="123"/>
      <c r="BD246" s="123"/>
      <c r="BE246" s="123"/>
    </row>
    <row r="247" spans="2:57" s="120" customFormat="1" ht="30.75" hidden="1" customHeight="1" x14ac:dyDescent="0.25">
      <c r="B247" s="115"/>
      <c r="C247" s="113" t="s">
        <v>65</v>
      </c>
      <c r="D247" s="117"/>
      <c r="E247" s="117"/>
      <c r="F247" s="117"/>
      <c r="G247" s="117"/>
      <c r="H247" s="117"/>
      <c r="I247" s="117"/>
      <c r="J247" s="117"/>
      <c r="K247" s="117">
        <f t="shared" si="420"/>
        <v>0</v>
      </c>
      <c r="L247" s="118">
        <v>0</v>
      </c>
      <c r="M247" s="118"/>
      <c r="N247" s="118"/>
      <c r="O247" s="117">
        <f>Q247</f>
        <v>0</v>
      </c>
      <c r="P247" s="195" t="e">
        <f t="shared" si="411"/>
        <v>#DIV/0!</v>
      </c>
      <c r="Q247" s="118">
        <f>AA247-L247</f>
        <v>0</v>
      </c>
      <c r="R247" s="195" t="e">
        <f t="shared" si="412"/>
        <v>#DIV/0!</v>
      </c>
      <c r="S247" s="117"/>
      <c r="T247" s="117"/>
      <c r="U247" s="117"/>
      <c r="V247" s="117"/>
      <c r="W247" s="117">
        <f>Y247</f>
        <v>0</v>
      </c>
      <c r="X247" s="195" t="e">
        <f t="shared" si="413"/>
        <v>#DIV/0!</v>
      </c>
      <c r="Y247" s="118">
        <f>AJ247-U247</f>
        <v>0</v>
      </c>
      <c r="Z247" s="195" t="e">
        <f t="shared" si="414"/>
        <v>#DIV/0!</v>
      </c>
      <c r="AA247" s="117"/>
      <c r="AB247" s="117"/>
      <c r="AC247" s="117"/>
      <c r="AD247" s="117"/>
      <c r="AE247" s="117">
        <f>AG247</f>
        <v>0</v>
      </c>
      <c r="AF247" s="195" t="e">
        <f t="shared" si="415"/>
        <v>#DIV/0!</v>
      </c>
      <c r="AG247" s="118">
        <f>AR247-AC247</f>
        <v>0</v>
      </c>
      <c r="AH247" s="323" t="e">
        <f t="shared" si="416"/>
        <v>#DIV/0!</v>
      </c>
      <c r="AI247" s="117"/>
      <c r="AJ247" s="117"/>
      <c r="AK247" s="117"/>
      <c r="AL247" s="117"/>
      <c r="AM247" s="117">
        <f>AU247-AA247</f>
        <v>0</v>
      </c>
      <c r="AN247" s="117"/>
      <c r="AO247" s="117"/>
      <c r="AP247" s="117"/>
      <c r="AQ247" s="117"/>
      <c r="AR247" s="117"/>
      <c r="AS247" s="117"/>
      <c r="AT247" s="117">
        <f t="shared" si="433"/>
        <v>0</v>
      </c>
      <c r="AU247" s="117">
        <f>L247</f>
        <v>0</v>
      </c>
      <c r="AV247" s="117"/>
      <c r="AW247" s="117"/>
      <c r="AX247" s="118">
        <f>AZ247</f>
        <v>0</v>
      </c>
      <c r="AY247" s="195" t="e">
        <f t="shared" si="417"/>
        <v>#DIV/0!</v>
      </c>
      <c r="AZ247" s="118">
        <f>BK247-AV247</f>
        <v>0</v>
      </c>
      <c r="BA247" s="195" t="e">
        <f t="shared" si="418"/>
        <v>#DIV/0!</v>
      </c>
      <c r="BB247" s="117"/>
      <c r="BC247" s="117"/>
      <c r="BD247" s="117"/>
      <c r="BE247" s="117"/>
    </row>
    <row r="248" spans="2:57" s="120" customFormat="1" ht="62.25" hidden="1" customHeight="1" x14ac:dyDescent="0.25">
      <c r="B248" s="115"/>
      <c r="C248" s="113" t="s">
        <v>73</v>
      </c>
      <c r="D248" s="117"/>
      <c r="E248" s="117"/>
      <c r="F248" s="117"/>
      <c r="G248" s="117"/>
      <c r="H248" s="117"/>
      <c r="I248" s="117"/>
      <c r="J248" s="117"/>
      <c r="K248" s="117">
        <f t="shared" si="420"/>
        <v>15000</v>
      </c>
      <c r="L248" s="118">
        <v>15000</v>
      </c>
      <c r="M248" s="118"/>
      <c r="N248" s="118"/>
      <c r="O248" s="117">
        <f>Q248</f>
        <v>0</v>
      </c>
      <c r="P248" s="323">
        <f t="shared" si="411"/>
        <v>0</v>
      </c>
      <c r="Q248" s="118"/>
      <c r="R248" s="323">
        <f t="shared" si="412"/>
        <v>0</v>
      </c>
      <c r="S248" s="117"/>
      <c r="T248" s="117"/>
      <c r="U248" s="117"/>
      <c r="V248" s="117"/>
      <c r="W248" s="117">
        <f>Y248</f>
        <v>0</v>
      </c>
      <c r="X248" s="323">
        <f t="shared" si="413"/>
        <v>0</v>
      </c>
      <c r="Y248" s="118">
        <v>0</v>
      </c>
      <c r="Z248" s="323">
        <f t="shared" si="414"/>
        <v>0</v>
      </c>
      <c r="AA248" s="117"/>
      <c r="AB248" s="117"/>
      <c r="AC248" s="117"/>
      <c r="AD248" s="117"/>
      <c r="AE248" s="117">
        <f>AG248</f>
        <v>0</v>
      </c>
      <c r="AF248" s="192">
        <f t="shared" si="415"/>
        <v>0</v>
      </c>
      <c r="AG248" s="118">
        <f>Y248</f>
        <v>0</v>
      </c>
      <c r="AH248" s="323">
        <f t="shared" si="416"/>
        <v>0</v>
      </c>
      <c r="AI248" s="117"/>
      <c r="AJ248" s="117"/>
      <c r="AK248" s="117"/>
      <c r="AL248" s="117"/>
      <c r="AM248" s="117">
        <v>0</v>
      </c>
      <c r="AN248" s="117"/>
      <c r="AO248" s="117"/>
      <c r="AP248" s="117"/>
      <c r="AQ248" s="117"/>
      <c r="AR248" s="117"/>
      <c r="AS248" s="117"/>
      <c r="AT248" s="117">
        <f t="shared" si="433"/>
        <v>0</v>
      </c>
      <c r="AU248" s="117">
        <f>AA248</f>
        <v>0</v>
      </c>
      <c r="AV248" s="117"/>
      <c r="AW248" s="117"/>
      <c r="AX248" s="118">
        <f>AZ248</f>
        <v>15000</v>
      </c>
      <c r="AY248" s="323">
        <f t="shared" si="417"/>
        <v>1</v>
      </c>
      <c r="AZ248" s="118">
        <f t="shared" ref="AZ248:AZ249" si="439">L248-Y248</f>
        <v>15000</v>
      </c>
      <c r="BA248" s="323">
        <f t="shared" si="418"/>
        <v>1</v>
      </c>
      <c r="BB248" s="117"/>
      <c r="BC248" s="117"/>
      <c r="BD248" s="117"/>
      <c r="BE248" s="117"/>
    </row>
    <row r="249" spans="2:57" s="120" customFormat="1" ht="27.75" hidden="1" customHeight="1" x14ac:dyDescent="0.25">
      <c r="B249" s="115"/>
      <c r="C249" s="113" t="s">
        <v>66</v>
      </c>
      <c r="D249" s="117"/>
      <c r="E249" s="117">
        <f t="shared" si="434"/>
        <v>0</v>
      </c>
      <c r="F249" s="117"/>
      <c r="G249" s="117"/>
      <c r="H249" s="117"/>
      <c r="I249" s="117"/>
      <c r="J249" s="117"/>
      <c r="K249" s="117">
        <f t="shared" si="420"/>
        <v>15566.622530000001</v>
      </c>
      <c r="L249" s="118">
        <v>15566.622530000001</v>
      </c>
      <c r="M249" s="118"/>
      <c r="N249" s="118"/>
      <c r="O249" s="117">
        <f>Q249</f>
        <v>0</v>
      </c>
      <c r="P249" s="323">
        <f t="shared" si="411"/>
        <v>0</v>
      </c>
      <c r="Q249" s="118"/>
      <c r="R249" s="323">
        <f t="shared" si="412"/>
        <v>0</v>
      </c>
      <c r="S249" s="117"/>
      <c r="T249" s="117"/>
      <c r="U249" s="117"/>
      <c r="V249" s="117"/>
      <c r="W249" s="117">
        <f>Y249</f>
        <v>0</v>
      </c>
      <c r="X249" s="323">
        <f t="shared" si="413"/>
        <v>0</v>
      </c>
      <c r="Y249" s="118">
        <v>0</v>
      </c>
      <c r="Z249" s="323">
        <f t="shared" si="414"/>
        <v>0</v>
      </c>
      <c r="AA249" s="117"/>
      <c r="AB249" s="117"/>
      <c r="AC249" s="117"/>
      <c r="AD249" s="117"/>
      <c r="AE249" s="117">
        <f>AG249</f>
        <v>15566.42223</v>
      </c>
      <c r="AF249" s="192">
        <f t="shared" si="415"/>
        <v>0.99998713272582962</v>
      </c>
      <c r="AG249" s="118">
        <f>15566.42223</f>
        <v>15566.42223</v>
      </c>
      <c r="AH249" s="323">
        <f t="shared" si="416"/>
        <v>0.99998713272582962</v>
      </c>
      <c r="AI249" s="117"/>
      <c r="AJ249" s="117"/>
      <c r="AK249" s="117"/>
      <c r="AL249" s="117"/>
      <c r="AM249" s="117">
        <f>AU249-AA249</f>
        <v>15566.622530000001</v>
      </c>
      <c r="AN249" s="117"/>
      <c r="AO249" s="117"/>
      <c r="AP249" s="117"/>
      <c r="AQ249" s="117"/>
      <c r="AR249" s="117"/>
      <c r="AS249" s="117"/>
      <c r="AT249" s="117">
        <f t="shared" si="433"/>
        <v>15566.622530000001</v>
      </c>
      <c r="AU249" s="117">
        <f>L249</f>
        <v>15566.622530000001</v>
      </c>
      <c r="AV249" s="117"/>
      <c r="AW249" s="117"/>
      <c r="AX249" s="118">
        <f>AZ249</f>
        <v>15566.622530000001</v>
      </c>
      <c r="AY249" s="323">
        <f t="shared" si="417"/>
        <v>1</v>
      </c>
      <c r="AZ249" s="118">
        <f t="shared" si="439"/>
        <v>15566.622530000001</v>
      </c>
      <c r="BA249" s="323">
        <f t="shared" si="418"/>
        <v>1</v>
      </c>
      <c r="BB249" s="117"/>
      <c r="BC249" s="117"/>
      <c r="BD249" s="117"/>
      <c r="BE249" s="117"/>
    </row>
    <row r="250" spans="2:57" s="108" customFormat="1" ht="54.75" customHeight="1" x14ac:dyDescent="0.25">
      <c r="B250" s="76" t="s">
        <v>71</v>
      </c>
      <c r="C250" s="77" t="s">
        <v>74</v>
      </c>
      <c r="D250" s="78"/>
      <c r="E250" s="453">
        <f t="shared" si="434"/>
        <v>55000</v>
      </c>
      <c r="F250" s="78">
        <f>SUM(F251:F252)</f>
        <v>55000</v>
      </c>
      <c r="G250" s="78">
        <f>SUM(G251:G252)</f>
        <v>0</v>
      </c>
      <c r="H250" s="78">
        <f>I250</f>
        <v>52516.933359999995</v>
      </c>
      <c r="I250" s="78">
        <f>I251</f>
        <v>52516.933359999995</v>
      </c>
      <c r="J250" s="78"/>
      <c r="K250" s="78">
        <f t="shared" si="420"/>
        <v>115853.53336</v>
      </c>
      <c r="L250" s="80">
        <f>L251+L252</f>
        <v>115853.53336</v>
      </c>
      <c r="M250" s="80"/>
      <c r="N250" s="80"/>
      <c r="O250" s="78">
        <f t="shared" si="435"/>
        <v>3339.52693</v>
      </c>
      <c r="P250" s="192">
        <f t="shared" si="411"/>
        <v>2.8825421488206562E-2</v>
      </c>
      <c r="Q250" s="111">
        <f>SUM(Q251:Q252)</f>
        <v>3339.52693</v>
      </c>
      <c r="R250" s="192">
        <f t="shared" si="412"/>
        <v>2.8825421488206562E-2</v>
      </c>
      <c r="S250" s="78"/>
      <c r="T250" s="78"/>
      <c r="U250" s="78">
        <f>SUM(U251:U252)</f>
        <v>0</v>
      </c>
      <c r="V250" s="78"/>
      <c r="W250" s="78">
        <f t="shared" ref="W250:W252" si="440">Y250+AC250</f>
        <v>3339.52693</v>
      </c>
      <c r="X250" s="192">
        <f t="shared" si="413"/>
        <v>2.8825421488206562E-2</v>
      </c>
      <c r="Y250" s="111">
        <f>SUM(Y251:Y252)</f>
        <v>3339.52693</v>
      </c>
      <c r="Z250" s="192">
        <f t="shared" si="414"/>
        <v>2.8825421488206562E-2</v>
      </c>
      <c r="AA250" s="78"/>
      <c r="AB250" s="78"/>
      <c r="AC250" s="78">
        <f>SUM(AC251:AC252)</f>
        <v>0</v>
      </c>
      <c r="AD250" s="78"/>
      <c r="AE250" s="78">
        <f t="shared" ref="AE250:AE252" si="441">AG250+AK250</f>
        <v>112507.15998</v>
      </c>
      <c r="AF250" s="192">
        <f t="shared" si="415"/>
        <v>0.97111548277425797</v>
      </c>
      <c r="AG250" s="111">
        <f>SUM(AG251:AG252)</f>
        <v>112507.15998</v>
      </c>
      <c r="AH250" s="323">
        <f t="shared" si="416"/>
        <v>0.97111548277425797</v>
      </c>
      <c r="AI250" s="78"/>
      <c r="AJ250" s="78"/>
      <c r="AK250" s="78">
        <f>SUM(AK251:AK252)</f>
        <v>0</v>
      </c>
      <c r="AL250" s="78"/>
      <c r="AM250" s="78">
        <f>AM251</f>
        <v>0</v>
      </c>
      <c r="AN250" s="78"/>
      <c r="AO250" s="78"/>
      <c r="AP250" s="78">
        <f>AQ250</f>
        <v>0</v>
      </c>
      <c r="AQ250" s="78">
        <f>AQ251</f>
        <v>0</v>
      </c>
      <c r="AR250" s="78"/>
      <c r="AS250" s="78"/>
      <c r="AT250" s="78">
        <f t="shared" si="433"/>
        <v>8336.6</v>
      </c>
      <c r="AU250" s="78">
        <f>AU251+AU252</f>
        <v>8336.6</v>
      </c>
      <c r="AV250" s="78"/>
      <c r="AW250" s="78"/>
      <c r="AX250" s="111">
        <f t="shared" ref="AX250:AX252" si="442">AZ250+BD250</f>
        <v>112514.00642999999</v>
      </c>
      <c r="AY250" s="192">
        <f t="shared" si="417"/>
        <v>0.97117457851179334</v>
      </c>
      <c r="AZ250" s="111">
        <f>SUM(AZ251:AZ252)</f>
        <v>112514.00642999999</v>
      </c>
      <c r="BA250" s="192">
        <f t="shared" si="418"/>
        <v>0.97117457851179334</v>
      </c>
      <c r="BB250" s="78"/>
      <c r="BC250" s="78"/>
      <c r="BD250" s="78"/>
      <c r="BE250" s="78"/>
    </row>
    <row r="251" spans="2:57" s="120" customFormat="1" ht="30" hidden="1" customHeight="1" x14ac:dyDescent="0.25">
      <c r="B251" s="125"/>
      <c r="C251" s="113" t="s">
        <v>65</v>
      </c>
      <c r="D251" s="117"/>
      <c r="E251" s="106">
        <f t="shared" si="434"/>
        <v>55000</v>
      </c>
      <c r="F251" s="117">
        <v>55000</v>
      </c>
      <c r="G251" s="117"/>
      <c r="H251" s="117">
        <f>I251</f>
        <v>52516.933359999995</v>
      </c>
      <c r="I251" s="117">
        <f>L251-E251</f>
        <v>52516.933359999995</v>
      </c>
      <c r="J251" s="117"/>
      <c r="K251" s="117">
        <f t="shared" si="420"/>
        <v>107516.93336</v>
      </c>
      <c r="L251" s="118">
        <v>107516.93336</v>
      </c>
      <c r="M251" s="118"/>
      <c r="N251" s="118"/>
      <c r="O251" s="117">
        <f t="shared" si="435"/>
        <v>0</v>
      </c>
      <c r="P251" s="323">
        <f t="shared" si="411"/>
        <v>0</v>
      </c>
      <c r="Q251" s="118">
        <v>0</v>
      </c>
      <c r="R251" s="323">
        <f t="shared" si="412"/>
        <v>0</v>
      </c>
      <c r="S251" s="117"/>
      <c r="T251" s="117"/>
      <c r="U251" s="117"/>
      <c r="V251" s="117"/>
      <c r="W251" s="117">
        <f t="shared" si="440"/>
        <v>0</v>
      </c>
      <c r="X251" s="323">
        <f t="shared" si="413"/>
        <v>0</v>
      </c>
      <c r="Y251" s="118"/>
      <c r="Z251" s="323">
        <f t="shared" si="414"/>
        <v>0</v>
      </c>
      <c r="AA251" s="117"/>
      <c r="AB251" s="117"/>
      <c r="AC251" s="117"/>
      <c r="AD251" s="117"/>
      <c r="AE251" s="117">
        <f t="shared" si="441"/>
        <v>107516.93336</v>
      </c>
      <c r="AF251" s="192">
        <f t="shared" si="415"/>
        <v>1</v>
      </c>
      <c r="AG251" s="118">
        <v>107516.93336</v>
      </c>
      <c r="AH251" s="323">
        <f t="shared" si="416"/>
        <v>1</v>
      </c>
      <c r="AI251" s="117"/>
      <c r="AJ251" s="117"/>
      <c r="AK251" s="117"/>
      <c r="AL251" s="117"/>
      <c r="AM251" s="117">
        <f>AU251-AA251</f>
        <v>0</v>
      </c>
      <c r="AN251" s="117"/>
      <c r="AO251" s="117"/>
      <c r="AP251" s="117">
        <f>AQ251</f>
        <v>0</v>
      </c>
      <c r="AQ251" s="117">
        <f>AX251-AE251</f>
        <v>0</v>
      </c>
      <c r="AR251" s="117"/>
      <c r="AS251" s="117"/>
      <c r="AT251" s="117">
        <f t="shared" si="433"/>
        <v>0</v>
      </c>
      <c r="AU251" s="117">
        <f>AA251</f>
        <v>0</v>
      </c>
      <c r="AV251" s="117"/>
      <c r="AW251" s="117"/>
      <c r="AX251" s="118">
        <f t="shared" si="442"/>
        <v>107516.93336</v>
      </c>
      <c r="AY251" s="323">
        <f t="shared" si="417"/>
        <v>1</v>
      </c>
      <c r="AZ251" s="118">
        <f t="shared" ref="AZ251:AZ252" si="443">L251-Y251</f>
        <v>107516.93336</v>
      </c>
      <c r="BA251" s="323">
        <f t="shared" si="418"/>
        <v>1</v>
      </c>
      <c r="BB251" s="117"/>
      <c r="BC251" s="117"/>
      <c r="BD251" s="117"/>
      <c r="BE251" s="117"/>
    </row>
    <row r="252" spans="2:57" s="120" customFormat="1" ht="31.5" hidden="1" customHeight="1" x14ac:dyDescent="0.25">
      <c r="B252" s="115"/>
      <c r="C252" s="113" t="s">
        <v>75</v>
      </c>
      <c r="D252" s="117"/>
      <c r="E252" s="106">
        <f t="shared" si="434"/>
        <v>0</v>
      </c>
      <c r="F252" s="117">
        <v>0</v>
      </c>
      <c r="G252" s="117"/>
      <c r="H252" s="117"/>
      <c r="I252" s="117"/>
      <c r="J252" s="117"/>
      <c r="K252" s="117">
        <f t="shared" si="420"/>
        <v>8336.6</v>
      </c>
      <c r="L252" s="118">
        <v>8336.6</v>
      </c>
      <c r="M252" s="118"/>
      <c r="N252" s="118"/>
      <c r="O252" s="117">
        <f t="shared" si="435"/>
        <v>3339.52693</v>
      </c>
      <c r="P252" s="323">
        <f t="shared" si="411"/>
        <v>0.40058620180889087</v>
      </c>
      <c r="Q252" s="118">
        <v>3339.52693</v>
      </c>
      <c r="R252" s="323">
        <f t="shared" si="412"/>
        <v>0.40058620180889087</v>
      </c>
      <c r="S252" s="117"/>
      <c r="T252" s="117"/>
      <c r="U252" s="117"/>
      <c r="V252" s="117"/>
      <c r="W252" s="117">
        <f t="shared" si="440"/>
        <v>3339.52693</v>
      </c>
      <c r="X252" s="323">
        <f t="shared" si="413"/>
        <v>0.40058620180889087</v>
      </c>
      <c r="Y252" s="118">
        <v>3339.52693</v>
      </c>
      <c r="Z252" s="323">
        <f t="shared" si="414"/>
        <v>0.40058620180889087</v>
      </c>
      <c r="AA252" s="117"/>
      <c r="AB252" s="117"/>
      <c r="AC252" s="117"/>
      <c r="AD252" s="117"/>
      <c r="AE252" s="117">
        <f t="shared" si="441"/>
        <v>4990.2266200000004</v>
      </c>
      <c r="AF252" s="192">
        <f t="shared" si="415"/>
        <v>0.59859254612192025</v>
      </c>
      <c r="AG252" s="118">
        <v>4990.2266200000004</v>
      </c>
      <c r="AH252" s="323">
        <f t="shared" si="416"/>
        <v>0.59859254612192025</v>
      </c>
      <c r="AI252" s="117"/>
      <c r="AJ252" s="117"/>
      <c r="AK252" s="117"/>
      <c r="AL252" s="117"/>
      <c r="AM252" s="117"/>
      <c r="AN252" s="117"/>
      <c r="AO252" s="117"/>
      <c r="AP252" s="117"/>
      <c r="AQ252" s="117"/>
      <c r="AR252" s="117"/>
      <c r="AS252" s="117"/>
      <c r="AT252" s="117">
        <f t="shared" si="433"/>
        <v>8336.6</v>
      </c>
      <c r="AU252" s="117">
        <f>L252</f>
        <v>8336.6</v>
      </c>
      <c r="AV252" s="117"/>
      <c r="AW252" s="117"/>
      <c r="AX252" s="118">
        <f t="shared" si="442"/>
        <v>4997.0730700000004</v>
      </c>
      <c r="AY252" s="323">
        <f t="shared" si="417"/>
        <v>0.59941379819110907</v>
      </c>
      <c r="AZ252" s="118">
        <f t="shared" si="443"/>
        <v>4997.0730700000004</v>
      </c>
      <c r="BA252" s="323">
        <f t="shared" si="418"/>
        <v>0.59941379819110907</v>
      </c>
      <c r="BB252" s="117"/>
      <c r="BC252" s="117"/>
      <c r="BD252" s="117"/>
      <c r="BE252" s="117"/>
    </row>
    <row r="253" spans="2:57" s="210" customFormat="1" ht="85.5" hidden="1" customHeight="1" x14ac:dyDescent="0.25">
      <c r="B253" s="122" t="s">
        <v>117</v>
      </c>
      <c r="C253" s="77" t="s">
        <v>118</v>
      </c>
      <c r="D253" s="208"/>
      <c r="E253" s="79">
        <f t="shared" si="434"/>
        <v>0</v>
      </c>
      <c r="F253" s="79">
        <v>0</v>
      </c>
      <c r="G253" s="79">
        <v>0</v>
      </c>
      <c r="H253" s="208"/>
      <c r="I253" s="208"/>
      <c r="J253" s="208"/>
      <c r="K253" s="208"/>
      <c r="L253" s="209"/>
      <c r="M253" s="209"/>
      <c r="N253" s="209"/>
      <c r="O253" s="208"/>
      <c r="P253" s="195" t="e">
        <f t="shared" si="411"/>
        <v>#DIV/0!</v>
      </c>
      <c r="Q253" s="209"/>
      <c r="R253" s="195" t="e">
        <f t="shared" si="412"/>
        <v>#DIV/0!</v>
      </c>
      <c r="S253" s="208"/>
      <c r="T253" s="208"/>
      <c r="U253" s="208"/>
      <c r="V253" s="208"/>
      <c r="W253" s="208"/>
      <c r="X253" s="195" t="e">
        <f t="shared" si="413"/>
        <v>#DIV/0!</v>
      </c>
      <c r="Y253" s="209"/>
      <c r="Z253" s="195" t="e">
        <f t="shared" si="414"/>
        <v>#DIV/0!</v>
      </c>
      <c r="AA253" s="208"/>
      <c r="AB253" s="208"/>
      <c r="AC253" s="208"/>
      <c r="AD253" s="208"/>
      <c r="AE253" s="208"/>
      <c r="AF253" s="195" t="e">
        <f t="shared" si="415"/>
        <v>#DIV/0!</v>
      </c>
      <c r="AG253" s="209"/>
      <c r="AH253" s="323" t="e">
        <f t="shared" si="416"/>
        <v>#DIV/0!</v>
      </c>
      <c r="AI253" s="208"/>
      <c r="AJ253" s="208"/>
      <c r="AK253" s="208"/>
      <c r="AL253" s="208"/>
      <c r="AM253" s="208"/>
      <c r="AN253" s="208"/>
      <c r="AO253" s="208"/>
      <c r="AP253" s="208"/>
      <c r="AQ253" s="208"/>
      <c r="AR253" s="208"/>
      <c r="AS253" s="208"/>
      <c r="AT253" s="208"/>
      <c r="AU253" s="208"/>
      <c r="AV253" s="208"/>
      <c r="AW253" s="208"/>
      <c r="AX253" s="209"/>
      <c r="AY253" s="195" t="e">
        <f t="shared" si="417"/>
        <v>#DIV/0!</v>
      </c>
      <c r="AZ253" s="209"/>
      <c r="BA253" s="195" t="e">
        <f t="shared" si="418"/>
        <v>#DIV/0!</v>
      </c>
      <c r="BB253" s="208"/>
      <c r="BC253" s="208"/>
      <c r="BD253" s="208"/>
      <c r="BE253" s="208"/>
    </row>
    <row r="254" spans="2:57" s="120" customFormat="1" ht="15" hidden="1" customHeight="1" x14ac:dyDescent="0.25">
      <c r="B254" s="115"/>
      <c r="C254" s="113" t="s">
        <v>65</v>
      </c>
      <c r="D254" s="117"/>
      <c r="E254" s="117"/>
      <c r="F254" s="117"/>
      <c r="G254" s="117"/>
      <c r="H254" s="117"/>
      <c r="I254" s="117"/>
      <c r="J254" s="117"/>
      <c r="K254" s="117"/>
      <c r="L254" s="118"/>
      <c r="M254" s="118"/>
      <c r="N254" s="118"/>
      <c r="O254" s="117"/>
      <c r="P254" s="195" t="e">
        <f t="shared" si="411"/>
        <v>#DIV/0!</v>
      </c>
      <c r="Q254" s="118"/>
      <c r="R254" s="195" t="e">
        <f t="shared" si="412"/>
        <v>#DIV/0!</v>
      </c>
      <c r="S254" s="117"/>
      <c r="T254" s="117"/>
      <c r="U254" s="117"/>
      <c r="V254" s="117"/>
      <c r="W254" s="117"/>
      <c r="X254" s="195" t="e">
        <f t="shared" si="413"/>
        <v>#DIV/0!</v>
      </c>
      <c r="Y254" s="118"/>
      <c r="Z254" s="195" t="e">
        <f t="shared" si="414"/>
        <v>#DIV/0!</v>
      </c>
      <c r="AA254" s="117"/>
      <c r="AB254" s="117"/>
      <c r="AC254" s="117"/>
      <c r="AD254" s="117"/>
      <c r="AE254" s="117"/>
      <c r="AF254" s="195" t="e">
        <f t="shared" si="415"/>
        <v>#DIV/0!</v>
      </c>
      <c r="AG254" s="118"/>
      <c r="AH254" s="323" t="e">
        <f t="shared" si="416"/>
        <v>#DIV/0!</v>
      </c>
      <c r="AI254" s="117"/>
      <c r="AJ254" s="117"/>
      <c r="AK254" s="117"/>
      <c r="AL254" s="117"/>
      <c r="AM254" s="117"/>
      <c r="AN254" s="117"/>
      <c r="AO254" s="117"/>
      <c r="AP254" s="117"/>
      <c r="AQ254" s="117"/>
      <c r="AR254" s="117"/>
      <c r="AS254" s="117"/>
      <c r="AT254" s="117"/>
      <c r="AU254" s="117"/>
      <c r="AV254" s="117"/>
      <c r="AW254" s="117"/>
      <c r="AX254" s="118"/>
      <c r="AY254" s="195" t="e">
        <f t="shared" si="417"/>
        <v>#DIV/0!</v>
      </c>
      <c r="AZ254" s="118"/>
      <c r="BA254" s="195" t="e">
        <f t="shared" si="418"/>
        <v>#DIV/0!</v>
      </c>
      <c r="BB254" s="117"/>
      <c r="BC254" s="117"/>
      <c r="BD254" s="117"/>
      <c r="BE254" s="117"/>
    </row>
    <row r="255" spans="2:57" s="120" customFormat="1" ht="15" hidden="1" customHeight="1" x14ac:dyDescent="0.25">
      <c r="B255" s="115"/>
      <c r="C255" s="113" t="s">
        <v>75</v>
      </c>
      <c r="D255" s="117"/>
      <c r="E255" s="117"/>
      <c r="F255" s="117"/>
      <c r="G255" s="117"/>
      <c r="H255" s="117"/>
      <c r="I255" s="117"/>
      <c r="J255" s="117"/>
      <c r="K255" s="117"/>
      <c r="L255" s="118"/>
      <c r="M255" s="118"/>
      <c r="N255" s="118"/>
      <c r="O255" s="117"/>
      <c r="P255" s="195" t="e">
        <f t="shared" si="411"/>
        <v>#DIV/0!</v>
      </c>
      <c r="Q255" s="118"/>
      <c r="R255" s="195" t="e">
        <f t="shared" si="412"/>
        <v>#DIV/0!</v>
      </c>
      <c r="S255" s="117"/>
      <c r="T255" s="117"/>
      <c r="U255" s="117"/>
      <c r="V255" s="117"/>
      <c r="W255" s="117"/>
      <c r="X255" s="195" t="e">
        <f t="shared" si="413"/>
        <v>#DIV/0!</v>
      </c>
      <c r="Y255" s="118"/>
      <c r="Z255" s="195" t="e">
        <f t="shared" si="414"/>
        <v>#DIV/0!</v>
      </c>
      <c r="AA255" s="117"/>
      <c r="AB255" s="117"/>
      <c r="AC255" s="117"/>
      <c r="AD255" s="117"/>
      <c r="AE255" s="117"/>
      <c r="AF255" s="195" t="e">
        <f t="shared" si="415"/>
        <v>#DIV/0!</v>
      </c>
      <c r="AG255" s="118"/>
      <c r="AH255" s="323" t="e">
        <f t="shared" si="416"/>
        <v>#DIV/0!</v>
      </c>
      <c r="AI255" s="117"/>
      <c r="AJ255" s="117"/>
      <c r="AK255" s="117"/>
      <c r="AL255" s="117"/>
      <c r="AM255" s="117"/>
      <c r="AN255" s="117"/>
      <c r="AO255" s="117"/>
      <c r="AP255" s="117"/>
      <c r="AQ255" s="117"/>
      <c r="AR255" s="117"/>
      <c r="AS255" s="117"/>
      <c r="AT255" s="117"/>
      <c r="AU255" s="117"/>
      <c r="AV255" s="117"/>
      <c r="AW255" s="117"/>
      <c r="AX255" s="118"/>
      <c r="AY255" s="195" t="e">
        <f t="shared" si="417"/>
        <v>#DIV/0!</v>
      </c>
      <c r="AZ255" s="118"/>
      <c r="BA255" s="195" t="e">
        <f t="shared" si="418"/>
        <v>#DIV/0!</v>
      </c>
      <c r="BB255" s="117"/>
      <c r="BC255" s="117"/>
      <c r="BD255" s="117"/>
      <c r="BE255" s="117"/>
    </row>
    <row r="256" spans="2:57" s="210" customFormat="1" ht="62.25" hidden="1" customHeight="1" x14ac:dyDescent="0.25">
      <c r="B256" s="122" t="s">
        <v>117</v>
      </c>
      <c r="C256" s="77" t="s">
        <v>119</v>
      </c>
      <c r="D256" s="208"/>
      <c r="E256" s="208"/>
      <c r="F256" s="208"/>
      <c r="G256" s="208"/>
      <c r="H256" s="208"/>
      <c r="I256" s="208"/>
      <c r="J256" s="208"/>
      <c r="K256" s="208"/>
      <c r="L256" s="209"/>
      <c r="M256" s="209"/>
      <c r="N256" s="209"/>
      <c r="O256" s="208"/>
      <c r="P256" s="195" t="e">
        <f t="shared" si="411"/>
        <v>#DIV/0!</v>
      </c>
      <c r="Q256" s="209"/>
      <c r="R256" s="195" t="e">
        <f t="shared" si="412"/>
        <v>#DIV/0!</v>
      </c>
      <c r="S256" s="208"/>
      <c r="T256" s="208"/>
      <c r="U256" s="208"/>
      <c r="V256" s="208"/>
      <c r="W256" s="208"/>
      <c r="X256" s="195" t="e">
        <f t="shared" si="413"/>
        <v>#DIV/0!</v>
      </c>
      <c r="Y256" s="209"/>
      <c r="Z256" s="195" t="e">
        <f t="shared" si="414"/>
        <v>#DIV/0!</v>
      </c>
      <c r="AA256" s="208"/>
      <c r="AB256" s="208"/>
      <c r="AC256" s="208"/>
      <c r="AD256" s="208"/>
      <c r="AE256" s="208"/>
      <c r="AF256" s="195" t="e">
        <f t="shared" si="415"/>
        <v>#DIV/0!</v>
      </c>
      <c r="AG256" s="209"/>
      <c r="AH256" s="323" t="e">
        <f t="shared" si="416"/>
        <v>#DIV/0!</v>
      </c>
      <c r="AI256" s="208"/>
      <c r="AJ256" s="208"/>
      <c r="AK256" s="208"/>
      <c r="AL256" s="208"/>
      <c r="AM256" s="208"/>
      <c r="AN256" s="208"/>
      <c r="AO256" s="208"/>
      <c r="AP256" s="208"/>
      <c r="AQ256" s="208"/>
      <c r="AR256" s="208"/>
      <c r="AS256" s="208"/>
      <c r="AT256" s="208"/>
      <c r="AU256" s="208"/>
      <c r="AV256" s="208"/>
      <c r="AW256" s="208"/>
      <c r="AX256" s="209"/>
      <c r="AY256" s="195" t="e">
        <f t="shared" si="417"/>
        <v>#DIV/0!</v>
      </c>
      <c r="AZ256" s="209"/>
      <c r="BA256" s="195" t="e">
        <f t="shared" si="418"/>
        <v>#DIV/0!</v>
      </c>
      <c r="BB256" s="208"/>
      <c r="BC256" s="208"/>
      <c r="BD256" s="208"/>
      <c r="BE256" s="208"/>
    </row>
    <row r="257" spans="2:57" s="120" customFormat="1" ht="15" hidden="1" customHeight="1" x14ac:dyDescent="0.25">
      <c r="B257" s="115"/>
      <c r="C257" s="113" t="s">
        <v>66</v>
      </c>
      <c r="D257" s="117"/>
      <c r="E257" s="117"/>
      <c r="F257" s="117"/>
      <c r="G257" s="117"/>
      <c r="H257" s="117"/>
      <c r="I257" s="117"/>
      <c r="J257" s="117"/>
      <c r="K257" s="117"/>
      <c r="L257" s="118"/>
      <c r="M257" s="118"/>
      <c r="N257" s="118"/>
      <c r="O257" s="117"/>
      <c r="P257" s="195" t="e">
        <f t="shared" si="411"/>
        <v>#DIV/0!</v>
      </c>
      <c r="Q257" s="118"/>
      <c r="R257" s="195" t="e">
        <f t="shared" si="412"/>
        <v>#DIV/0!</v>
      </c>
      <c r="S257" s="117"/>
      <c r="T257" s="117"/>
      <c r="U257" s="117"/>
      <c r="V257" s="117"/>
      <c r="W257" s="117"/>
      <c r="X257" s="195" t="e">
        <f t="shared" si="413"/>
        <v>#DIV/0!</v>
      </c>
      <c r="Y257" s="118"/>
      <c r="Z257" s="195" t="e">
        <f t="shared" si="414"/>
        <v>#DIV/0!</v>
      </c>
      <c r="AA257" s="117"/>
      <c r="AB257" s="117"/>
      <c r="AC257" s="117"/>
      <c r="AD257" s="117"/>
      <c r="AE257" s="117"/>
      <c r="AF257" s="195" t="e">
        <f t="shared" si="415"/>
        <v>#DIV/0!</v>
      </c>
      <c r="AG257" s="118"/>
      <c r="AH257" s="323" t="e">
        <f t="shared" si="416"/>
        <v>#DIV/0!</v>
      </c>
      <c r="AI257" s="117"/>
      <c r="AJ257" s="117"/>
      <c r="AK257" s="117"/>
      <c r="AL257" s="117"/>
      <c r="AM257" s="117"/>
      <c r="AN257" s="117"/>
      <c r="AO257" s="117"/>
      <c r="AP257" s="117"/>
      <c r="AQ257" s="117"/>
      <c r="AR257" s="117"/>
      <c r="AS257" s="117"/>
      <c r="AT257" s="117"/>
      <c r="AU257" s="117"/>
      <c r="AV257" s="117"/>
      <c r="AW257" s="117"/>
      <c r="AX257" s="118"/>
      <c r="AY257" s="195" t="e">
        <f t="shared" si="417"/>
        <v>#DIV/0!</v>
      </c>
      <c r="AZ257" s="118"/>
      <c r="BA257" s="195" t="e">
        <f t="shared" si="418"/>
        <v>#DIV/0!</v>
      </c>
      <c r="BB257" s="117"/>
      <c r="BC257" s="117"/>
      <c r="BD257" s="117"/>
      <c r="BE257" s="117"/>
    </row>
    <row r="258" spans="2:57" s="210" customFormat="1" ht="87.75" hidden="1" customHeight="1" x14ac:dyDescent="0.25">
      <c r="B258" s="122" t="s">
        <v>120</v>
      </c>
      <c r="C258" s="77" t="s">
        <v>121</v>
      </c>
      <c r="D258" s="208"/>
      <c r="E258" s="208"/>
      <c r="F258" s="208"/>
      <c r="G258" s="208"/>
      <c r="H258" s="208"/>
      <c r="I258" s="208"/>
      <c r="J258" s="208"/>
      <c r="K258" s="208"/>
      <c r="L258" s="209"/>
      <c r="M258" s="209"/>
      <c r="N258" s="209"/>
      <c r="O258" s="208"/>
      <c r="P258" s="195" t="e">
        <f t="shared" si="411"/>
        <v>#DIV/0!</v>
      </c>
      <c r="Q258" s="209"/>
      <c r="R258" s="195" t="e">
        <f t="shared" si="412"/>
        <v>#DIV/0!</v>
      </c>
      <c r="S258" s="208"/>
      <c r="T258" s="208"/>
      <c r="U258" s="208"/>
      <c r="V258" s="208"/>
      <c r="W258" s="208"/>
      <c r="X258" s="195" t="e">
        <f t="shared" si="413"/>
        <v>#DIV/0!</v>
      </c>
      <c r="Y258" s="209"/>
      <c r="Z258" s="195" t="e">
        <f t="shared" si="414"/>
        <v>#DIV/0!</v>
      </c>
      <c r="AA258" s="208"/>
      <c r="AB258" s="208"/>
      <c r="AC258" s="208"/>
      <c r="AD258" s="208"/>
      <c r="AE258" s="208"/>
      <c r="AF258" s="195" t="e">
        <f t="shared" si="415"/>
        <v>#DIV/0!</v>
      </c>
      <c r="AG258" s="209"/>
      <c r="AH258" s="323" t="e">
        <f t="shared" si="416"/>
        <v>#DIV/0!</v>
      </c>
      <c r="AI258" s="208"/>
      <c r="AJ258" s="208"/>
      <c r="AK258" s="208"/>
      <c r="AL258" s="208"/>
      <c r="AM258" s="208"/>
      <c r="AN258" s="208"/>
      <c r="AO258" s="208"/>
      <c r="AP258" s="208"/>
      <c r="AQ258" s="208"/>
      <c r="AR258" s="208"/>
      <c r="AS258" s="208"/>
      <c r="AT258" s="208"/>
      <c r="AU258" s="208"/>
      <c r="AV258" s="208"/>
      <c r="AW258" s="208"/>
      <c r="AX258" s="209"/>
      <c r="AY258" s="195" t="e">
        <f t="shared" si="417"/>
        <v>#DIV/0!</v>
      </c>
      <c r="AZ258" s="209"/>
      <c r="BA258" s="195" t="e">
        <f t="shared" si="418"/>
        <v>#DIV/0!</v>
      </c>
      <c r="BB258" s="208"/>
      <c r="BC258" s="208"/>
      <c r="BD258" s="208"/>
      <c r="BE258" s="208"/>
    </row>
    <row r="259" spans="2:57" s="210" customFormat="1" ht="56.25" hidden="1" customHeight="1" x14ac:dyDescent="0.25">
      <c r="B259" s="122"/>
      <c r="C259" s="113" t="s">
        <v>73</v>
      </c>
      <c r="D259" s="208"/>
      <c r="E259" s="208"/>
      <c r="F259" s="208"/>
      <c r="G259" s="208"/>
      <c r="H259" s="208"/>
      <c r="I259" s="208"/>
      <c r="J259" s="208"/>
      <c r="K259" s="208"/>
      <c r="L259" s="209"/>
      <c r="M259" s="209"/>
      <c r="N259" s="209"/>
      <c r="O259" s="208"/>
      <c r="P259" s="195" t="e">
        <f t="shared" si="411"/>
        <v>#DIV/0!</v>
      </c>
      <c r="Q259" s="209"/>
      <c r="R259" s="195" t="e">
        <f t="shared" si="412"/>
        <v>#DIV/0!</v>
      </c>
      <c r="S259" s="208"/>
      <c r="T259" s="208"/>
      <c r="U259" s="208"/>
      <c r="V259" s="208"/>
      <c r="W259" s="208"/>
      <c r="X259" s="195" t="e">
        <f t="shared" si="413"/>
        <v>#DIV/0!</v>
      </c>
      <c r="Y259" s="209"/>
      <c r="Z259" s="195" t="e">
        <f t="shared" si="414"/>
        <v>#DIV/0!</v>
      </c>
      <c r="AA259" s="208"/>
      <c r="AB259" s="208"/>
      <c r="AC259" s="208"/>
      <c r="AD259" s="208"/>
      <c r="AE259" s="208"/>
      <c r="AF259" s="195" t="e">
        <f t="shared" si="415"/>
        <v>#DIV/0!</v>
      </c>
      <c r="AG259" s="209"/>
      <c r="AH259" s="323" t="e">
        <f t="shared" si="416"/>
        <v>#DIV/0!</v>
      </c>
      <c r="AI259" s="208"/>
      <c r="AJ259" s="208"/>
      <c r="AK259" s="208"/>
      <c r="AL259" s="208"/>
      <c r="AM259" s="208"/>
      <c r="AN259" s="208"/>
      <c r="AO259" s="208"/>
      <c r="AP259" s="208"/>
      <c r="AQ259" s="208"/>
      <c r="AR259" s="208"/>
      <c r="AS259" s="208"/>
      <c r="AT259" s="208"/>
      <c r="AU259" s="208"/>
      <c r="AV259" s="208"/>
      <c r="AW259" s="208"/>
      <c r="AX259" s="209"/>
      <c r="AY259" s="195" t="e">
        <f t="shared" si="417"/>
        <v>#DIV/0!</v>
      </c>
      <c r="AZ259" s="209"/>
      <c r="BA259" s="195" t="e">
        <f t="shared" si="418"/>
        <v>#DIV/0!</v>
      </c>
      <c r="BB259" s="208"/>
      <c r="BC259" s="208"/>
      <c r="BD259" s="208"/>
      <c r="BE259" s="208"/>
    </row>
    <row r="260" spans="2:57" s="120" customFormat="1" ht="15" hidden="1" customHeight="1" x14ac:dyDescent="0.25">
      <c r="B260" s="115"/>
      <c r="C260" s="113" t="s">
        <v>66</v>
      </c>
      <c r="D260" s="117"/>
      <c r="E260" s="117"/>
      <c r="F260" s="117"/>
      <c r="G260" s="117"/>
      <c r="H260" s="117"/>
      <c r="I260" s="117"/>
      <c r="J260" s="117"/>
      <c r="K260" s="117"/>
      <c r="L260" s="118"/>
      <c r="M260" s="118"/>
      <c r="N260" s="118"/>
      <c r="O260" s="117"/>
      <c r="P260" s="195" t="e">
        <f t="shared" si="411"/>
        <v>#DIV/0!</v>
      </c>
      <c r="Q260" s="118"/>
      <c r="R260" s="195" t="e">
        <f t="shared" si="412"/>
        <v>#DIV/0!</v>
      </c>
      <c r="S260" s="117"/>
      <c r="T260" s="117"/>
      <c r="U260" s="117"/>
      <c r="V260" s="117"/>
      <c r="W260" s="117"/>
      <c r="X260" s="195" t="e">
        <f t="shared" si="413"/>
        <v>#DIV/0!</v>
      </c>
      <c r="Y260" s="118"/>
      <c r="Z260" s="195" t="e">
        <f t="shared" si="414"/>
        <v>#DIV/0!</v>
      </c>
      <c r="AA260" s="117"/>
      <c r="AB260" s="117"/>
      <c r="AC260" s="117"/>
      <c r="AD260" s="117"/>
      <c r="AE260" s="117"/>
      <c r="AF260" s="195" t="e">
        <f t="shared" si="415"/>
        <v>#DIV/0!</v>
      </c>
      <c r="AG260" s="118"/>
      <c r="AH260" s="323" t="e">
        <f t="shared" si="416"/>
        <v>#DIV/0!</v>
      </c>
      <c r="AI260" s="117"/>
      <c r="AJ260" s="117"/>
      <c r="AK260" s="117"/>
      <c r="AL260" s="117"/>
      <c r="AM260" s="117"/>
      <c r="AN260" s="117"/>
      <c r="AO260" s="117"/>
      <c r="AP260" s="117"/>
      <c r="AQ260" s="117"/>
      <c r="AR260" s="117"/>
      <c r="AS260" s="117"/>
      <c r="AT260" s="117"/>
      <c r="AU260" s="117"/>
      <c r="AV260" s="117"/>
      <c r="AW260" s="117"/>
      <c r="AX260" s="118"/>
      <c r="AY260" s="195" t="e">
        <f t="shared" si="417"/>
        <v>#DIV/0!</v>
      </c>
      <c r="AZ260" s="118"/>
      <c r="BA260" s="195" t="e">
        <f t="shared" si="418"/>
        <v>#DIV/0!</v>
      </c>
      <c r="BB260" s="117"/>
      <c r="BC260" s="117"/>
      <c r="BD260" s="117"/>
      <c r="BE260" s="117"/>
    </row>
    <row r="261" spans="2:57" s="124" customFormat="1" ht="189" hidden="1" customHeight="1" x14ac:dyDescent="0.25">
      <c r="B261" s="456" t="s">
        <v>76</v>
      </c>
      <c r="C261" s="110" t="s">
        <v>122</v>
      </c>
      <c r="D261" s="123"/>
      <c r="E261" s="123"/>
      <c r="F261" s="123"/>
      <c r="G261" s="123"/>
      <c r="H261" s="123"/>
      <c r="I261" s="123"/>
      <c r="J261" s="123"/>
      <c r="K261" s="78">
        <f>L261</f>
        <v>0</v>
      </c>
      <c r="L261" s="80">
        <f>L262+L263</f>
        <v>0</v>
      </c>
      <c r="M261" s="454"/>
      <c r="N261" s="454"/>
      <c r="O261" s="78">
        <f>Q261</f>
        <v>0</v>
      </c>
      <c r="P261" s="192" t="e">
        <f t="shared" si="411"/>
        <v>#DIV/0!</v>
      </c>
      <c r="Q261" s="454">
        <f>SUM(Q262:Q263)</f>
        <v>0</v>
      </c>
      <c r="R261" s="192" t="e">
        <f t="shared" si="412"/>
        <v>#DIV/0!</v>
      </c>
      <c r="S261" s="123"/>
      <c r="T261" s="123"/>
      <c r="U261" s="123"/>
      <c r="V261" s="123"/>
      <c r="W261" s="78">
        <f>Y261</f>
        <v>0</v>
      </c>
      <c r="X261" s="192" t="e">
        <f t="shared" si="413"/>
        <v>#DIV/0!</v>
      </c>
      <c r="Y261" s="454">
        <f>SUM(Y262:Y263)</f>
        <v>0</v>
      </c>
      <c r="Z261" s="192" t="e">
        <f t="shared" si="414"/>
        <v>#DIV/0!</v>
      </c>
      <c r="AA261" s="123"/>
      <c r="AB261" s="123"/>
      <c r="AC261" s="123"/>
      <c r="AD261" s="123"/>
      <c r="AE261" s="78">
        <f>AG261</f>
        <v>0</v>
      </c>
      <c r="AF261" s="192" t="e">
        <f t="shared" si="415"/>
        <v>#DIV/0!</v>
      </c>
      <c r="AG261" s="454">
        <f>SUM(AG262:AG263)</f>
        <v>0</v>
      </c>
      <c r="AH261" s="323" t="e">
        <f t="shared" si="416"/>
        <v>#DIV/0!</v>
      </c>
      <c r="AI261" s="123"/>
      <c r="AJ261" s="123"/>
      <c r="AK261" s="123"/>
      <c r="AL261" s="123"/>
      <c r="AM261" s="123">
        <f>AM262</f>
        <v>0</v>
      </c>
      <c r="AN261" s="123"/>
      <c r="AO261" s="123"/>
      <c r="AP261" s="123"/>
      <c r="AQ261" s="123"/>
      <c r="AR261" s="123"/>
      <c r="AS261" s="123"/>
      <c r="AT261" s="123">
        <f>AU261</f>
        <v>0</v>
      </c>
      <c r="AU261" s="78">
        <f>AU262+AU263</f>
        <v>0</v>
      </c>
      <c r="AV261" s="123"/>
      <c r="AW261" s="123"/>
      <c r="AX261" s="457">
        <f>AZ261</f>
        <v>0</v>
      </c>
      <c r="AY261" s="192" t="e">
        <f t="shared" si="417"/>
        <v>#DIV/0!</v>
      </c>
      <c r="AZ261" s="454">
        <f>SUM(AZ262:AZ263)</f>
        <v>0</v>
      </c>
      <c r="BA261" s="192" t="e">
        <f t="shared" si="418"/>
        <v>#DIV/0!</v>
      </c>
      <c r="BB261" s="123"/>
      <c r="BC261" s="123"/>
      <c r="BD261" s="123"/>
      <c r="BE261" s="123"/>
    </row>
    <row r="262" spans="2:57" s="120" customFormat="1" ht="33" hidden="1" customHeight="1" x14ac:dyDescent="0.25">
      <c r="B262" s="115"/>
      <c r="C262" s="113" t="s">
        <v>65</v>
      </c>
      <c r="D262" s="117"/>
      <c r="E262" s="117"/>
      <c r="F262" s="117"/>
      <c r="G262" s="117"/>
      <c r="H262" s="117"/>
      <c r="I262" s="117"/>
      <c r="J262" s="117"/>
      <c r="K262" s="117">
        <f>L262</f>
        <v>0</v>
      </c>
      <c r="L262" s="118"/>
      <c r="M262" s="118"/>
      <c r="N262" s="118"/>
      <c r="O262" s="117">
        <f>Q262</f>
        <v>0</v>
      </c>
      <c r="P262" s="192" t="e">
        <f t="shared" si="411"/>
        <v>#DIV/0!</v>
      </c>
      <c r="Q262" s="118"/>
      <c r="R262" s="192" t="e">
        <f t="shared" si="412"/>
        <v>#DIV/0!</v>
      </c>
      <c r="S262" s="117"/>
      <c r="T262" s="117"/>
      <c r="U262" s="117"/>
      <c r="V262" s="117"/>
      <c r="W262" s="117">
        <f>Y262</f>
        <v>0</v>
      </c>
      <c r="X262" s="192" t="e">
        <f t="shared" si="413"/>
        <v>#DIV/0!</v>
      </c>
      <c r="Y262" s="118"/>
      <c r="Z262" s="192" t="e">
        <f t="shared" si="414"/>
        <v>#DIV/0!</v>
      </c>
      <c r="AA262" s="117"/>
      <c r="AB262" s="117"/>
      <c r="AC262" s="117"/>
      <c r="AD262" s="117"/>
      <c r="AE262" s="117">
        <f>AG262</f>
        <v>0</v>
      </c>
      <c r="AF262" s="192" t="e">
        <f t="shared" si="415"/>
        <v>#DIV/0!</v>
      </c>
      <c r="AG262" s="118"/>
      <c r="AH262" s="323" t="e">
        <f t="shared" si="416"/>
        <v>#DIV/0!</v>
      </c>
      <c r="AI262" s="117"/>
      <c r="AJ262" s="117"/>
      <c r="AK262" s="117"/>
      <c r="AL262" s="117"/>
      <c r="AM262" s="117"/>
      <c r="AN262" s="117"/>
      <c r="AO262" s="117"/>
      <c r="AP262" s="117"/>
      <c r="AQ262" s="117"/>
      <c r="AR262" s="117"/>
      <c r="AS262" s="117"/>
      <c r="AT262" s="117">
        <f>AU262</f>
        <v>0</v>
      </c>
      <c r="AU262" s="117">
        <f>L262</f>
        <v>0</v>
      </c>
      <c r="AV262" s="117"/>
      <c r="AW262" s="117"/>
      <c r="AX262" s="118">
        <f>AZ262</f>
        <v>0</v>
      </c>
      <c r="AY262" s="192" t="e">
        <f t="shared" si="417"/>
        <v>#DIV/0!</v>
      </c>
      <c r="AZ262" s="118">
        <f t="shared" ref="AZ262:AZ263" si="444">L262-Y262</f>
        <v>0</v>
      </c>
      <c r="BA262" s="192" t="e">
        <f t="shared" si="418"/>
        <v>#DIV/0!</v>
      </c>
      <c r="BB262" s="117"/>
      <c r="BC262" s="117"/>
      <c r="BD262" s="117"/>
      <c r="BE262" s="117"/>
    </row>
    <row r="263" spans="2:57" s="120" customFormat="1" ht="52.5" hidden="1" customHeight="1" x14ac:dyDescent="0.25">
      <c r="B263" s="115"/>
      <c r="C263" s="113" t="s">
        <v>66</v>
      </c>
      <c r="D263" s="117"/>
      <c r="E263" s="117"/>
      <c r="F263" s="117"/>
      <c r="G263" s="117"/>
      <c r="H263" s="117"/>
      <c r="I263" s="117"/>
      <c r="J263" s="117"/>
      <c r="K263" s="117">
        <f>L263</f>
        <v>0</v>
      </c>
      <c r="L263" s="118"/>
      <c r="M263" s="118"/>
      <c r="N263" s="118"/>
      <c r="O263" s="117">
        <f>Q263</f>
        <v>0</v>
      </c>
      <c r="P263" s="192" t="e">
        <f t="shared" si="411"/>
        <v>#DIV/0!</v>
      </c>
      <c r="Q263" s="118"/>
      <c r="R263" s="192" t="e">
        <f t="shared" si="412"/>
        <v>#DIV/0!</v>
      </c>
      <c r="S263" s="117"/>
      <c r="T263" s="117"/>
      <c r="U263" s="117"/>
      <c r="V263" s="117"/>
      <c r="W263" s="117">
        <f>Y263</f>
        <v>0</v>
      </c>
      <c r="X263" s="192" t="e">
        <f t="shared" si="413"/>
        <v>#DIV/0!</v>
      </c>
      <c r="Y263" s="118"/>
      <c r="Z263" s="192" t="e">
        <f t="shared" si="414"/>
        <v>#DIV/0!</v>
      </c>
      <c r="AA263" s="117"/>
      <c r="AB263" s="117"/>
      <c r="AC263" s="117"/>
      <c r="AD263" s="117"/>
      <c r="AE263" s="117">
        <f>AG263</f>
        <v>0</v>
      </c>
      <c r="AF263" s="192" t="e">
        <f t="shared" si="415"/>
        <v>#DIV/0!</v>
      </c>
      <c r="AG263" s="118"/>
      <c r="AH263" s="323" t="e">
        <f t="shared" si="416"/>
        <v>#DIV/0!</v>
      </c>
      <c r="AI263" s="117"/>
      <c r="AJ263" s="117"/>
      <c r="AK263" s="117"/>
      <c r="AL263" s="117"/>
      <c r="AM263" s="117"/>
      <c r="AN263" s="117"/>
      <c r="AO263" s="117"/>
      <c r="AP263" s="117"/>
      <c r="AQ263" s="117"/>
      <c r="AR263" s="117"/>
      <c r="AS263" s="117"/>
      <c r="AT263" s="117">
        <f>AU263</f>
        <v>0</v>
      </c>
      <c r="AU263" s="117">
        <f>L263</f>
        <v>0</v>
      </c>
      <c r="AV263" s="117"/>
      <c r="AW263" s="117"/>
      <c r="AX263" s="118">
        <f>AZ263</f>
        <v>0</v>
      </c>
      <c r="AY263" s="192" t="e">
        <f t="shared" si="417"/>
        <v>#DIV/0!</v>
      </c>
      <c r="AZ263" s="118">
        <f t="shared" si="444"/>
        <v>0</v>
      </c>
      <c r="BA263" s="192" t="e">
        <f t="shared" si="418"/>
        <v>#DIV/0!</v>
      </c>
      <c r="BB263" s="117"/>
      <c r="BC263" s="117"/>
      <c r="BD263" s="117"/>
      <c r="BE263" s="117"/>
    </row>
    <row r="264" spans="2:57" s="124" customFormat="1" ht="15" hidden="1" customHeight="1" x14ac:dyDescent="0.25">
      <c r="B264" s="456"/>
      <c r="C264" s="466"/>
      <c r="D264" s="123"/>
      <c r="E264" s="123"/>
      <c r="F264" s="123"/>
      <c r="G264" s="123"/>
      <c r="H264" s="123"/>
      <c r="I264" s="123"/>
      <c r="J264" s="123"/>
      <c r="K264" s="123"/>
      <c r="L264" s="454"/>
      <c r="M264" s="454"/>
      <c r="N264" s="454"/>
      <c r="O264" s="123"/>
      <c r="P264" s="192" t="e">
        <f t="shared" si="411"/>
        <v>#DIV/0!</v>
      </c>
      <c r="Q264" s="454"/>
      <c r="R264" s="192" t="e">
        <f t="shared" si="412"/>
        <v>#DIV/0!</v>
      </c>
      <c r="S264" s="123"/>
      <c r="T264" s="123"/>
      <c r="U264" s="123"/>
      <c r="V264" s="123"/>
      <c r="W264" s="123"/>
      <c r="X264" s="192" t="e">
        <f t="shared" si="413"/>
        <v>#DIV/0!</v>
      </c>
      <c r="Y264" s="454"/>
      <c r="Z264" s="192" t="e">
        <f t="shared" si="414"/>
        <v>#DIV/0!</v>
      </c>
      <c r="AA264" s="123"/>
      <c r="AB264" s="123"/>
      <c r="AC264" s="123"/>
      <c r="AD264" s="123"/>
      <c r="AE264" s="123"/>
      <c r="AF264" s="192" t="e">
        <f t="shared" si="415"/>
        <v>#DIV/0!</v>
      </c>
      <c r="AG264" s="454"/>
      <c r="AH264" s="323" t="e">
        <f t="shared" si="416"/>
        <v>#DIV/0!</v>
      </c>
      <c r="AI264" s="123"/>
      <c r="AJ264" s="123"/>
      <c r="AK264" s="123"/>
      <c r="AL264" s="123"/>
      <c r="AM264" s="123"/>
      <c r="AN264" s="123"/>
      <c r="AO264" s="123"/>
      <c r="AP264" s="123"/>
      <c r="AQ264" s="123"/>
      <c r="AR264" s="123"/>
      <c r="AS264" s="123"/>
      <c r="AT264" s="123"/>
      <c r="AU264" s="123"/>
      <c r="AV264" s="123"/>
      <c r="AW264" s="123"/>
      <c r="AX264" s="457"/>
      <c r="AY264" s="192" t="e">
        <f t="shared" si="417"/>
        <v>#DIV/0!</v>
      </c>
      <c r="AZ264" s="454"/>
      <c r="BA264" s="192" t="e">
        <f t="shared" si="418"/>
        <v>#DIV/0!</v>
      </c>
      <c r="BB264" s="123"/>
      <c r="BC264" s="123"/>
      <c r="BD264" s="123"/>
      <c r="BE264" s="123"/>
    </row>
    <row r="265" spans="2:57" s="124" customFormat="1" ht="15" hidden="1" customHeight="1" x14ac:dyDescent="0.25">
      <c r="B265" s="456"/>
      <c r="C265" s="466"/>
      <c r="D265" s="123"/>
      <c r="E265" s="123"/>
      <c r="F265" s="123"/>
      <c r="G265" s="123"/>
      <c r="H265" s="123"/>
      <c r="I265" s="123"/>
      <c r="J265" s="123"/>
      <c r="K265" s="123"/>
      <c r="L265" s="454"/>
      <c r="M265" s="454"/>
      <c r="N265" s="454"/>
      <c r="O265" s="123"/>
      <c r="P265" s="192" t="e">
        <f t="shared" si="411"/>
        <v>#DIV/0!</v>
      </c>
      <c r="Q265" s="454"/>
      <c r="R265" s="192" t="e">
        <f t="shared" si="412"/>
        <v>#DIV/0!</v>
      </c>
      <c r="S265" s="123"/>
      <c r="T265" s="123"/>
      <c r="U265" s="123"/>
      <c r="V265" s="123"/>
      <c r="W265" s="123"/>
      <c r="X265" s="192" t="e">
        <f t="shared" si="413"/>
        <v>#DIV/0!</v>
      </c>
      <c r="Y265" s="454"/>
      <c r="Z265" s="192" t="e">
        <f t="shared" si="414"/>
        <v>#DIV/0!</v>
      </c>
      <c r="AA265" s="123"/>
      <c r="AB265" s="123"/>
      <c r="AC265" s="123"/>
      <c r="AD265" s="123"/>
      <c r="AE265" s="123"/>
      <c r="AF265" s="192" t="e">
        <f t="shared" si="415"/>
        <v>#DIV/0!</v>
      </c>
      <c r="AG265" s="454"/>
      <c r="AH265" s="323" t="e">
        <f t="shared" si="416"/>
        <v>#DIV/0!</v>
      </c>
      <c r="AI265" s="123"/>
      <c r="AJ265" s="123"/>
      <c r="AK265" s="123"/>
      <c r="AL265" s="123"/>
      <c r="AM265" s="123"/>
      <c r="AN265" s="123"/>
      <c r="AO265" s="123"/>
      <c r="AP265" s="123"/>
      <c r="AQ265" s="123"/>
      <c r="AR265" s="123"/>
      <c r="AS265" s="123"/>
      <c r="AT265" s="123"/>
      <c r="AU265" s="123"/>
      <c r="AV265" s="123"/>
      <c r="AW265" s="123"/>
      <c r="AX265" s="457"/>
      <c r="AY265" s="192" t="e">
        <f t="shared" si="417"/>
        <v>#DIV/0!</v>
      </c>
      <c r="AZ265" s="454"/>
      <c r="BA265" s="192" t="e">
        <f t="shared" si="418"/>
        <v>#DIV/0!</v>
      </c>
      <c r="BB265" s="123"/>
      <c r="BC265" s="123"/>
      <c r="BD265" s="123"/>
      <c r="BE265" s="123"/>
    </row>
    <row r="266" spans="2:57" s="124" customFormat="1" ht="15" hidden="1" customHeight="1" x14ac:dyDescent="0.25">
      <c r="B266" s="456"/>
      <c r="C266" s="466"/>
      <c r="D266" s="123"/>
      <c r="E266" s="123"/>
      <c r="F266" s="123"/>
      <c r="G266" s="123"/>
      <c r="H266" s="123"/>
      <c r="I266" s="123"/>
      <c r="J266" s="123"/>
      <c r="K266" s="123"/>
      <c r="L266" s="454"/>
      <c r="M266" s="454"/>
      <c r="N266" s="454"/>
      <c r="O266" s="123"/>
      <c r="P266" s="192" t="e">
        <f t="shared" si="411"/>
        <v>#DIV/0!</v>
      </c>
      <c r="Q266" s="454"/>
      <c r="R266" s="192" t="e">
        <f t="shared" si="412"/>
        <v>#DIV/0!</v>
      </c>
      <c r="S266" s="123"/>
      <c r="T266" s="123"/>
      <c r="U266" s="123"/>
      <c r="V266" s="123"/>
      <c r="W266" s="123"/>
      <c r="X266" s="192" t="e">
        <f t="shared" si="413"/>
        <v>#DIV/0!</v>
      </c>
      <c r="Y266" s="454"/>
      <c r="Z266" s="192" t="e">
        <f t="shared" si="414"/>
        <v>#DIV/0!</v>
      </c>
      <c r="AA266" s="123"/>
      <c r="AB266" s="123"/>
      <c r="AC266" s="123"/>
      <c r="AD266" s="123"/>
      <c r="AE266" s="123"/>
      <c r="AF266" s="192" t="e">
        <f t="shared" si="415"/>
        <v>#DIV/0!</v>
      </c>
      <c r="AG266" s="454"/>
      <c r="AH266" s="323" t="e">
        <f t="shared" si="416"/>
        <v>#DIV/0!</v>
      </c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  <c r="AU266" s="123"/>
      <c r="AV266" s="123"/>
      <c r="AW266" s="123"/>
      <c r="AX266" s="457"/>
      <c r="AY266" s="192" t="e">
        <f t="shared" si="417"/>
        <v>#DIV/0!</v>
      </c>
      <c r="AZ266" s="454"/>
      <c r="BA266" s="192" t="e">
        <f t="shared" si="418"/>
        <v>#DIV/0!</v>
      </c>
      <c r="BB266" s="123"/>
      <c r="BC266" s="123"/>
      <c r="BD266" s="123"/>
      <c r="BE266" s="123"/>
    </row>
    <row r="267" spans="2:57" s="124" customFormat="1" ht="15" hidden="1" customHeight="1" x14ac:dyDescent="0.25">
      <c r="B267" s="456"/>
      <c r="C267" s="466"/>
      <c r="D267" s="123"/>
      <c r="E267" s="123"/>
      <c r="F267" s="123"/>
      <c r="G267" s="123"/>
      <c r="H267" s="123"/>
      <c r="I267" s="123"/>
      <c r="J267" s="123"/>
      <c r="K267" s="123"/>
      <c r="L267" s="454"/>
      <c r="M267" s="454"/>
      <c r="N267" s="454"/>
      <c r="O267" s="123"/>
      <c r="P267" s="192" t="e">
        <f t="shared" si="411"/>
        <v>#DIV/0!</v>
      </c>
      <c r="Q267" s="454"/>
      <c r="R267" s="192" t="e">
        <f t="shared" si="412"/>
        <v>#DIV/0!</v>
      </c>
      <c r="S267" s="123"/>
      <c r="T267" s="123"/>
      <c r="U267" s="123"/>
      <c r="V267" s="123"/>
      <c r="W267" s="123"/>
      <c r="X267" s="192" t="e">
        <f t="shared" si="413"/>
        <v>#DIV/0!</v>
      </c>
      <c r="Y267" s="454"/>
      <c r="Z267" s="192" t="e">
        <f t="shared" si="414"/>
        <v>#DIV/0!</v>
      </c>
      <c r="AA267" s="123"/>
      <c r="AB267" s="123"/>
      <c r="AC267" s="123"/>
      <c r="AD267" s="123"/>
      <c r="AE267" s="123"/>
      <c r="AF267" s="192" t="e">
        <f t="shared" si="415"/>
        <v>#DIV/0!</v>
      </c>
      <c r="AG267" s="454"/>
      <c r="AH267" s="323" t="e">
        <f t="shared" si="416"/>
        <v>#DIV/0!</v>
      </c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457"/>
      <c r="AY267" s="192" t="e">
        <f t="shared" si="417"/>
        <v>#DIV/0!</v>
      </c>
      <c r="AZ267" s="454"/>
      <c r="BA267" s="192" t="e">
        <f t="shared" si="418"/>
        <v>#DIV/0!</v>
      </c>
      <c r="BB267" s="123"/>
      <c r="BC267" s="123"/>
      <c r="BD267" s="123"/>
      <c r="BE267" s="123"/>
    </row>
    <row r="268" spans="2:57" s="124" customFormat="1" ht="15" hidden="1" customHeight="1" x14ac:dyDescent="0.25">
      <c r="B268" s="456"/>
      <c r="C268" s="466"/>
      <c r="D268" s="123"/>
      <c r="E268" s="123"/>
      <c r="F268" s="123"/>
      <c r="G268" s="123"/>
      <c r="H268" s="123"/>
      <c r="I268" s="123"/>
      <c r="J268" s="123"/>
      <c r="K268" s="123"/>
      <c r="L268" s="454"/>
      <c r="M268" s="454"/>
      <c r="N268" s="454"/>
      <c r="O268" s="123"/>
      <c r="P268" s="192" t="e">
        <f t="shared" si="411"/>
        <v>#DIV/0!</v>
      </c>
      <c r="Q268" s="454"/>
      <c r="R268" s="192" t="e">
        <f t="shared" si="412"/>
        <v>#DIV/0!</v>
      </c>
      <c r="S268" s="123"/>
      <c r="T268" s="123"/>
      <c r="U268" s="123"/>
      <c r="V268" s="123"/>
      <c r="W268" s="123"/>
      <c r="X268" s="192" t="e">
        <f t="shared" si="413"/>
        <v>#DIV/0!</v>
      </c>
      <c r="Y268" s="454"/>
      <c r="Z268" s="192" t="e">
        <f t="shared" si="414"/>
        <v>#DIV/0!</v>
      </c>
      <c r="AA268" s="123"/>
      <c r="AB268" s="123"/>
      <c r="AC268" s="123"/>
      <c r="AD268" s="123"/>
      <c r="AE268" s="123"/>
      <c r="AF268" s="192" t="e">
        <f t="shared" si="415"/>
        <v>#DIV/0!</v>
      </c>
      <c r="AG268" s="454"/>
      <c r="AH268" s="323" t="e">
        <f t="shared" si="416"/>
        <v>#DIV/0!</v>
      </c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  <c r="AU268" s="123"/>
      <c r="AV268" s="123"/>
      <c r="AW268" s="123"/>
      <c r="AX268" s="457"/>
      <c r="AY268" s="192" t="e">
        <f t="shared" si="417"/>
        <v>#DIV/0!</v>
      </c>
      <c r="AZ268" s="454"/>
      <c r="BA268" s="192" t="e">
        <f t="shared" si="418"/>
        <v>#DIV/0!</v>
      </c>
      <c r="BB268" s="123"/>
      <c r="BC268" s="123"/>
      <c r="BD268" s="123"/>
      <c r="BE268" s="123"/>
    </row>
    <row r="269" spans="2:57" s="124" customFormat="1" ht="15" hidden="1" customHeight="1" x14ac:dyDescent="0.25">
      <c r="B269" s="456"/>
      <c r="C269" s="466"/>
      <c r="D269" s="123"/>
      <c r="E269" s="123"/>
      <c r="F269" s="123"/>
      <c r="G269" s="123"/>
      <c r="H269" s="123"/>
      <c r="I269" s="123"/>
      <c r="J269" s="123"/>
      <c r="K269" s="123"/>
      <c r="L269" s="454"/>
      <c r="M269" s="454"/>
      <c r="N269" s="454"/>
      <c r="O269" s="123"/>
      <c r="P269" s="192" t="e">
        <f t="shared" si="411"/>
        <v>#DIV/0!</v>
      </c>
      <c r="Q269" s="454"/>
      <c r="R269" s="192" t="e">
        <f t="shared" si="412"/>
        <v>#DIV/0!</v>
      </c>
      <c r="S269" s="123"/>
      <c r="T269" s="123"/>
      <c r="U269" s="123"/>
      <c r="V269" s="123"/>
      <c r="W269" s="123"/>
      <c r="X269" s="192" t="e">
        <f t="shared" si="413"/>
        <v>#DIV/0!</v>
      </c>
      <c r="Y269" s="454"/>
      <c r="Z269" s="192" t="e">
        <f t="shared" si="414"/>
        <v>#DIV/0!</v>
      </c>
      <c r="AA269" s="123"/>
      <c r="AB269" s="123"/>
      <c r="AC269" s="123"/>
      <c r="AD269" s="123"/>
      <c r="AE269" s="123"/>
      <c r="AF269" s="192" t="e">
        <f t="shared" si="415"/>
        <v>#DIV/0!</v>
      </c>
      <c r="AG269" s="454"/>
      <c r="AH269" s="323" t="e">
        <f t="shared" si="416"/>
        <v>#DIV/0!</v>
      </c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457"/>
      <c r="AY269" s="192" t="e">
        <f t="shared" si="417"/>
        <v>#DIV/0!</v>
      </c>
      <c r="AZ269" s="454"/>
      <c r="BA269" s="192" t="e">
        <f t="shared" si="418"/>
        <v>#DIV/0!</v>
      </c>
      <c r="BB269" s="123"/>
      <c r="BC269" s="123"/>
      <c r="BD269" s="123"/>
      <c r="BE269" s="123"/>
    </row>
    <row r="270" spans="2:57" s="120" customFormat="1" ht="35.25" hidden="1" customHeight="1" x14ac:dyDescent="0.25">
      <c r="B270" s="115"/>
      <c r="C270" s="113"/>
      <c r="D270" s="117"/>
      <c r="E270" s="117"/>
      <c r="F270" s="117"/>
      <c r="G270" s="117"/>
      <c r="H270" s="117"/>
      <c r="I270" s="117"/>
      <c r="J270" s="117"/>
      <c r="K270" s="117"/>
      <c r="L270" s="118"/>
      <c r="M270" s="118"/>
      <c r="N270" s="118"/>
      <c r="O270" s="117"/>
      <c r="P270" s="192" t="e">
        <f t="shared" si="411"/>
        <v>#DIV/0!</v>
      </c>
      <c r="Q270" s="118"/>
      <c r="R270" s="192" t="e">
        <f t="shared" si="412"/>
        <v>#DIV/0!</v>
      </c>
      <c r="S270" s="117"/>
      <c r="T270" s="117"/>
      <c r="U270" s="117"/>
      <c r="V270" s="117"/>
      <c r="W270" s="117"/>
      <c r="X270" s="192" t="e">
        <f t="shared" si="413"/>
        <v>#DIV/0!</v>
      </c>
      <c r="Y270" s="118"/>
      <c r="Z270" s="192" t="e">
        <f t="shared" si="414"/>
        <v>#DIV/0!</v>
      </c>
      <c r="AA270" s="117"/>
      <c r="AB270" s="117"/>
      <c r="AC270" s="117"/>
      <c r="AD270" s="117"/>
      <c r="AE270" s="117"/>
      <c r="AF270" s="192" t="e">
        <f t="shared" si="415"/>
        <v>#DIV/0!</v>
      </c>
      <c r="AG270" s="118"/>
      <c r="AH270" s="323" t="e">
        <f t="shared" si="416"/>
        <v>#DIV/0!</v>
      </c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8"/>
      <c r="AY270" s="192" t="e">
        <f t="shared" si="417"/>
        <v>#DIV/0!</v>
      </c>
      <c r="AZ270" s="118"/>
      <c r="BA270" s="192" t="e">
        <f t="shared" si="418"/>
        <v>#DIV/0!</v>
      </c>
      <c r="BB270" s="117"/>
      <c r="BC270" s="117"/>
      <c r="BD270" s="117"/>
      <c r="BE270" s="117"/>
    </row>
    <row r="271" spans="2:57" s="108" customFormat="1" ht="90" hidden="1" customHeight="1" x14ac:dyDescent="0.25">
      <c r="B271" s="76" t="s">
        <v>98</v>
      </c>
      <c r="C271" s="77" t="s">
        <v>123</v>
      </c>
      <c r="D271" s="78"/>
      <c r="E271" s="453">
        <f t="shared" ref="E271:E276" si="445">F271+G271</f>
        <v>55000</v>
      </c>
      <c r="F271" s="78">
        <f>SUM(F272:F273)</f>
        <v>55000</v>
      </c>
      <c r="G271" s="78">
        <f>SUM(G272:G273)</f>
        <v>0</v>
      </c>
      <c r="H271" s="78">
        <f>I271</f>
        <v>-55000</v>
      </c>
      <c r="I271" s="78">
        <f>I272</f>
        <v>-55000</v>
      </c>
      <c r="J271" s="78"/>
      <c r="K271" s="78">
        <f>L271</f>
        <v>0</v>
      </c>
      <c r="L271" s="80">
        <f>L272</f>
        <v>0</v>
      </c>
      <c r="M271" s="80"/>
      <c r="N271" s="80"/>
      <c r="O271" s="78">
        <f>Q271+U271</f>
        <v>0</v>
      </c>
      <c r="P271" s="192" t="e">
        <f t="shared" si="411"/>
        <v>#DIV/0!</v>
      </c>
      <c r="Q271" s="111">
        <f>SUM(Q272:Q273)</f>
        <v>0</v>
      </c>
      <c r="R271" s="192" t="e">
        <f t="shared" si="412"/>
        <v>#DIV/0!</v>
      </c>
      <c r="S271" s="78"/>
      <c r="T271" s="78"/>
      <c r="U271" s="78">
        <f>SUM(U272:U273)</f>
        <v>0</v>
      </c>
      <c r="V271" s="78"/>
      <c r="W271" s="78">
        <f>Y271+AC271</f>
        <v>0</v>
      </c>
      <c r="X271" s="192" t="e">
        <f t="shared" si="413"/>
        <v>#DIV/0!</v>
      </c>
      <c r="Y271" s="111">
        <f>SUM(Y272:Y273)</f>
        <v>0</v>
      </c>
      <c r="Z271" s="192" t="e">
        <f t="shared" si="414"/>
        <v>#DIV/0!</v>
      </c>
      <c r="AA271" s="78"/>
      <c r="AB271" s="78"/>
      <c r="AC271" s="78">
        <f>SUM(AC272:AC273)</f>
        <v>0</v>
      </c>
      <c r="AD271" s="78"/>
      <c r="AE271" s="78">
        <f>AG271+AK271</f>
        <v>0</v>
      </c>
      <c r="AF271" s="192" t="e">
        <f t="shared" si="415"/>
        <v>#DIV/0!</v>
      </c>
      <c r="AG271" s="111">
        <f>SUM(AG272:AG273)</f>
        <v>0</v>
      </c>
      <c r="AH271" s="323" t="e">
        <f t="shared" si="416"/>
        <v>#DIV/0!</v>
      </c>
      <c r="AI271" s="78"/>
      <c r="AJ271" s="78"/>
      <c r="AK271" s="78">
        <f>SUM(AK272:AK273)</f>
        <v>0</v>
      </c>
      <c r="AL271" s="78"/>
      <c r="AM271" s="78">
        <f>AM272</f>
        <v>0</v>
      </c>
      <c r="AN271" s="78"/>
      <c r="AO271" s="78"/>
      <c r="AP271" s="78">
        <f>AQ271</f>
        <v>0</v>
      </c>
      <c r="AQ271" s="78">
        <f>AQ272</f>
        <v>0</v>
      </c>
      <c r="AR271" s="78"/>
      <c r="AS271" s="78"/>
      <c r="AT271" s="78">
        <f>AU271</f>
        <v>0</v>
      </c>
      <c r="AU271" s="78">
        <f>AU272</f>
        <v>0</v>
      </c>
      <c r="AV271" s="78"/>
      <c r="AW271" s="78"/>
      <c r="AX271" s="111">
        <f>AZ271+BD271</f>
        <v>0</v>
      </c>
      <c r="AY271" s="192" t="e">
        <f t="shared" si="417"/>
        <v>#DIV/0!</v>
      </c>
      <c r="AZ271" s="111">
        <f>SUM(AZ272:AZ273)</f>
        <v>0</v>
      </c>
      <c r="BA271" s="192" t="e">
        <f t="shared" si="418"/>
        <v>#DIV/0!</v>
      </c>
      <c r="BB271" s="78"/>
      <c r="BC271" s="78"/>
      <c r="BD271" s="78">
        <f>SUM(BD272:BD273)</f>
        <v>0</v>
      </c>
      <c r="BE271" s="78"/>
    </row>
    <row r="272" spans="2:57" s="120" customFormat="1" ht="46.5" hidden="1" customHeight="1" x14ac:dyDescent="0.25">
      <c r="B272" s="125"/>
      <c r="C272" s="113" t="s">
        <v>66</v>
      </c>
      <c r="D272" s="117"/>
      <c r="E272" s="106">
        <f t="shared" si="445"/>
        <v>55000</v>
      </c>
      <c r="F272" s="117">
        <v>55000</v>
      </c>
      <c r="G272" s="117"/>
      <c r="H272" s="117">
        <f>I272</f>
        <v>-55000</v>
      </c>
      <c r="I272" s="117">
        <f>L272-E272</f>
        <v>-55000</v>
      </c>
      <c r="J272" s="117"/>
      <c r="K272" s="117">
        <f>L272</f>
        <v>0</v>
      </c>
      <c r="L272" s="118">
        <v>0</v>
      </c>
      <c r="M272" s="118"/>
      <c r="N272" s="118"/>
      <c r="O272" s="117">
        <f>Q272+U272</f>
        <v>0</v>
      </c>
      <c r="P272" s="192" t="e">
        <f t="shared" si="411"/>
        <v>#DIV/0!</v>
      </c>
      <c r="Q272" s="118">
        <v>0</v>
      </c>
      <c r="R272" s="192" t="e">
        <f t="shared" si="412"/>
        <v>#DIV/0!</v>
      </c>
      <c r="S272" s="117"/>
      <c r="T272" s="117"/>
      <c r="U272" s="117"/>
      <c r="V272" s="117"/>
      <c r="W272" s="117">
        <f>Y272+AC272</f>
        <v>0</v>
      </c>
      <c r="X272" s="192" t="e">
        <f t="shared" si="413"/>
        <v>#DIV/0!</v>
      </c>
      <c r="Y272" s="118">
        <v>0</v>
      </c>
      <c r="Z272" s="192" t="e">
        <f t="shared" si="414"/>
        <v>#DIV/0!</v>
      </c>
      <c r="AA272" s="117"/>
      <c r="AB272" s="117"/>
      <c r="AC272" s="117"/>
      <c r="AD272" s="117"/>
      <c r="AE272" s="117">
        <f>AG272+AK272</f>
        <v>0</v>
      </c>
      <c r="AF272" s="192" t="e">
        <f t="shared" si="415"/>
        <v>#DIV/0!</v>
      </c>
      <c r="AG272" s="118">
        <v>0</v>
      </c>
      <c r="AH272" s="323" t="e">
        <f t="shared" si="416"/>
        <v>#DIV/0!</v>
      </c>
      <c r="AI272" s="117"/>
      <c r="AJ272" s="117"/>
      <c r="AK272" s="117"/>
      <c r="AL272" s="117"/>
      <c r="AM272" s="117">
        <v>0</v>
      </c>
      <c r="AN272" s="117"/>
      <c r="AO272" s="117"/>
      <c r="AP272" s="117">
        <f>AQ272</f>
        <v>0</v>
      </c>
      <c r="AQ272" s="117">
        <f>AU272-AA272</f>
        <v>0</v>
      </c>
      <c r="AR272" s="117"/>
      <c r="AS272" s="117"/>
      <c r="AT272" s="117">
        <f>AU272</f>
        <v>0</v>
      </c>
      <c r="AU272" s="117">
        <v>0</v>
      </c>
      <c r="AV272" s="117"/>
      <c r="AW272" s="117"/>
      <c r="AX272" s="118">
        <f>AZ272+BD272</f>
        <v>0</v>
      </c>
      <c r="AY272" s="192" t="e">
        <f t="shared" si="417"/>
        <v>#DIV/0!</v>
      </c>
      <c r="AZ272" s="118">
        <v>0</v>
      </c>
      <c r="BA272" s="192" t="e">
        <f t="shared" si="418"/>
        <v>#DIV/0!</v>
      </c>
      <c r="BB272" s="117"/>
      <c r="BC272" s="117"/>
      <c r="BD272" s="117"/>
      <c r="BE272" s="117"/>
    </row>
    <row r="273" spans="2:57" s="120" customFormat="1" ht="42" hidden="1" customHeight="1" x14ac:dyDescent="0.25">
      <c r="B273" s="115"/>
      <c r="C273" s="113"/>
      <c r="D273" s="117"/>
      <c r="E273" s="106">
        <f t="shared" si="445"/>
        <v>0</v>
      </c>
      <c r="F273" s="117">
        <v>0</v>
      </c>
      <c r="G273" s="117"/>
      <c r="H273" s="117"/>
      <c r="I273" s="117"/>
      <c r="J273" s="117"/>
      <c r="K273" s="117"/>
      <c r="L273" s="118"/>
      <c r="M273" s="118"/>
      <c r="N273" s="118"/>
      <c r="O273" s="117">
        <f>Q273+U273</f>
        <v>0</v>
      </c>
      <c r="P273" s="192" t="e">
        <f t="shared" si="411"/>
        <v>#DIV/0!</v>
      </c>
      <c r="Q273" s="118"/>
      <c r="R273" s="192" t="e">
        <f t="shared" si="412"/>
        <v>#DIV/0!</v>
      </c>
      <c r="S273" s="117"/>
      <c r="T273" s="117"/>
      <c r="U273" s="117"/>
      <c r="V273" s="117"/>
      <c r="W273" s="117">
        <f>Y273+AC273</f>
        <v>0</v>
      </c>
      <c r="X273" s="192" t="e">
        <f t="shared" si="413"/>
        <v>#DIV/0!</v>
      </c>
      <c r="Y273" s="118"/>
      <c r="Z273" s="192" t="e">
        <f t="shared" si="414"/>
        <v>#DIV/0!</v>
      </c>
      <c r="AA273" s="117"/>
      <c r="AB273" s="117"/>
      <c r="AC273" s="117"/>
      <c r="AD273" s="117"/>
      <c r="AE273" s="117">
        <f>AG273+AK273</f>
        <v>0</v>
      </c>
      <c r="AF273" s="192" t="e">
        <f t="shared" si="415"/>
        <v>#DIV/0!</v>
      </c>
      <c r="AG273" s="118"/>
      <c r="AH273" s="323" t="e">
        <f t="shared" si="416"/>
        <v>#DIV/0!</v>
      </c>
      <c r="AI273" s="117"/>
      <c r="AJ273" s="117"/>
      <c r="AK273" s="117"/>
      <c r="AL273" s="117"/>
      <c r="AM273" s="117"/>
      <c r="AN273" s="117"/>
      <c r="AO273" s="117"/>
      <c r="AP273" s="117"/>
      <c r="AQ273" s="117"/>
      <c r="AR273" s="117"/>
      <c r="AS273" s="117"/>
      <c r="AT273" s="117"/>
      <c r="AU273" s="117"/>
      <c r="AV273" s="117"/>
      <c r="AW273" s="117"/>
      <c r="AX273" s="118">
        <f>AZ273+BD273</f>
        <v>0</v>
      </c>
      <c r="AY273" s="192" t="e">
        <f t="shared" si="417"/>
        <v>#DIV/0!</v>
      </c>
      <c r="AZ273" s="118"/>
      <c r="BA273" s="192" t="e">
        <f t="shared" si="418"/>
        <v>#DIV/0!</v>
      </c>
      <c r="BB273" s="117"/>
      <c r="BC273" s="117"/>
      <c r="BD273" s="117"/>
      <c r="BE273" s="117"/>
    </row>
    <row r="274" spans="2:57" s="108" customFormat="1" ht="171.75" hidden="1" customHeight="1" x14ac:dyDescent="0.25">
      <c r="B274" s="76" t="s">
        <v>76</v>
      </c>
      <c r="C274" s="77" t="s">
        <v>77</v>
      </c>
      <c r="D274" s="78"/>
      <c r="E274" s="453">
        <f t="shared" si="445"/>
        <v>20250</v>
      </c>
      <c r="F274" s="78">
        <f>F276+F279</f>
        <v>20250</v>
      </c>
      <c r="G274" s="78">
        <f>SUM(G276:G279)</f>
        <v>0</v>
      </c>
      <c r="H274" s="78"/>
      <c r="I274" s="78"/>
      <c r="J274" s="78"/>
      <c r="K274" s="78">
        <f t="shared" ref="K274:K282" si="446">L274</f>
        <v>0</v>
      </c>
      <c r="L274" s="80">
        <f>SUM(L276:L279)</f>
        <v>0</v>
      </c>
      <c r="M274" s="80"/>
      <c r="N274" s="80"/>
      <c r="O274" s="78">
        <f>Q274+U274</f>
        <v>0</v>
      </c>
      <c r="P274" s="192" t="e">
        <f t="shared" si="411"/>
        <v>#DIV/0!</v>
      </c>
      <c r="Q274" s="111">
        <f>SUM(Q276:Q279)</f>
        <v>0</v>
      </c>
      <c r="R274" s="192" t="e">
        <f t="shared" si="412"/>
        <v>#DIV/0!</v>
      </c>
      <c r="S274" s="78"/>
      <c r="T274" s="78"/>
      <c r="U274" s="78">
        <f>SUM(U276:U279)</f>
        <v>0</v>
      </c>
      <c r="V274" s="78"/>
      <c r="W274" s="78">
        <f>Y274+AC274</f>
        <v>0</v>
      </c>
      <c r="X274" s="192" t="e">
        <f t="shared" si="413"/>
        <v>#DIV/0!</v>
      </c>
      <c r="Y274" s="111">
        <f>SUM(Y276:Y279)</f>
        <v>0</v>
      </c>
      <c r="Z274" s="192" t="e">
        <f t="shared" si="414"/>
        <v>#DIV/0!</v>
      </c>
      <c r="AA274" s="78"/>
      <c r="AB274" s="78"/>
      <c r="AC274" s="78">
        <f>SUM(AC276:AC279)</f>
        <v>0</v>
      </c>
      <c r="AD274" s="78"/>
      <c r="AE274" s="78">
        <f>AG274+AK274</f>
        <v>0</v>
      </c>
      <c r="AF274" s="192" t="e">
        <f t="shared" si="415"/>
        <v>#DIV/0!</v>
      </c>
      <c r="AG274" s="111">
        <f>SUM(AG276:AG279)</f>
        <v>0</v>
      </c>
      <c r="AH274" s="323" t="e">
        <f t="shared" si="416"/>
        <v>#DIV/0!</v>
      </c>
      <c r="AI274" s="78"/>
      <c r="AJ274" s="78"/>
      <c r="AK274" s="78">
        <f>SUM(AK276:AK279)</f>
        <v>0</v>
      </c>
      <c r="AL274" s="78"/>
      <c r="AM274" s="78">
        <f>SUM(AM276:AM279)</f>
        <v>0</v>
      </c>
      <c r="AN274" s="78"/>
      <c r="AO274" s="78"/>
      <c r="AP274" s="78">
        <f>AQ274</f>
        <v>0</v>
      </c>
      <c r="AQ274" s="78">
        <f>AX274-AE274</f>
        <v>0</v>
      </c>
      <c r="AR274" s="78"/>
      <c r="AS274" s="78"/>
      <c r="AT274" s="453">
        <f>AU274+AW274</f>
        <v>774244.74508000002</v>
      </c>
      <c r="AU274" s="78">
        <f>SUM(AU276:AU279)</f>
        <v>774244.74508000002</v>
      </c>
      <c r="AV274" s="78"/>
      <c r="AW274" s="78"/>
      <c r="AX274" s="111">
        <f>AZ274+BD274</f>
        <v>0</v>
      </c>
      <c r="AY274" s="192" t="e">
        <f t="shared" si="417"/>
        <v>#DIV/0!</v>
      </c>
      <c r="AZ274" s="111">
        <f>SUM(AZ276:AZ279)</f>
        <v>0</v>
      </c>
      <c r="BA274" s="192" t="e">
        <f t="shared" si="418"/>
        <v>#DIV/0!</v>
      </c>
      <c r="BB274" s="78"/>
      <c r="BC274" s="78"/>
      <c r="BD274" s="78">
        <f>SUM(BD276:BD279)</f>
        <v>0</v>
      </c>
      <c r="BE274" s="78"/>
    </row>
    <row r="275" spans="2:57" s="108" customFormat="1" ht="45" hidden="1" customHeight="1" x14ac:dyDescent="0.25">
      <c r="B275" s="76"/>
      <c r="C275" s="77" t="s">
        <v>56</v>
      </c>
      <c r="D275" s="78"/>
      <c r="E275" s="453"/>
      <c r="F275" s="78"/>
      <c r="G275" s="78"/>
      <c r="H275" s="78"/>
      <c r="I275" s="78"/>
      <c r="J275" s="78"/>
      <c r="K275" s="78">
        <f t="shared" si="446"/>
        <v>0</v>
      </c>
      <c r="L275" s="80">
        <f>SUM(L276:L278)</f>
        <v>0</v>
      </c>
      <c r="M275" s="80"/>
      <c r="N275" s="80"/>
      <c r="O275" s="78">
        <f>Q275</f>
        <v>0</v>
      </c>
      <c r="P275" s="192" t="e">
        <f t="shared" si="411"/>
        <v>#DIV/0!</v>
      </c>
      <c r="Q275" s="80">
        <f>Q276+Q278</f>
        <v>0</v>
      </c>
      <c r="R275" s="192" t="e">
        <f t="shared" si="412"/>
        <v>#DIV/0!</v>
      </c>
      <c r="S275" s="78"/>
      <c r="T275" s="78"/>
      <c r="U275" s="78"/>
      <c r="V275" s="78"/>
      <c r="W275" s="78">
        <f>Y275</f>
        <v>0</v>
      </c>
      <c r="X275" s="192" t="e">
        <f t="shared" si="413"/>
        <v>#DIV/0!</v>
      </c>
      <c r="Y275" s="80">
        <f>Y276+Y278</f>
        <v>0</v>
      </c>
      <c r="Z275" s="192" t="e">
        <f t="shared" si="414"/>
        <v>#DIV/0!</v>
      </c>
      <c r="AA275" s="78"/>
      <c r="AB275" s="78"/>
      <c r="AC275" s="78"/>
      <c r="AD275" s="78"/>
      <c r="AE275" s="78">
        <f>AG275</f>
        <v>0</v>
      </c>
      <c r="AF275" s="192" t="e">
        <f t="shared" si="415"/>
        <v>#DIV/0!</v>
      </c>
      <c r="AG275" s="80">
        <f>AG276+AG278</f>
        <v>0</v>
      </c>
      <c r="AH275" s="323" t="e">
        <f t="shared" si="416"/>
        <v>#DIV/0!</v>
      </c>
      <c r="AI275" s="78"/>
      <c r="AJ275" s="78"/>
      <c r="AK275" s="78"/>
      <c r="AL275" s="78"/>
      <c r="AM275" s="78">
        <f>AM276+AM278</f>
        <v>0</v>
      </c>
      <c r="AN275" s="78"/>
      <c r="AO275" s="78"/>
      <c r="AP275" s="78"/>
      <c r="AQ275" s="78"/>
      <c r="AR275" s="78"/>
      <c r="AS275" s="78"/>
      <c r="AT275" s="78">
        <f>AU275</f>
        <v>90000</v>
      </c>
      <c r="AU275" s="78">
        <f>AU276+AU278</f>
        <v>90000</v>
      </c>
      <c r="AV275" s="78"/>
      <c r="AW275" s="78"/>
      <c r="AX275" s="80">
        <f>AZ275</f>
        <v>0</v>
      </c>
      <c r="AY275" s="192" t="e">
        <f t="shared" si="417"/>
        <v>#DIV/0!</v>
      </c>
      <c r="AZ275" s="80">
        <f>AZ276+AZ278</f>
        <v>0</v>
      </c>
      <c r="BA275" s="192" t="e">
        <f t="shared" si="418"/>
        <v>#DIV/0!</v>
      </c>
      <c r="BB275" s="78"/>
      <c r="BC275" s="78"/>
      <c r="BD275" s="78"/>
      <c r="BE275" s="78"/>
    </row>
    <row r="276" spans="2:57" s="120" customFormat="1" ht="66.75" hidden="1" customHeight="1" x14ac:dyDescent="0.25">
      <c r="B276" s="115"/>
      <c r="C276" s="113" t="s">
        <v>73</v>
      </c>
      <c r="D276" s="117"/>
      <c r="E276" s="117">
        <f t="shared" si="445"/>
        <v>20250</v>
      </c>
      <c r="F276" s="117">
        <v>20250</v>
      </c>
      <c r="G276" s="117">
        <v>0</v>
      </c>
      <c r="H276" s="117"/>
      <c r="I276" s="117"/>
      <c r="J276" s="117"/>
      <c r="K276" s="117">
        <f t="shared" si="446"/>
        <v>0</v>
      </c>
      <c r="L276" s="118">
        <v>0</v>
      </c>
      <c r="M276" s="118"/>
      <c r="N276" s="118"/>
      <c r="O276" s="117">
        <f>Q276+U276</f>
        <v>0</v>
      </c>
      <c r="P276" s="192" t="e">
        <f t="shared" si="411"/>
        <v>#DIV/0!</v>
      </c>
      <c r="Q276" s="118"/>
      <c r="R276" s="192" t="e">
        <f t="shared" si="412"/>
        <v>#DIV/0!</v>
      </c>
      <c r="S276" s="117"/>
      <c r="T276" s="117"/>
      <c r="U276" s="117"/>
      <c r="V276" s="117"/>
      <c r="W276" s="117">
        <f>Y276+AC276</f>
        <v>0</v>
      </c>
      <c r="X276" s="192" t="e">
        <f t="shared" si="413"/>
        <v>#DIV/0!</v>
      </c>
      <c r="Y276" s="118">
        <f>AJ276-U276</f>
        <v>0</v>
      </c>
      <c r="Z276" s="192" t="e">
        <f t="shared" si="414"/>
        <v>#DIV/0!</v>
      </c>
      <c r="AA276" s="117"/>
      <c r="AB276" s="117"/>
      <c r="AC276" s="117"/>
      <c r="AD276" s="117"/>
      <c r="AE276" s="117">
        <f>AG276+AK276</f>
        <v>0</v>
      </c>
      <c r="AF276" s="192" t="e">
        <f t="shared" si="415"/>
        <v>#DIV/0!</v>
      </c>
      <c r="AG276" s="118">
        <f>AR276-AC276</f>
        <v>0</v>
      </c>
      <c r="AH276" s="323" t="e">
        <f t="shared" si="416"/>
        <v>#DIV/0!</v>
      </c>
      <c r="AI276" s="117"/>
      <c r="AJ276" s="117"/>
      <c r="AK276" s="117"/>
      <c r="AL276" s="117"/>
      <c r="AM276" s="117">
        <v>0</v>
      </c>
      <c r="AN276" s="117"/>
      <c r="AO276" s="117"/>
      <c r="AP276" s="117"/>
      <c r="AQ276" s="117"/>
      <c r="AR276" s="117"/>
      <c r="AS276" s="117"/>
      <c r="AT276" s="117">
        <f>AU276</f>
        <v>90000</v>
      </c>
      <c r="AU276" s="117">
        <v>90000</v>
      </c>
      <c r="AV276" s="117"/>
      <c r="AW276" s="117"/>
      <c r="AX276" s="118">
        <f>AZ276+BD276</f>
        <v>0</v>
      </c>
      <c r="AY276" s="192" t="e">
        <f t="shared" si="417"/>
        <v>#DIV/0!</v>
      </c>
      <c r="AZ276" s="118">
        <f>BK276-AV276</f>
        <v>0</v>
      </c>
      <c r="BA276" s="192" t="e">
        <f t="shared" si="418"/>
        <v>#DIV/0!</v>
      </c>
      <c r="BB276" s="117"/>
      <c r="BC276" s="117"/>
      <c r="BD276" s="117"/>
      <c r="BE276" s="117"/>
    </row>
    <row r="277" spans="2:57" s="120" customFormat="1" ht="51" hidden="1" customHeight="1" x14ac:dyDescent="0.25">
      <c r="B277" s="115"/>
      <c r="C277" s="113" t="s">
        <v>73</v>
      </c>
      <c r="D277" s="117"/>
      <c r="E277" s="117"/>
      <c r="F277" s="117"/>
      <c r="G277" s="117"/>
      <c r="H277" s="117"/>
      <c r="I277" s="117"/>
      <c r="J277" s="117"/>
      <c r="K277" s="117">
        <f t="shared" si="446"/>
        <v>0</v>
      </c>
      <c r="L277" s="118">
        <v>0</v>
      </c>
      <c r="M277" s="118"/>
      <c r="N277" s="118"/>
      <c r="O277" s="117"/>
      <c r="P277" s="192" t="e">
        <f t="shared" si="411"/>
        <v>#DIV/0!</v>
      </c>
      <c r="Q277" s="118"/>
      <c r="R277" s="192" t="e">
        <f t="shared" si="412"/>
        <v>#DIV/0!</v>
      </c>
      <c r="S277" s="117"/>
      <c r="T277" s="117"/>
      <c r="U277" s="117"/>
      <c r="V277" s="117"/>
      <c r="W277" s="117"/>
      <c r="X277" s="192" t="e">
        <f t="shared" si="413"/>
        <v>#DIV/0!</v>
      </c>
      <c r="Y277" s="118"/>
      <c r="Z277" s="192" t="e">
        <f t="shared" si="414"/>
        <v>#DIV/0!</v>
      </c>
      <c r="AA277" s="117"/>
      <c r="AB277" s="117"/>
      <c r="AC277" s="117"/>
      <c r="AD277" s="117"/>
      <c r="AE277" s="117"/>
      <c r="AF277" s="192" t="e">
        <f t="shared" si="415"/>
        <v>#DIV/0!</v>
      </c>
      <c r="AG277" s="118"/>
      <c r="AH277" s="323" t="e">
        <f t="shared" si="416"/>
        <v>#DIV/0!</v>
      </c>
      <c r="AI277" s="117"/>
      <c r="AJ277" s="117"/>
      <c r="AK277" s="117"/>
      <c r="AL277" s="117"/>
      <c r="AM277" s="117"/>
      <c r="AN277" s="117"/>
      <c r="AO277" s="117"/>
      <c r="AP277" s="117"/>
      <c r="AQ277" s="117"/>
      <c r="AR277" s="117"/>
      <c r="AS277" s="117"/>
      <c r="AT277" s="117"/>
      <c r="AU277" s="117"/>
      <c r="AV277" s="117"/>
      <c r="AW277" s="117"/>
      <c r="AX277" s="118"/>
      <c r="AY277" s="192" t="e">
        <f t="shared" si="417"/>
        <v>#DIV/0!</v>
      </c>
      <c r="AZ277" s="118"/>
      <c r="BA277" s="192" t="e">
        <f t="shared" si="418"/>
        <v>#DIV/0!</v>
      </c>
      <c r="BB277" s="117"/>
      <c r="BC277" s="117"/>
      <c r="BD277" s="117"/>
      <c r="BE277" s="117"/>
    </row>
    <row r="278" spans="2:57" s="120" customFormat="1" ht="24" hidden="1" customHeight="1" x14ac:dyDescent="0.25">
      <c r="B278" s="115"/>
      <c r="C278" s="113" t="s">
        <v>66</v>
      </c>
      <c r="D278" s="117"/>
      <c r="E278" s="117"/>
      <c r="F278" s="117"/>
      <c r="G278" s="117"/>
      <c r="H278" s="117"/>
      <c r="I278" s="117"/>
      <c r="J278" s="117"/>
      <c r="K278" s="117">
        <f t="shared" si="446"/>
        <v>0</v>
      </c>
      <c r="L278" s="118">
        <v>0</v>
      </c>
      <c r="M278" s="118"/>
      <c r="N278" s="118"/>
      <c r="O278" s="117">
        <f>Q278+U278</f>
        <v>0</v>
      </c>
      <c r="P278" s="192" t="e">
        <f t="shared" si="411"/>
        <v>#DIV/0!</v>
      </c>
      <c r="Q278" s="118">
        <f>AA278-L278</f>
        <v>0</v>
      </c>
      <c r="R278" s="192" t="e">
        <f t="shared" si="412"/>
        <v>#DIV/0!</v>
      </c>
      <c r="S278" s="117"/>
      <c r="T278" s="117"/>
      <c r="U278" s="117"/>
      <c r="V278" s="117"/>
      <c r="W278" s="117">
        <f>Y278+AC278</f>
        <v>0</v>
      </c>
      <c r="X278" s="192" t="e">
        <f t="shared" si="413"/>
        <v>#DIV/0!</v>
      </c>
      <c r="Y278" s="118">
        <f>AJ278-U278</f>
        <v>0</v>
      </c>
      <c r="Z278" s="192" t="e">
        <f t="shared" si="414"/>
        <v>#DIV/0!</v>
      </c>
      <c r="AA278" s="117"/>
      <c r="AB278" s="117"/>
      <c r="AC278" s="117"/>
      <c r="AD278" s="117"/>
      <c r="AE278" s="117">
        <f>AG278+AK278</f>
        <v>0</v>
      </c>
      <c r="AF278" s="192" t="e">
        <f t="shared" si="415"/>
        <v>#DIV/0!</v>
      </c>
      <c r="AG278" s="118">
        <f>AR278-AC278</f>
        <v>0</v>
      </c>
      <c r="AH278" s="323" t="e">
        <f t="shared" si="416"/>
        <v>#DIV/0!</v>
      </c>
      <c r="AI278" s="117"/>
      <c r="AJ278" s="117"/>
      <c r="AK278" s="117"/>
      <c r="AL278" s="117"/>
      <c r="AM278" s="117"/>
      <c r="AN278" s="117"/>
      <c r="AO278" s="117"/>
      <c r="AP278" s="117"/>
      <c r="AQ278" s="117"/>
      <c r="AR278" s="117"/>
      <c r="AS278" s="117"/>
      <c r="AT278" s="117"/>
      <c r="AU278" s="117"/>
      <c r="AV278" s="117"/>
      <c r="AW278" s="117"/>
      <c r="AX278" s="118">
        <f>AZ278+BD278</f>
        <v>0</v>
      </c>
      <c r="AY278" s="192" t="e">
        <f t="shared" si="417"/>
        <v>#DIV/0!</v>
      </c>
      <c r="AZ278" s="118">
        <f>BK278-AV278</f>
        <v>0</v>
      </c>
      <c r="BA278" s="192" t="e">
        <f t="shared" si="418"/>
        <v>#DIV/0!</v>
      </c>
      <c r="BB278" s="117"/>
      <c r="BC278" s="117"/>
      <c r="BD278" s="117"/>
      <c r="BE278" s="117"/>
    </row>
    <row r="279" spans="2:57" s="124" customFormat="1" ht="46.5" hidden="1" customHeight="1" x14ac:dyDescent="0.25">
      <c r="B279" s="456"/>
      <c r="C279" s="77" t="s">
        <v>57</v>
      </c>
      <c r="D279" s="123"/>
      <c r="E279" s="123"/>
      <c r="F279" s="123"/>
      <c r="G279" s="123"/>
      <c r="H279" s="123"/>
      <c r="I279" s="123"/>
      <c r="J279" s="123"/>
      <c r="K279" s="123">
        <f t="shared" si="446"/>
        <v>0</v>
      </c>
      <c r="L279" s="454">
        <v>0</v>
      </c>
      <c r="M279" s="454"/>
      <c r="N279" s="454"/>
      <c r="O279" s="123">
        <f>Q279+U279</f>
        <v>0</v>
      </c>
      <c r="P279" s="192" t="e">
        <f t="shared" si="411"/>
        <v>#DIV/0!</v>
      </c>
      <c r="Q279" s="454">
        <f>AA279-L279</f>
        <v>0</v>
      </c>
      <c r="R279" s="192" t="e">
        <f t="shared" si="412"/>
        <v>#DIV/0!</v>
      </c>
      <c r="S279" s="123"/>
      <c r="T279" s="123"/>
      <c r="U279" s="123"/>
      <c r="V279" s="123"/>
      <c r="W279" s="123">
        <f>Y279+AC279</f>
        <v>0</v>
      </c>
      <c r="X279" s="192" t="e">
        <f t="shared" si="413"/>
        <v>#DIV/0!</v>
      </c>
      <c r="Y279" s="454">
        <f>AJ279-U279</f>
        <v>0</v>
      </c>
      <c r="Z279" s="192" t="e">
        <f t="shared" si="414"/>
        <v>#DIV/0!</v>
      </c>
      <c r="AA279" s="123"/>
      <c r="AB279" s="123"/>
      <c r="AC279" s="123"/>
      <c r="AD279" s="123"/>
      <c r="AE279" s="123">
        <f>AG279+AK279</f>
        <v>0</v>
      </c>
      <c r="AF279" s="192" t="e">
        <f t="shared" si="415"/>
        <v>#DIV/0!</v>
      </c>
      <c r="AG279" s="454">
        <f>AR279-AC279</f>
        <v>0</v>
      </c>
      <c r="AH279" s="323" t="e">
        <f t="shared" si="416"/>
        <v>#DIV/0!</v>
      </c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>
        <f>AU279</f>
        <v>684244.74508000002</v>
      </c>
      <c r="AU279" s="123">
        <v>684244.74508000002</v>
      </c>
      <c r="AV279" s="123"/>
      <c r="AW279" s="123"/>
      <c r="AX279" s="457">
        <f>AZ279+BD279</f>
        <v>0</v>
      </c>
      <c r="AY279" s="192" t="e">
        <f t="shared" si="417"/>
        <v>#DIV/0!</v>
      </c>
      <c r="AZ279" s="454">
        <f>BK279-AV279</f>
        <v>0</v>
      </c>
      <c r="BA279" s="192" t="e">
        <f t="shared" si="418"/>
        <v>#DIV/0!</v>
      </c>
      <c r="BB279" s="123"/>
      <c r="BC279" s="123"/>
      <c r="BD279" s="123"/>
      <c r="BE279" s="123"/>
    </row>
    <row r="280" spans="2:57" s="124" customFormat="1" ht="161.25" hidden="1" customHeight="1" x14ac:dyDescent="0.25">
      <c r="B280" s="76" t="s">
        <v>22</v>
      </c>
      <c r="C280" s="77" t="s">
        <v>124</v>
      </c>
      <c r="D280" s="123"/>
      <c r="E280" s="453"/>
      <c r="F280" s="123"/>
      <c r="G280" s="123"/>
      <c r="H280" s="123"/>
      <c r="I280" s="123"/>
      <c r="J280" s="123"/>
      <c r="K280" s="123">
        <f t="shared" si="446"/>
        <v>0</v>
      </c>
      <c r="L280" s="454">
        <f>L281</f>
        <v>0</v>
      </c>
      <c r="M280" s="454"/>
      <c r="N280" s="454"/>
      <c r="O280" s="123">
        <f>Q280</f>
        <v>0</v>
      </c>
      <c r="P280" s="192" t="e">
        <f t="shared" si="411"/>
        <v>#DIV/0!</v>
      </c>
      <c r="Q280" s="454">
        <f>Q281</f>
        <v>0</v>
      </c>
      <c r="R280" s="192" t="e">
        <f t="shared" si="412"/>
        <v>#DIV/0!</v>
      </c>
      <c r="S280" s="123"/>
      <c r="T280" s="123"/>
      <c r="U280" s="123"/>
      <c r="V280" s="123"/>
      <c r="W280" s="123">
        <f>Y280</f>
        <v>0</v>
      </c>
      <c r="X280" s="192" t="e">
        <f t="shared" si="413"/>
        <v>#DIV/0!</v>
      </c>
      <c r="Y280" s="454">
        <f>Y281</f>
        <v>0</v>
      </c>
      <c r="Z280" s="192" t="e">
        <f t="shared" si="414"/>
        <v>#DIV/0!</v>
      </c>
      <c r="AA280" s="123"/>
      <c r="AB280" s="123"/>
      <c r="AC280" s="123"/>
      <c r="AD280" s="123"/>
      <c r="AE280" s="123">
        <f>AG280</f>
        <v>0</v>
      </c>
      <c r="AF280" s="192" t="e">
        <f t="shared" si="415"/>
        <v>#DIV/0!</v>
      </c>
      <c r="AG280" s="454">
        <f>AG281</f>
        <v>0</v>
      </c>
      <c r="AH280" s="323" t="e">
        <f t="shared" si="416"/>
        <v>#DIV/0!</v>
      </c>
      <c r="AI280" s="123"/>
      <c r="AJ280" s="123"/>
      <c r="AK280" s="123"/>
      <c r="AL280" s="123"/>
      <c r="AM280" s="123"/>
      <c r="AN280" s="123"/>
      <c r="AO280" s="123"/>
      <c r="AP280" s="123"/>
      <c r="AQ280" s="123"/>
      <c r="AR280" s="123"/>
      <c r="AS280" s="123"/>
      <c r="AT280" s="123"/>
      <c r="AU280" s="123"/>
      <c r="AV280" s="123"/>
      <c r="AW280" s="123"/>
      <c r="AX280" s="457">
        <f>AZ280</f>
        <v>0</v>
      </c>
      <c r="AY280" s="192" t="e">
        <f t="shared" si="417"/>
        <v>#DIV/0!</v>
      </c>
      <c r="AZ280" s="454">
        <f>AZ281</f>
        <v>0</v>
      </c>
      <c r="BA280" s="192" t="e">
        <f t="shared" si="418"/>
        <v>#DIV/0!</v>
      </c>
      <c r="BB280" s="123"/>
      <c r="BC280" s="123"/>
      <c r="BD280" s="123"/>
      <c r="BE280" s="123"/>
    </row>
    <row r="281" spans="2:57" s="120" customFormat="1" ht="50.25" hidden="1" customHeight="1" x14ac:dyDescent="0.25">
      <c r="B281" s="76"/>
      <c r="C281" s="201" t="s">
        <v>56</v>
      </c>
      <c r="D281" s="117"/>
      <c r="E281" s="106"/>
      <c r="F281" s="117"/>
      <c r="G281" s="117"/>
      <c r="H281" s="117"/>
      <c r="I281" s="117"/>
      <c r="J281" s="117"/>
      <c r="K281" s="117">
        <f t="shared" si="446"/>
        <v>0</v>
      </c>
      <c r="L281" s="118">
        <f>L282</f>
        <v>0</v>
      </c>
      <c r="M281" s="118"/>
      <c r="N281" s="118"/>
      <c r="O281" s="117">
        <f>Q281</f>
        <v>0</v>
      </c>
      <c r="P281" s="192" t="e">
        <f t="shared" si="411"/>
        <v>#DIV/0!</v>
      </c>
      <c r="Q281" s="118">
        <f>Q282</f>
        <v>0</v>
      </c>
      <c r="R281" s="192" t="e">
        <f t="shared" si="412"/>
        <v>#DIV/0!</v>
      </c>
      <c r="S281" s="117"/>
      <c r="T281" s="117"/>
      <c r="U281" s="117"/>
      <c r="V281" s="117"/>
      <c r="W281" s="117">
        <f>Y281</f>
        <v>0</v>
      </c>
      <c r="X281" s="192" t="e">
        <f t="shared" si="413"/>
        <v>#DIV/0!</v>
      </c>
      <c r="Y281" s="118">
        <f>Y282</f>
        <v>0</v>
      </c>
      <c r="Z281" s="192" t="e">
        <f t="shared" si="414"/>
        <v>#DIV/0!</v>
      </c>
      <c r="AA281" s="117"/>
      <c r="AB281" s="117"/>
      <c r="AC281" s="117"/>
      <c r="AD281" s="117"/>
      <c r="AE281" s="117">
        <f>AG281</f>
        <v>0</v>
      </c>
      <c r="AF281" s="192" t="e">
        <f t="shared" si="415"/>
        <v>#DIV/0!</v>
      </c>
      <c r="AG281" s="118">
        <f>AG282</f>
        <v>0</v>
      </c>
      <c r="AH281" s="323" t="e">
        <f t="shared" si="416"/>
        <v>#DIV/0!</v>
      </c>
      <c r="AI281" s="117"/>
      <c r="AJ281" s="117"/>
      <c r="AK281" s="117"/>
      <c r="AL281" s="117"/>
      <c r="AM281" s="117"/>
      <c r="AN281" s="117"/>
      <c r="AO281" s="117"/>
      <c r="AP281" s="117"/>
      <c r="AQ281" s="117"/>
      <c r="AR281" s="117"/>
      <c r="AS281" s="117"/>
      <c r="AT281" s="117"/>
      <c r="AU281" s="117"/>
      <c r="AV281" s="117"/>
      <c r="AW281" s="117"/>
      <c r="AX281" s="118">
        <f>AZ281</f>
        <v>0</v>
      </c>
      <c r="AY281" s="192" t="e">
        <f t="shared" si="417"/>
        <v>#DIV/0!</v>
      </c>
      <c r="AZ281" s="118">
        <f t="shared" ref="AZ281:AZ282" si="447">L281-Y281</f>
        <v>0</v>
      </c>
      <c r="BA281" s="192" t="e">
        <f t="shared" si="418"/>
        <v>#DIV/0!</v>
      </c>
      <c r="BB281" s="117"/>
      <c r="BC281" s="117"/>
      <c r="BD281" s="117"/>
      <c r="BE281" s="117"/>
    </row>
    <row r="282" spans="2:57" s="124" customFormat="1" ht="52.5" hidden="1" customHeight="1" x14ac:dyDescent="0.25">
      <c r="B282" s="115"/>
      <c r="C282" s="113" t="s">
        <v>65</v>
      </c>
      <c r="D282" s="123"/>
      <c r="E282" s="123"/>
      <c r="F282" s="123"/>
      <c r="G282" s="123"/>
      <c r="H282" s="123"/>
      <c r="I282" s="123"/>
      <c r="J282" s="123"/>
      <c r="K282" s="117">
        <f t="shared" si="446"/>
        <v>0</v>
      </c>
      <c r="L282" s="118">
        <v>0</v>
      </c>
      <c r="M282" s="454"/>
      <c r="N282" s="454"/>
      <c r="O282" s="117">
        <f>Q282</f>
        <v>0</v>
      </c>
      <c r="P282" s="192" t="e">
        <f t="shared" si="411"/>
        <v>#DIV/0!</v>
      </c>
      <c r="Q282" s="118">
        <f>L282</f>
        <v>0</v>
      </c>
      <c r="R282" s="192" t="e">
        <f t="shared" si="412"/>
        <v>#DIV/0!</v>
      </c>
      <c r="S282" s="123"/>
      <c r="T282" s="123"/>
      <c r="U282" s="123"/>
      <c r="V282" s="123"/>
      <c r="W282" s="117">
        <f>Y282</f>
        <v>0</v>
      </c>
      <c r="X282" s="192" t="e">
        <f t="shared" si="413"/>
        <v>#DIV/0!</v>
      </c>
      <c r="Y282" s="118">
        <f>L282</f>
        <v>0</v>
      </c>
      <c r="Z282" s="192" t="e">
        <f t="shared" si="414"/>
        <v>#DIV/0!</v>
      </c>
      <c r="AA282" s="123"/>
      <c r="AB282" s="123"/>
      <c r="AC282" s="123"/>
      <c r="AD282" s="123"/>
      <c r="AE282" s="117">
        <f>AG282</f>
        <v>0</v>
      </c>
      <c r="AF282" s="192" t="e">
        <f t="shared" si="415"/>
        <v>#DIV/0!</v>
      </c>
      <c r="AG282" s="118">
        <f>Y282</f>
        <v>0</v>
      </c>
      <c r="AH282" s="323" t="e">
        <f t="shared" si="416"/>
        <v>#DIV/0!</v>
      </c>
      <c r="AI282" s="123"/>
      <c r="AJ282" s="123"/>
      <c r="AK282" s="123"/>
      <c r="AL282" s="123"/>
      <c r="AM282" s="123"/>
      <c r="AN282" s="123"/>
      <c r="AO282" s="123"/>
      <c r="AP282" s="123"/>
      <c r="AQ282" s="123"/>
      <c r="AR282" s="123"/>
      <c r="AS282" s="123"/>
      <c r="AT282" s="123"/>
      <c r="AU282" s="123"/>
      <c r="AV282" s="123"/>
      <c r="AW282" s="123"/>
      <c r="AX282" s="118">
        <f>AZ282</f>
        <v>0</v>
      </c>
      <c r="AY282" s="192" t="e">
        <f t="shared" si="417"/>
        <v>#DIV/0!</v>
      </c>
      <c r="AZ282" s="118">
        <f t="shared" si="447"/>
        <v>0</v>
      </c>
      <c r="BA282" s="192" t="e">
        <f t="shared" si="418"/>
        <v>#DIV/0!</v>
      </c>
      <c r="BB282" s="123"/>
      <c r="BC282" s="123"/>
      <c r="BD282" s="123"/>
      <c r="BE282" s="123"/>
    </row>
    <row r="283" spans="2:57" s="124" customFormat="1" ht="36.75" hidden="1" customHeight="1" x14ac:dyDescent="0.25">
      <c r="B283" s="115"/>
      <c r="C283" s="113" t="s">
        <v>66</v>
      </c>
      <c r="D283" s="123"/>
      <c r="E283" s="123"/>
      <c r="F283" s="123"/>
      <c r="G283" s="123"/>
      <c r="H283" s="123"/>
      <c r="I283" s="123"/>
      <c r="J283" s="123"/>
      <c r="K283" s="117">
        <f>L283</f>
        <v>0</v>
      </c>
      <c r="L283" s="118">
        <v>0</v>
      </c>
      <c r="M283" s="454"/>
      <c r="N283" s="454"/>
      <c r="O283" s="117">
        <f>Q283</f>
        <v>0</v>
      </c>
      <c r="P283" s="192" t="e">
        <f t="shared" si="411"/>
        <v>#DIV/0!</v>
      </c>
      <c r="Q283" s="118">
        <v>0</v>
      </c>
      <c r="R283" s="192" t="e">
        <f t="shared" si="412"/>
        <v>#DIV/0!</v>
      </c>
      <c r="S283" s="123"/>
      <c r="T283" s="123"/>
      <c r="U283" s="123"/>
      <c r="V283" s="123"/>
      <c r="W283" s="117">
        <f>Y283</f>
        <v>0</v>
      </c>
      <c r="X283" s="192" t="e">
        <f t="shared" si="413"/>
        <v>#DIV/0!</v>
      </c>
      <c r="Y283" s="118">
        <v>0</v>
      </c>
      <c r="Z283" s="192" t="e">
        <f t="shared" si="414"/>
        <v>#DIV/0!</v>
      </c>
      <c r="AA283" s="123"/>
      <c r="AB283" s="123"/>
      <c r="AC283" s="123"/>
      <c r="AD283" s="123"/>
      <c r="AE283" s="117">
        <f>AG283</f>
        <v>0</v>
      </c>
      <c r="AF283" s="192" t="e">
        <f t="shared" si="415"/>
        <v>#DIV/0!</v>
      </c>
      <c r="AG283" s="118">
        <v>0</v>
      </c>
      <c r="AH283" s="323" t="e">
        <f t="shared" si="416"/>
        <v>#DIV/0!</v>
      </c>
      <c r="AI283" s="123"/>
      <c r="AJ283" s="123"/>
      <c r="AK283" s="123"/>
      <c r="AL283" s="123"/>
      <c r="AM283" s="123"/>
      <c r="AN283" s="123"/>
      <c r="AO283" s="123"/>
      <c r="AP283" s="123"/>
      <c r="AQ283" s="123"/>
      <c r="AR283" s="123"/>
      <c r="AS283" s="123"/>
      <c r="AT283" s="123"/>
      <c r="AU283" s="123"/>
      <c r="AV283" s="123"/>
      <c r="AW283" s="123"/>
      <c r="AX283" s="118">
        <f>AZ283</f>
        <v>0</v>
      </c>
      <c r="AY283" s="192" t="e">
        <f t="shared" si="417"/>
        <v>#DIV/0!</v>
      </c>
      <c r="AZ283" s="118">
        <v>0</v>
      </c>
      <c r="BA283" s="192" t="e">
        <f t="shared" si="418"/>
        <v>#DIV/0!</v>
      </c>
      <c r="BB283" s="123"/>
      <c r="BC283" s="123"/>
      <c r="BD283" s="123"/>
      <c r="BE283" s="123"/>
    </row>
    <row r="284" spans="2:57" s="124" customFormat="1" ht="36.75" hidden="1" customHeight="1" x14ac:dyDescent="0.25">
      <c r="B284" s="115"/>
      <c r="C284" s="113"/>
      <c r="D284" s="123"/>
      <c r="E284" s="123"/>
      <c r="F284" s="123"/>
      <c r="G284" s="123"/>
      <c r="H284" s="123"/>
      <c r="I284" s="123"/>
      <c r="J284" s="123"/>
      <c r="K284" s="117"/>
      <c r="L284" s="118"/>
      <c r="M284" s="454"/>
      <c r="N284" s="454"/>
      <c r="O284" s="117"/>
      <c r="P284" s="192" t="e">
        <f t="shared" si="411"/>
        <v>#DIV/0!</v>
      </c>
      <c r="Q284" s="118"/>
      <c r="R284" s="192" t="e">
        <f t="shared" si="412"/>
        <v>#DIV/0!</v>
      </c>
      <c r="S284" s="123"/>
      <c r="T284" s="123"/>
      <c r="U284" s="123"/>
      <c r="V284" s="123"/>
      <c r="W284" s="117"/>
      <c r="X284" s="192" t="e">
        <f t="shared" si="413"/>
        <v>#DIV/0!</v>
      </c>
      <c r="Y284" s="118"/>
      <c r="Z284" s="192" t="e">
        <f t="shared" si="414"/>
        <v>#DIV/0!</v>
      </c>
      <c r="AA284" s="123"/>
      <c r="AB284" s="123"/>
      <c r="AC284" s="123"/>
      <c r="AD284" s="123"/>
      <c r="AE284" s="117"/>
      <c r="AF284" s="192" t="e">
        <f t="shared" si="415"/>
        <v>#DIV/0!</v>
      </c>
      <c r="AG284" s="118"/>
      <c r="AH284" s="323" t="e">
        <f t="shared" si="416"/>
        <v>#DIV/0!</v>
      </c>
      <c r="AI284" s="123"/>
      <c r="AJ284" s="123"/>
      <c r="AK284" s="123"/>
      <c r="AL284" s="123"/>
      <c r="AM284" s="123"/>
      <c r="AN284" s="123"/>
      <c r="AO284" s="123"/>
      <c r="AP284" s="123"/>
      <c r="AQ284" s="123"/>
      <c r="AR284" s="123"/>
      <c r="AS284" s="123"/>
      <c r="AT284" s="123"/>
      <c r="AU284" s="123"/>
      <c r="AV284" s="123"/>
      <c r="AW284" s="123"/>
      <c r="AX284" s="118"/>
      <c r="AY284" s="192" t="e">
        <f t="shared" si="417"/>
        <v>#DIV/0!</v>
      </c>
      <c r="AZ284" s="118"/>
      <c r="BA284" s="192" t="e">
        <f t="shared" si="418"/>
        <v>#DIV/0!</v>
      </c>
      <c r="BB284" s="123"/>
      <c r="BC284" s="123"/>
      <c r="BD284" s="123"/>
      <c r="BE284" s="123"/>
    </row>
    <row r="285" spans="2:57" s="124" customFormat="1" ht="98.25" hidden="1" customHeight="1" x14ac:dyDescent="0.25">
      <c r="B285" s="76" t="s">
        <v>22</v>
      </c>
      <c r="C285" s="77" t="s">
        <v>125</v>
      </c>
      <c r="D285" s="123"/>
      <c r="E285" s="123"/>
      <c r="F285" s="123"/>
      <c r="G285" s="123"/>
      <c r="H285" s="123"/>
      <c r="I285" s="123"/>
      <c r="J285" s="123"/>
      <c r="K285" s="123">
        <f>L285</f>
        <v>0</v>
      </c>
      <c r="L285" s="454">
        <v>0</v>
      </c>
      <c r="M285" s="454"/>
      <c r="N285" s="454"/>
      <c r="O285" s="123"/>
      <c r="P285" s="192" t="e">
        <f t="shared" si="411"/>
        <v>#DIV/0!</v>
      </c>
      <c r="Q285" s="454"/>
      <c r="R285" s="192" t="e">
        <f t="shared" si="412"/>
        <v>#DIV/0!</v>
      </c>
      <c r="S285" s="123"/>
      <c r="T285" s="123"/>
      <c r="U285" s="123"/>
      <c r="V285" s="123"/>
      <c r="W285" s="123"/>
      <c r="X285" s="192" t="e">
        <f t="shared" si="413"/>
        <v>#DIV/0!</v>
      </c>
      <c r="Y285" s="454"/>
      <c r="Z285" s="192" t="e">
        <f t="shared" si="414"/>
        <v>#DIV/0!</v>
      </c>
      <c r="AA285" s="123"/>
      <c r="AB285" s="123"/>
      <c r="AC285" s="123"/>
      <c r="AD285" s="123"/>
      <c r="AE285" s="123"/>
      <c r="AF285" s="192" t="e">
        <f t="shared" si="415"/>
        <v>#DIV/0!</v>
      </c>
      <c r="AG285" s="454"/>
      <c r="AH285" s="323" t="e">
        <f t="shared" si="416"/>
        <v>#DIV/0!</v>
      </c>
      <c r="AI285" s="123"/>
      <c r="AJ285" s="123"/>
      <c r="AK285" s="123"/>
      <c r="AL285" s="123"/>
      <c r="AM285" s="123"/>
      <c r="AN285" s="123"/>
      <c r="AO285" s="123"/>
      <c r="AP285" s="123"/>
      <c r="AQ285" s="123"/>
      <c r="AR285" s="123"/>
      <c r="AS285" s="123"/>
      <c r="AT285" s="123"/>
      <c r="AU285" s="123"/>
      <c r="AV285" s="123"/>
      <c r="AW285" s="123"/>
      <c r="AX285" s="457"/>
      <c r="AY285" s="192" t="e">
        <f t="shared" si="417"/>
        <v>#DIV/0!</v>
      </c>
      <c r="AZ285" s="454"/>
      <c r="BA285" s="192" t="e">
        <f t="shared" si="418"/>
        <v>#DIV/0!</v>
      </c>
      <c r="BB285" s="123"/>
      <c r="BC285" s="123"/>
      <c r="BD285" s="123"/>
      <c r="BE285" s="123"/>
    </row>
    <row r="286" spans="2:57" s="124" customFormat="1" ht="36.75" hidden="1" customHeight="1" x14ac:dyDescent="0.25">
      <c r="B286" s="115"/>
      <c r="C286" s="113" t="s">
        <v>65</v>
      </c>
      <c r="D286" s="123"/>
      <c r="E286" s="123"/>
      <c r="F286" s="123"/>
      <c r="G286" s="123"/>
      <c r="H286" s="123"/>
      <c r="I286" s="123"/>
      <c r="J286" s="123"/>
      <c r="K286" s="117">
        <f>L286</f>
        <v>0</v>
      </c>
      <c r="L286" s="118">
        <v>0</v>
      </c>
      <c r="M286" s="454"/>
      <c r="N286" s="454"/>
      <c r="O286" s="117"/>
      <c r="P286" s="192" t="e">
        <f t="shared" si="411"/>
        <v>#DIV/0!</v>
      </c>
      <c r="Q286" s="118"/>
      <c r="R286" s="192" t="e">
        <f t="shared" si="412"/>
        <v>#DIV/0!</v>
      </c>
      <c r="S286" s="123"/>
      <c r="T286" s="123"/>
      <c r="U286" s="123"/>
      <c r="V286" s="123"/>
      <c r="W286" s="117"/>
      <c r="X286" s="192" t="e">
        <f t="shared" si="413"/>
        <v>#DIV/0!</v>
      </c>
      <c r="Y286" s="118"/>
      <c r="Z286" s="192" t="e">
        <f t="shared" si="414"/>
        <v>#DIV/0!</v>
      </c>
      <c r="AA286" s="123"/>
      <c r="AB286" s="123"/>
      <c r="AC286" s="123"/>
      <c r="AD286" s="123"/>
      <c r="AE286" s="117"/>
      <c r="AF286" s="192" t="e">
        <f t="shared" si="415"/>
        <v>#DIV/0!</v>
      </c>
      <c r="AG286" s="118"/>
      <c r="AH286" s="323" t="e">
        <f t="shared" si="416"/>
        <v>#DIV/0!</v>
      </c>
      <c r="AI286" s="123"/>
      <c r="AJ286" s="123"/>
      <c r="AK286" s="123"/>
      <c r="AL286" s="123"/>
      <c r="AM286" s="123"/>
      <c r="AN286" s="123"/>
      <c r="AO286" s="123"/>
      <c r="AP286" s="123"/>
      <c r="AQ286" s="123"/>
      <c r="AR286" s="123"/>
      <c r="AS286" s="123"/>
      <c r="AT286" s="123"/>
      <c r="AU286" s="123"/>
      <c r="AV286" s="123"/>
      <c r="AW286" s="123"/>
      <c r="AX286" s="118"/>
      <c r="AY286" s="192" t="e">
        <f t="shared" si="417"/>
        <v>#DIV/0!</v>
      </c>
      <c r="AZ286" s="118"/>
      <c r="BA286" s="192" t="e">
        <f t="shared" si="418"/>
        <v>#DIV/0!</v>
      </c>
      <c r="BB286" s="123"/>
      <c r="BC286" s="123"/>
      <c r="BD286" s="123"/>
      <c r="BE286" s="123"/>
    </row>
    <row r="287" spans="2:57" s="124" customFormat="1" ht="171.75" hidden="1" customHeight="1" x14ac:dyDescent="0.25">
      <c r="B287" s="76" t="s">
        <v>26</v>
      </c>
      <c r="C287" s="77" t="s">
        <v>124</v>
      </c>
      <c r="D287" s="123"/>
      <c r="E287" s="123"/>
      <c r="F287" s="123"/>
      <c r="G287" s="123"/>
      <c r="H287" s="123"/>
      <c r="I287" s="123"/>
      <c r="J287" s="123"/>
      <c r="K287" s="123">
        <f>L287</f>
        <v>0</v>
      </c>
      <c r="L287" s="454">
        <f>L288</f>
        <v>0</v>
      </c>
      <c r="M287" s="454"/>
      <c r="N287" s="454"/>
      <c r="O287" s="123">
        <f>Q287</f>
        <v>0</v>
      </c>
      <c r="P287" s="192" t="e">
        <f t="shared" si="411"/>
        <v>#DIV/0!</v>
      </c>
      <c r="Q287" s="454">
        <f>Q288</f>
        <v>0</v>
      </c>
      <c r="R287" s="192" t="e">
        <f t="shared" si="412"/>
        <v>#DIV/0!</v>
      </c>
      <c r="S287" s="123"/>
      <c r="T287" s="123"/>
      <c r="U287" s="123"/>
      <c r="V287" s="123"/>
      <c r="W287" s="123">
        <f>Y287</f>
        <v>0</v>
      </c>
      <c r="X287" s="192" t="e">
        <f t="shared" si="413"/>
        <v>#DIV/0!</v>
      </c>
      <c r="Y287" s="454">
        <f>Y288</f>
        <v>0</v>
      </c>
      <c r="Z287" s="192" t="e">
        <f t="shared" si="414"/>
        <v>#DIV/0!</v>
      </c>
      <c r="AA287" s="123"/>
      <c r="AB287" s="123"/>
      <c r="AC287" s="123"/>
      <c r="AD287" s="123"/>
      <c r="AE287" s="123">
        <f>AG287</f>
        <v>0</v>
      </c>
      <c r="AF287" s="192" t="e">
        <f t="shared" si="415"/>
        <v>#DIV/0!</v>
      </c>
      <c r="AG287" s="454">
        <f>AG288</f>
        <v>0</v>
      </c>
      <c r="AH287" s="323" t="e">
        <f t="shared" si="416"/>
        <v>#DIV/0!</v>
      </c>
      <c r="AI287" s="123"/>
      <c r="AJ287" s="123"/>
      <c r="AK287" s="123"/>
      <c r="AL287" s="123"/>
      <c r="AM287" s="123"/>
      <c r="AN287" s="123"/>
      <c r="AO287" s="123"/>
      <c r="AP287" s="123"/>
      <c r="AQ287" s="123"/>
      <c r="AR287" s="123"/>
      <c r="AS287" s="123"/>
      <c r="AT287" s="123"/>
      <c r="AU287" s="123"/>
      <c r="AV287" s="123"/>
      <c r="AW287" s="123"/>
      <c r="AX287" s="457">
        <f>AZ287</f>
        <v>0</v>
      </c>
      <c r="AY287" s="192" t="e">
        <f t="shared" ref="AY287:AY358" si="448">AX287/K287</f>
        <v>#DIV/0!</v>
      </c>
      <c r="AZ287" s="454">
        <f>AZ288</f>
        <v>0</v>
      </c>
      <c r="BA287" s="192" t="e">
        <f t="shared" ref="BA287:BA358" si="449">AZ287/L287</f>
        <v>#DIV/0!</v>
      </c>
      <c r="BB287" s="123"/>
      <c r="BC287" s="123"/>
      <c r="BD287" s="123"/>
      <c r="BE287" s="123"/>
    </row>
    <row r="288" spans="2:57" s="124" customFormat="1" ht="36.75" hidden="1" customHeight="1" x14ac:dyDescent="0.25">
      <c r="B288" s="115"/>
      <c r="C288" s="113" t="s">
        <v>65</v>
      </c>
      <c r="D288" s="123"/>
      <c r="E288" s="123"/>
      <c r="F288" s="123"/>
      <c r="G288" s="123"/>
      <c r="H288" s="123"/>
      <c r="I288" s="123"/>
      <c r="J288" s="123"/>
      <c r="K288" s="117">
        <f>L288</f>
        <v>0</v>
      </c>
      <c r="L288" s="118">
        <v>0</v>
      </c>
      <c r="M288" s="454"/>
      <c r="N288" s="454"/>
      <c r="O288" s="117">
        <f>Q288</f>
        <v>0</v>
      </c>
      <c r="P288" s="192" t="e">
        <f t="shared" ref="P288:P360" si="450">O288/K288</f>
        <v>#DIV/0!</v>
      </c>
      <c r="Q288" s="118">
        <f>AA288</f>
        <v>0</v>
      </c>
      <c r="R288" s="192" t="e">
        <f t="shared" ref="R288:R360" si="451">Q288/L288</f>
        <v>#DIV/0!</v>
      </c>
      <c r="S288" s="123"/>
      <c r="T288" s="123"/>
      <c r="U288" s="123"/>
      <c r="V288" s="123"/>
      <c r="W288" s="117">
        <f>Y288</f>
        <v>0</v>
      </c>
      <c r="X288" s="192" t="e">
        <f t="shared" ref="X288:X360" si="452">W288/K288</f>
        <v>#DIV/0!</v>
      </c>
      <c r="Y288" s="118">
        <f>AJ288</f>
        <v>0</v>
      </c>
      <c r="Z288" s="192" t="e">
        <f t="shared" ref="Z288:Z360" si="453">Y288/L288</f>
        <v>#DIV/0!</v>
      </c>
      <c r="AA288" s="123"/>
      <c r="AB288" s="123"/>
      <c r="AC288" s="123"/>
      <c r="AD288" s="123"/>
      <c r="AE288" s="117">
        <f>AG288</f>
        <v>0</v>
      </c>
      <c r="AF288" s="192" t="e">
        <f t="shared" ref="AF288:AF356" si="454">AE288/K288</f>
        <v>#DIV/0!</v>
      </c>
      <c r="AG288" s="118">
        <f>AR288</f>
        <v>0</v>
      </c>
      <c r="AH288" s="323" t="e">
        <f t="shared" ref="AH288:AH360" si="455">AG288/L288</f>
        <v>#DIV/0!</v>
      </c>
      <c r="AI288" s="123"/>
      <c r="AJ288" s="123"/>
      <c r="AK288" s="123"/>
      <c r="AL288" s="123"/>
      <c r="AM288" s="123"/>
      <c r="AN288" s="123"/>
      <c r="AO288" s="123"/>
      <c r="AP288" s="123"/>
      <c r="AQ288" s="123"/>
      <c r="AR288" s="123"/>
      <c r="AS288" s="123"/>
      <c r="AT288" s="123"/>
      <c r="AU288" s="123"/>
      <c r="AV288" s="123"/>
      <c r="AW288" s="123"/>
      <c r="AX288" s="118">
        <f>AZ288</f>
        <v>0</v>
      </c>
      <c r="AY288" s="192" t="e">
        <f t="shared" si="448"/>
        <v>#DIV/0!</v>
      </c>
      <c r="AZ288" s="118">
        <f>BK288</f>
        <v>0</v>
      </c>
      <c r="BA288" s="192" t="e">
        <f t="shared" si="449"/>
        <v>#DIV/0!</v>
      </c>
      <c r="BB288" s="123"/>
      <c r="BC288" s="123"/>
      <c r="BD288" s="123"/>
      <c r="BE288" s="123"/>
    </row>
    <row r="289" spans="2:57" s="124" customFormat="1" ht="36.75" hidden="1" customHeight="1" x14ac:dyDescent="0.25">
      <c r="B289" s="115"/>
      <c r="C289" s="113"/>
      <c r="D289" s="123"/>
      <c r="E289" s="123"/>
      <c r="F289" s="123"/>
      <c r="G289" s="123"/>
      <c r="H289" s="123"/>
      <c r="I289" s="123"/>
      <c r="J289" s="123"/>
      <c r="K289" s="117"/>
      <c r="L289" s="118"/>
      <c r="M289" s="454"/>
      <c r="N289" s="454"/>
      <c r="O289" s="117"/>
      <c r="P289" s="192" t="e">
        <f t="shared" si="450"/>
        <v>#DIV/0!</v>
      </c>
      <c r="Q289" s="118"/>
      <c r="R289" s="192" t="e">
        <f t="shared" si="451"/>
        <v>#DIV/0!</v>
      </c>
      <c r="S289" s="123"/>
      <c r="T289" s="123"/>
      <c r="U289" s="123"/>
      <c r="V289" s="123"/>
      <c r="W289" s="117"/>
      <c r="X289" s="192" t="e">
        <f t="shared" si="452"/>
        <v>#DIV/0!</v>
      </c>
      <c r="Y289" s="118"/>
      <c r="Z289" s="192" t="e">
        <f t="shared" si="453"/>
        <v>#DIV/0!</v>
      </c>
      <c r="AA289" s="123"/>
      <c r="AB289" s="123"/>
      <c r="AC289" s="123"/>
      <c r="AD289" s="123"/>
      <c r="AE289" s="117"/>
      <c r="AF289" s="192" t="e">
        <f t="shared" si="454"/>
        <v>#DIV/0!</v>
      </c>
      <c r="AG289" s="118"/>
      <c r="AH289" s="323" t="e">
        <f t="shared" si="455"/>
        <v>#DIV/0!</v>
      </c>
      <c r="AI289" s="123"/>
      <c r="AJ289" s="123"/>
      <c r="AK289" s="123"/>
      <c r="AL289" s="123"/>
      <c r="AM289" s="123"/>
      <c r="AN289" s="123"/>
      <c r="AO289" s="123"/>
      <c r="AP289" s="123"/>
      <c r="AQ289" s="123"/>
      <c r="AR289" s="123"/>
      <c r="AS289" s="123"/>
      <c r="AT289" s="123"/>
      <c r="AU289" s="123"/>
      <c r="AV289" s="123"/>
      <c r="AW289" s="123"/>
      <c r="AX289" s="118"/>
      <c r="AY289" s="192" t="e">
        <f t="shared" si="448"/>
        <v>#DIV/0!</v>
      </c>
      <c r="AZ289" s="118"/>
      <c r="BA289" s="192" t="e">
        <f t="shared" si="449"/>
        <v>#DIV/0!</v>
      </c>
      <c r="BB289" s="123"/>
      <c r="BC289" s="123"/>
      <c r="BD289" s="123"/>
      <c r="BE289" s="123"/>
    </row>
    <row r="290" spans="2:57" s="124" customFormat="1" ht="36.75" hidden="1" customHeight="1" x14ac:dyDescent="0.25">
      <c r="B290" s="115"/>
      <c r="C290" s="113"/>
      <c r="D290" s="123"/>
      <c r="E290" s="123"/>
      <c r="F290" s="123"/>
      <c r="G290" s="123"/>
      <c r="H290" s="123"/>
      <c r="I290" s="123"/>
      <c r="J290" s="123"/>
      <c r="K290" s="117"/>
      <c r="L290" s="118"/>
      <c r="M290" s="454"/>
      <c r="N290" s="454"/>
      <c r="O290" s="117"/>
      <c r="P290" s="192" t="e">
        <f t="shared" si="450"/>
        <v>#DIV/0!</v>
      </c>
      <c r="Q290" s="118"/>
      <c r="R290" s="192" t="e">
        <f t="shared" si="451"/>
        <v>#DIV/0!</v>
      </c>
      <c r="S290" s="123"/>
      <c r="T290" s="123"/>
      <c r="U290" s="123"/>
      <c r="V290" s="123"/>
      <c r="W290" s="117"/>
      <c r="X290" s="192" t="e">
        <f t="shared" si="452"/>
        <v>#DIV/0!</v>
      </c>
      <c r="Y290" s="118"/>
      <c r="Z290" s="192" t="e">
        <f t="shared" si="453"/>
        <v>#DIV/0!</v>
      </c>
      <c r="AA290" s="123"/>
      <c r="AB290" s="123"/>
      <c r="AC290" s="123"/>
      <c r="AD290" s="123"/>
      <c r="AE290" s="117"/>
      <c r="AF290" s="192" t="e">
        <f t="shared" si="454"/>
        <v>#DIV/0!</v>
      </c>
      <c r="AG290" s="118"/>
      <c r="AH290" s="323" t="e">
        <f t="shared" si="455"/>
        <v>#DIV/0!</v>
      </c>
      <c r="AI290" s="123"/>
      <c r="AJ290" s="123"/>
      <c r="AK290" s="123"/>
      <c r="AL290" s="123"/>
      <c r="AM290" s="123"/>
      <c r="AN290" s="123"/>
      <c r="AO290" s="123"/>
      <c r="AP290" s="123"/>
      <c r="AQ290" s="123"/>
      <c r="AR290" s="123"/>
      <c r="AS290" s="123"/>
      <c r="AT290" s="123"/>
      <c r="AU290" s="123"/>
      <c r="AV290" s="123"/>
      <c r="AW290" s="123"/>
      <c r="AX290" s="118"/>
      <c r="AY290" s="192" t="e">
        <f t="shared" si="448"/>
        <v>#DIV/0!</v>
      </c>
      <c r="AZ290" s="118"/>
      <c r="BA290" s="192" t="e">
        <f t="shared" si="449"/>
        <v>#DIV/0!</v>
      </c>
      <c r="BB290" s="123"/>
      <c r="BC290" s="123"/>
      <c r="BD290" s="123"/>
      <c r="BE290" s="123"/>
    </row>
    <row r="291" spans="2:57" s="124" customFormat="1" ht="36.75" hidden="1" customHeight="1" x14ac:dyDescent="0.25">
      <c r="B291" s="115"/>
      <c r="C291" s="113"/>
      <c r="D291" s="123"/>
      <c r="E291" s="123"/>
      <c r="F291" s="123"/>
      <c r="G291" s="123"/>
      <c r="H291" s="123"/>
      <c r="I291" s="123"/>
      <c r="J291" s="123"/>
      <c r="K291" s="117"/>
      <c r="L291" s="118"/>
      <c r="M291" s="454"/>
      <c r="N291" s="454"/>
      <c r="O291" s="117"/>
      <c r="P291" s="192" t="e">
        <f t="shared" si="450"/>
        <v>#DIV/0!</v>
      </c>
      <c r="Q291" s="118"/>
      <c r="R291" s="192" t="e">
        <f t="shared" si="451"/>
        <v>#DIV/0!</v>
      </c>
      <c r="S291" s="123"/>
      <c r="T291" s="123"/>
      <c r="U291" s="123"/>
      <c r="V291" s="123"/>
      <c r="W291" s="117"/>
      <c r="X291" s="192" t="e">
        <f t="shared" si="452"/>
        <v>#DIV/0!</v>
      </c>
      <c r="Y291" s="118"/>
      <c r="Z291" s="192" t="e">
        <f t="shared" si="453"/>
        <v>#DIV/0!</v>
      </c>
      <c r="AA291" s="123"/>
      <c r="AB291" s="123"/>
      <c r="AC291" s="123"/>
      <c r="AD291" s="123"/>
      <c r="AE291" s="117"/>
      <c r="AF291" s="192" t="e">
        <f t="shared" si="454"/>
        <v>#DIV/0!</v>
      </c>
      <c r="AG291" s="118"/>
      <c r="AH291" s="323" t="e">
        <f t="shared" si="455"/>
        <v>#DIV/0!</v>
      </c>
      <c r="AI291" s="123"/>
      <c r="AJ291" s="123"/>
      <c r="AK291" s="123"/>
      <c r="AL291" s="123"/>
      <c r="AM291" s="123"/>
      <c r="AN291" s="123"/>
      <c r="AO291" s="123"/>
      <c r="AP291" s="123"/>
      <c r="AQ291" s="123"/>
      <c r="AR291" s="123"/>
      <c r="AS291" s="123"/>
      <c r="AT291" s="123"/>
      <c r="AU291" s="123"/>
      <c r="AV291" s="123"/>
      <c r="AW291" s="123"/>
      <c r="AX291" s="118"/>
      <c r="AY291" s="192" t="e">
        <f t="shared" si="448"/>
        <v>#DIV/0!</v>
      </c>
      <c r="AZ291" s="118"/>
      <c r="BA291" s="192" t="e">
        <f t="shared" si="449"/>
        <v>#DIV/0!</v>
      </c>
      <c r="BB291" s="123"/>
      <c r="BC291" s="123"/>
      <c r="BD291" s="123"/>
      <c r="BE291" s="123"/>
    </row>
    <row r="292" spans="2:57" s="124" customFormat="1" ht="36.75" hidden="1" customHeight="1" x14ac:dyDescent="0.25">
      <c r="B292" s="115"/>
      <c r="C292" s="113"/>
      <c r="D292" s="123"/>
      <c r="E292" s="123"/>
      <c r="F292" s="123"/>
      <c r="G292" s="123"/>
      <c r="H292" s="123"/>
      <c r="I292" s="123"/>
      <c r="J292" s="123"/>
      <c r="K292" s="117"/>
      <c r="L292" s="118"/>
      <c r="M292" s="454"/>
      <c r="N292" s="454"/>
      <c r="O292" s="117"/>
      <c r="P292" s="192" t="e">
        <f t="shared" si="450"/>
        <v>#DIV/0!</v>
      </c>
      <c r="Q292" s="118"/>
      <c r="R292" s="192" t="e">
        <f t="shared" si="451"/>
        <v>#DIV/0!</v>
      </c>
      <c r="S292" s="123"/>
      <c r="T292" s="123"/>
      <c r="U292" s="123"/>
      <c r="V292" s="123"/>
      <c r="W292" s="117"/>
      <c r="X292" s="192" t="e">
        <f t="shared" si="452"/>
        <v>#DIV/0!</v>
      </c>
      <c r="Y292" s="118"/>
      <c r="Z292" s="192" t="e">
        <f t="shared" si="453"/>
        <v>#DIV/0!</v>
      </c>
      <c r="AA292" s="123"/>
      <c r="AB292" s="123"/>
      <c r="AC292" s="123"/>
      <c r="AD292" s="123"/>
      <c r="AE292" s="117"/>
      <c r="AF292" s="192" t="e">
        <f t="shared" si="454"/>
        <v>#DIV/0!</v>
      </c>
      <c r="AG292" s="118"/>
      <c r="AH292" s="323" t="e">
        <f t="shared" si="455"/>
        <v>#DIV/0!</v>
      </c>
      <c r="AI292" s="123"/>
      <c r="AJ292" s="123"/>
      <c r="AK292" s="123"/>
      <c r="AL292" s="123"/>
      <c r="AM292" s="123"/>
      <c r="AN292" s="123"/>
      <c r="AO292" s="123"/>
      <c r="AP292" s="123"/>
      <c r="AQ292" s="123"/>
      <c r="AR292" s="123"/>
      <c r="AS292" s="123"/>
      <c r="AT292" s="123"/>
      <c r="AU292" s="123"/>
      <c r="AV292" s="123"/>
      <c r="AW292" s="123"/>
      <c r="AX292" s="118"/>
      <c r="AY292" s="192" t="e">
        <f t="shared" si="448"/>
        <v>#DIV/0!</v>
      </c>
      <c r="AZ292" s="118"/>
      <c r="BA292" s="192" t="e">
        <f t="shared" si="449"/>
        <v>#DIV/0!</v>
      </c>
      <c r="BB292" s="123"/>
      <c r="BC292" s="123"/>
      <c r="BD292" s="123"/>
      <c r="BE292" s="123"/>
    </row>
    <row r="293" spans="2:57" s="124" customFormat="1" ht="36.75" hidden="1" customHeight="1" x14ac:dyDescent="0.25">
      <c r="B293" s="115"/>
      <c r="C293" s="113"/>
      <c r="D293" s="123"/>
      <c r="E293" s="123"/>
      <c r="F293" s="123"/>
      <c r="G293" s="123"/>
      <c r="H293" s="123"/>
      <c r="I293" s="123"/>
      <c r="J293" s="123"/>
      <c r="K293" s="117"/>
      <c r="L293" s="118"/>
      <c r="M293" s="454"/>
      <c r="N293" s="454"/>
      <c r="O293" s="117"/>
      <c r="P293" s="192" t="e">
        <f t="shared" si="450"/>
        <v>#DIV/0!</v>
      </c>
      <c r="Q293" s="118"/>
      <c r="R293" s="192" t="e">
        <f t="shared" si="451"/>
        <v>#DIV/0!</v>
      </c>
      <c r="S293" s="123"/>
      <c r="T293" s="123"/>
      <c r="U293" s="123"/>
      <c r="V293" s="123"/>
      <c r="W293" s="117"/>
      <c r="X293" s="192" t="e">
        <f t="shared" si="452"/>
        <v>#DIV/0!</v>
      </c>
      <c r="Y293" s="118"/>
      <c r="Z293" s="192" t="e">
        <f t="shared" si="453"/>
        <v>#DIV/0!</v>
      </c>
      <c r="AA293" s="123"/>
      <c r="AB293" s="123"/>
      <c r="AC293" s="123"/>
      <c r="AD293" s="123"/>
      <c r="AE293" s="117"/>
      <c r="AF293" s="192" t="e">
        <f t="shared" si="454"/>
        <v>#DIV/0!</v>
      </c>
      <c r="AG293" s="118"/>
      <c r="AH293" s="323" t="e">
        <f t="shared" si="455"/>
        <v>#DIV/0!</v>
      </c>
      <c r="AI293" s="123"/>
      <c r="AJ293" s="123"/>
      <c r="AK293" s="123"/>
      <c r="AL293" s="123"/>
      <c r="AM293" s="123"/>
      <c r="AN293" s="123"/>
      <c r="AO293" s="123"/>
      <c r="AP293" s="123"/>
      <c r="AQ293" s="123"/>
      <c r="AR293" s="123"/>
      <c r="AS293" s="123"/>
      <c r="AT293" s="123"/>
      <c r="AU293" s="123"/>
      <c r="AV293" s="123"/>
      <c r="AW293" s="123"/>
      <c r="AX293" s="118"/>
      <c r="AY293" s="192" t="e">
        <f t="shared" si="448"/>
        <v>#DIV/0!</v>
      </c>
      <c r="AZ293" s="118"/>
      <c r="BA293" s="192" t="e">
        <f t="shared" si="449"/>
        <v>#DIV/0!</v>
      </c>
      <c r="BB293" s="123"/>
      <c r="BC293" s="123"/>
      <c r="BD293" s="123"/>
      <c r="BE293" s="123"/>
    </row>
    <row r="294" spans="2:57" s="124" customFormat="1" ht="36.75" hidden="1" customHeight="1" x14ac:dyDescent="0.25">
      <c r="B294" s="115"/>
      <c r="C294" s="113"/>
      <c r="D294" s="123"/>
      <c r="E294" s="123"/>
      <c r="F294" s="123"/>
      <c r="G294" s="123"/>
      <c r="H294" s="123"/>
      <c r="I294" s="123"/>
      <c r="J294" s="123"/>
      <c r="K294" s="117"/>
      <c r="L294" s="118"/>
      <c r="M294" s="454"/>
      <c r="N294" s="454"/>
      <c r="O294" s="117"/>
      <c r="P294" s="192" t="e">
        <f t="shared" si="450"/>
        <v>#DIV/0!</v>
      </c>
      <c r="Q294" s="118"/>
      <c r="R294" s="192" t="e">
        <f t="shared" si="451"/>
        <v>#DIV/0!</v>
      </c>
      <c r="S294" s="123"/>
      <c r="T294" s="123"/>
      <c r="U294" s="123"/>
      <c r="V294" s="123"/>
      <c r="W294" s="117"/>
      <c r="X294" s="192" t="e">
        <f t="shared" si="452"/>
        <v>#DIV/0!</v>
      </c>
      <c r="Y294" s="118"/>
      <c r="Z294" s="192" t="e">
        <f t="shared" si="453"/>
        <v>#DIV/0!</v>
      </c>
      <c r="AA294" s="123"/>
      <c r="AB294" s="123"/>
      <c r="AC294" s="123"/>
      <c r="AD294" s="123"/>
      <c r="AE294" s="117"/>
      <c r="AF294" s="192" t="e">
        <f t="shared" si="454"/>
        <v>#DIV/0!</v>
      </c>
      <c r="AG294" s="118"/>
      <c r="AH294" s="323" t="e">
        <f t="shared" si="455"/>
        <v>#DIV/0!</v>
      </c>
      <c r="AI294" s="123"/>
      <c r="AJ294" s="123"/>
      <c r="AK294" s="123"/>
      <c r="AL294" s="123"/>
      <c r="AM294" s="123"/>
      <c r="AN294" s="123"/>
      <c r="AO294" s="123"/>
      <c r="AP294" s="123"/>
      <c r="AQ294" s="123"/>
      <c r="AR294" s="123"/>
      <c r="AS294" s="123"/>
      <c r="AT294" s="123"/>
      <c r="AU294" s="123"/>
      <c r="AV294" s="123"/>
      <c r="AW294" s="123"/>
      <c r="AX294" s="118"/>
      <c r="AY294" s="192" t="e">
        <f t="shared" si="448"/>
        <v>#DIV/0!</v>
      </c>
      <c r="AZ294" s="118"/>
      <c r="BA294" s="192" t="e">
        <f t="shared" si="449"/>
        <v>#DIV/0!</v>
      </c>
      <c r="BB294" s="123"/>
      <c r="BC294" s="123"/>
      <c r="BD294" s="123"/>
      <c r="BE294" s="123"/>
    </row>
    <row r="295" spans="2:57" s="124" customFormat="1" ht="36.75" hidden="1" customHeight="1" x14ac:dyDescent="0.25">
      <c r="B295" s="115"/>
      <c r="C295" s="113"/>
      <c r="D295" s="123"/>
      <c r="E295" s="123"/>
      <c r="F295" s="123"/>
      <c r="G295" s="123"/>
      <c r="H295" s="123"/>
      <c r="I295" s="123"/>
      <c r="J295" s="123"/>
      <c r="K295" s="117"/>
      <c r="L295" s="118"/>
      <c r="M295" s="454"/>
      <c r="N295" s="454"/>
      <c r="O295" s="117"/>
      <c r="P295" s="192" t="e">
        <f t="shared" si="450"/>
        <v>#DIV/0!</v>
      </c>
      <c r="Q295" s="118"/>
      <c r="R295" s="192" t="e">
        <f t="shared" si="451"/>
        <v>#DIV/0!</v>
      </c>
      <c r="S295" s="123"/>
      <c r="T295" s="123"/>
      <c r="U295" s="123"/>
      <c r="V295" s="123"/>
      <c r="W295" s="117"/>
      <c r="X295" s="192" t="e">
        <f t="shared" si="452"/>
        <v>#DIV/0!</v>
      </c>
      <c r="Y295" s="118"/>
      <c r="Z295" s="192" t="e">
        <f t="shared" si="453"/>
        <v>#DIV/0!</v>
      </c>
      <c r="AA295" s="123"/>
      <c r="AB295" s="123"/>
      <c r="AC295" s="123"/>
      <c r="AD295" s="123"/>
      <c r="AE295" s="117"/>
      <c r="AF295" s="192" t="e">
        <f t="shared" si="454"/>
        <v>#DIV/0!</v>
      </c>
      <c r="AG295" s="118"/>
      <c r="AH295" s="323" t="e">
        <f t="shared" si="455"/>
        <v>#DIV/0!</v>
      </c>
      <c r="AI295" s="123"/>
      <c r="AJ295" s="123"/>
      <c r="AK295" s="123"/>
      <c r="AL295" s="123"/>
      <c r="AM295" s="123"/>
      <c r="AN295" s="123"/>
      <c r="AO295" s="123"/>
      <c r="AP295" s="123"/>
      <c r="AQ295" s="123"/>
      <c r="AR295" s="123"/>
      <c r="AS295" s="123"/>
      <c r="AT295" s="123"/>
      <c r="AU295" s="123"/>
      <c r="AV295" s="123"/>
      <c r="AW295" s="123"/>
      <c r="AX295" s="118"/>
      <c r="AY295" s="192" t="e">
        <f t="shared" si="448"/>
        <v>#DIV/0!</v>
      </c>
      <c r="AZ295" s="118"/>
      <c r="BA295" s="192" t="e">
        <f t="shared" si="449"/>
        <v>#DIV/0!</v>
      </c>
      <c r="BB295" s="123"/>
      <c r="BC295" s="123"/>
      <c r="BD295" s="123"/>
      <c r="BE295" s="123"/>
    </row>
    <row r="296" spans="2:57" s="124" customFormat="1" ht="132" hidden="1" customHeight="1" x14ac:dyDescent="0.25">
      <c r="B296" s="76" t="s">
        <v>26</v>
      </c>
      <c r="C296" s="77" t="s">
        <v>126</v>
      </c>
      <c r="D296" s="123"/>
      <c r="E296" s="123"/>
      <c r="F296" s="123"/>
      <c r="G296" s="123"/>
      <c r="H296" s="123"/>
      <c r="I296" s="123"/>
      <c r="J296" s="123"/>
      <c r="K296" s="123">
        <f t="shared" ref="K296:K311" si="456">L296</f>
        <v>0</v>
      </c>
      <c r="L296" s="454">
        <f>L297</f>
        <v>0</v>
      </c>
      <c r="M296" s="454"/>
      <c r="N296" s="454"/>
      <c r="O296" s="123">
        <f>Q296</f>
        <v>0</v>
      </c>
      <c r="P296" s="192" t="e">
        <f t="shared" si="450"/>
        <v>#DIV/0!</v>
      </c>
      <c r="Q296" s="454">
        <f>Q297</f>
        <v>0</v>
      </c>
      <c r="R296" s="192" t="e">
        <f t="shared" si="451"/>
        <v>#DIV/0!</v>
      </c>
      <c r="S296" s="123"/>
      <c r="T296" s="123"/>
      <c r="U296" s="123"/>
      <c r="V296" s="123"/>
      <c r="W296" s="123">
        <f t="shared" ref="W296:W307" si="457">Y296</f>
        <v>0</v>
      </c>
      <c r="X296" s="192" t="e">
        <f t="shared" si="452"/>
        <v>#DIV/0!</v>
      </c>
      <c r="Y296" s="454">
        <f>Y297</f>
        <v>0</v>
      </c>
      <c r="Z296" s="192" t="e">
        <f t="shared" si="453"/>
        <v>#DIV/0!</v>
      </c>
      <c r="AA296" s="123"/>
      <c r="AB296" s="123"/>
      <c r="AC296" s="123"/>
      <c r="AD296" s="123"/>
      <c r="AE296" s="123">
        <f>AG296</f>
        <v>0</v>
      </c>
      <c r="AF296" s="192" t="e">
        <f t="shared" si="454"/>
        <v>#DIV/0!</v>
      </c>
      <c r="AG296" s="454">
        <f>AG297</f>
        <v>0</v>
      </c>
      <c r="AH296" s="323" t="e">
        <f t="shared" si="455"/>
        <v>#DIV/0!</v>
      </c>
      <c r="AI296" s="123"/>
      <c r="AJ296" s="123"/>
      <c r="AK296" s="123"/>
      <c r="AL296" s="123"/>
      <c r="AM296" s="123"/>
      <c r="AN296" s="123"/>
      <c r="AO296" s="123"/>
      <c r="AP296" s="123"/>
      <c r="AQ296" s="123"/>
      <c r="AR296" s="123"/>
      <c r="AS296" s="123"/>
      <c r="AT296" s="123"/>
      <c r="AU296" s="123"/>
      <c r="AV296" s="123"/>
      <c r="AW296" s="123"/>
      <c r="AX296" s="457">
        <f>AZ296</f>
        <v>0</v>
      </c>
      <c r="AY296" s="192" t="e">
        <f t="shared" si="448"/>
        <v>#DIV/0!</v>
      </c>
      <c r="AZ296" s="454">
        <f>AZ297</f>
        <v>0</v>
      </c>
      <c r="BA296" s="192" t="e">
        <f t="shared" si="449"/>
        <v>#DIV/0!</v>
      </c>
      <c r="BB296" s="123"/>
      <c r="BC296" s="123"/>
      <c r="BD296" s="123"/>
      <c r="BE296" s="123"/>
    </row>
    <row r="297" spans="2:57" s="210" customFormat="1" ht="36.75" hidden="1" customHeight="1" x14ac:dyDescent="0.25">
      <c r="B297" s="115"/>
      <c r="C297" s="113" t="s">
        <v>66</v>
      </c>
      <c r="D297" s="208"/>
      <c r="E297" s="208"/>
      <c r="F297" s="208"/>
      <c r="G297" s="208"/>
      <c r="H297" s="208"/>
      <c r="I297" s="208"/>
      <c r="J297" s="208"/>
      <c r="K297" s="117">
        <f t="shared" si="456"/>
        <v>0</v>
      </c>
      <c r="L297" s="118">
        <v>0</v>
      </c>
      <c r="M297" s="209"/>
      <c r="N297" s="209"/>
      <c r="O297" s="117">
        <f>Q297</f>
        <v>0</v>
      </c>
      <c r="P297" s="195" t="e">
        <f t="shared" si="450"/>
        <v>#DIV/0!</v>
      </c>
      <c r="Q297" s="118">
        <v>0</v>
      </c>
      <c r="R297" s="195" t="e">
        <f t="shared" si="451"/>
        <v>#DIV/0!</v>
      </c>
      <c r="S297" s="208"/>
      <c r="T297" s="208"/>
      <c r="U297" s="208"/>
      <c r="V297" s="208"/>
      <c r="W297" s="117">
        <f t="shared" si="457"/>
        <v>0</v>
      </c>
      <c r="X297" s="195" t="e">
        <f t="shared" si="452"/>
        <v>#DIV/0!</v>
      </c>
      <c r="Y297" s="118">
        <f>L297</f>
        <v>0</v>
      </c>
      <c r="Z297" s="195" t="e">
        <f t="shared" si="453"/>
        <v>#DIV/0!</v>
      </c>
      <c r="AA297" s="208"/>
      <c r="AB297" s="208"/>
      <c r="AC297" s="208"/>
      <c r="AD297" s="208"/>
      <c r="AE297" s="117">
        <f>AG297</f>
        <v>0</v>
      </c>
      <c r="AF297" s="195" t="e">
        <f t="shared" si="454"/>
        <v>#DIV/0!</v>
      </c>
      <c r="AG297" s="118">
        <v>0</v>
      </c>
      <c r="AH297" s="323" t="e">
        <f t="shared" si="455"/>
        <v>#DIV/0!</v>
      </c>
      <c r="AI297" s="208"/>
      <c r="AJ297" s="208"/>
      <c r="AK297" s="208"/>
      <c r="AL297" s="208"/>
      <c r="AM297" s="208"/>
      <c r="AN297" s="208"/>
      <c r="AO297" s="208"/>
      <c r="AP297" s="208"/>
      <c r="AQ297" s="208"/>
      <c r="AR297" s="208"/>
      <c r="AS297" s="208"/>
      <c r="AT297" s="208"/>
      <c r="AU297" s="208"/>
      <c r="AV297" s="208"/>
      <c r="AW297" s="208"/>
      <c r="AX297" s="118">
        <f>AZ297</f>
        <v>0</v>
      </c>
      <c r="AY297" s="195" t="e">
        <f t="shared" si="448"/>
        <v>#DIV/0!</v>
      </c>
      <c r="AZ297" s="118">
        <f>L297-Y297</f>
        <v>0</v>
      </c>
      <c r="BA297" s="195" t="e">
        <f t="shared" si="449"/>
        <v>#DIV/0!</v>
      </c>
      <c r="BB297" s="208"/>
      <c r="BC297" s="208"/>
      <c r="BD297" s="208"/>
      <c r="BE297" s="208"/>
    </row>
    <row r="298" spans="2:57" s="124" customFormat="1" ht="148.5" customHeight="1" x14ac:dyDescent="0.25">
      <c r="B298" s="76" t="s">
        <v>31</v>
      </c>
      <c r="C298" s="77" t="s">
        <v>300</v>
      </c>
      <c r="D298" s="123"/>
      <c r="E298" s="123"/>
      <c r="F298" s="123"/>
      <c r="G298" s="123"/>
      <c r="H298" s="123"/>
      <c r="I298" s="123"/>
      <c r="J298" s="123"/>
      <c r="K298" s="123">
        <f t="shared" ref="K298:K307" si="458">L298</f>
        <v>300000</v>
      </c>
      <c r="L298" s="534">
        <f>SUM(L299:L300)</f>
        <v>300000</v>
      </c>
      <c r="M298" s="534"/>
      <c r="N298" s="534"/>
      <c r="O298" s="123">
        <f>Q298</f>
        <v>0</v>
      </c>
      <c r="P298" s="192">
        <f t="shared" si="450"/>
        <v>0</v>
      </c>
      <c r="Q298" s="534">
        <f>Q299</f>
        <v>0</v>
      </c>
      <c r="R298" s="192">
        <f t="shared" si="451"/>
        <v>0</v>
      </c>
      <c r="S298" s="123"/>
      <c r="T298" s="123"/>
      <c r="U298" s="123"/>
      <c r="V298" s="123"/>
      <c r="W298" s="123">
        <f t="shared" si="457"/>
        <v>100000</v>
      </c>
      <c r="X298" s="192">
        <f t="shared" si="452"/>
        <v>0.33333333333333331</v>
      </c>
      <c r="Y298" s="534">
        <f>SUM(Y299:Y300)</f>
        <v>100000</v>
      </c>
      <c r="Z298" s="192">
        <f t="shared" si="453"/>
        <v>0.33333333333333331</v>
      </c>
      <c r="AA298" s="123"/>
      <c r="AB298" s="123"/>
      <c r="AC298" s="123"/>
      <c r="AD298" s="123"/>
      <c r="AE298" s="123">
        <f>AG298</f>
        <v>293991.79340000002</v>
      </c>
      <c r="AF298" s="192">
        <f t="shared" si="454"/>
        <v>0.97997264466666678</v>
      </c>
      <c r="AG298" s="534">
        <f>SUM(AG299:AG300)</f>
        <v>293991.79340000002</v>
      </c>
      <c r="AH298" s="323">
        <f t="shared" si="455"/>
        <v>0.97997264466666678</v>
      </c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  <c r="AU298" s="123"/>
      <c r="AV298" s="123"/>
      <c r="AW298" s="123"/>
      <c r="AX298" s="534">
        <f>AZ298</f>
        <v>200000.00000000003</v>
      </c>
      <c r="AY298" s="192">
        <f t="shared" si="448"/>
        <v>0.66666666666666674</v>
      </c>
      <c r="AZ298" s="534">
        <f>SUM(AZ299:AZ300)</f>
        <v>200000.00000000003</v>
      </c>
      <c r="BA298" s="192">
        <f t="shared" si="449"/>
        <v>0.66666666666666674</v>
      </c>
      <c r="BB298" s="123"/>
      <c r="BC298" s="123"/>
      <c r="BD298" s="123"/>
      <c r="BE298" s="123"/>
    </row>
    <row r="299" spans="2:57" s="210" customFormat="1" ht="36.75" hidden="1" customHeight="1" x14ac:dyDescent="0.25">
      <c r="B299" s="76"/>
      <c r="C299" s="113" t="s">
        <v>65</v>
      </c>
      <c r="D299" s="208"/>
      <c r="E299" s="208"/>
      <c r="F299" s="208"/>
      <c r="G299" s="208"/>
      <c r="H299" s="208"/>
      <c r="I299" s="208"/>
      <c r="J299" s="208"/>
      <c r="K299" s="117">
        <f t="shared" si="458"/>
        <v>293991.79340000002</v>
      </c>
      <c r="L299" s="118">
        <v>293991.79340000002</v>
      </c>
      <c r="M299" s="209"/>
      <c r="N299" s="209"/>
      <c r="O299" s="117">
        <f>Q299</f>
        <v>0</v>
      </c>
      <c r="P299" s="323">
        <f t="shared" si="450"/>
        <v>0</v>
      </c>
      <c r="Q299" s="118">
        <v>0</v>
      </c>
      <c r="R299" s="323">
        <f t="shared" si="451"/>
        <v>0</v>
      </c>
      <c r="S299" s="208"/>
      <c r="T299" s="208"/>
      <c r="U299" s="208"/>
      <c r="V299" s="208"/>
      <c r="W299" s="117">
        <f t="shared" si="457"/>
        <v>100000</v>
      </c>
      <c r="X299" s="195">
        <f t="shared" si="452"/>
        <v>0.34014554911041944</v>
      </c>
      <c r="Y299" s="118">
        <v>100000</v>
      </c>
      <c r="Z299" s="195">
        <f t="shared" si="453"/>
        <v>0.34014554911041944</v>
      </c>
      <c r="AA299" s="208"/>
      <c r="AB299" s="208"/>
      <c r="AC299" s="208"/>
      <c r="AD299" s="208"/>
      <c r="AE299" s="117">
        <f>AG299</f>
        <v>293991.79340000002</v>
      </c>
      <c r="AF299" s="195">
        <f t="shared" si="454"/>
        <v>1</v>
      </c>
      <c r="AG299" s="118">
        <v>293991.79340000002</v>
      </c>
      <c r="AH299" s="323">
        <f t="shared" si="455"/>
        <v>1</v>
      </c>
      <c r="AI299" s="208"/>
      <c r="AJ299" s="208"/>
      <c r="AK299" s="208"/>
      <c r="AL299" s="208"/>
      <c r="AM299" s="208"/>
      <c r="AN299" s="208"/>
      <c r="AO299" s="208"/>
      <c r="AP299" s="208"/>
      <c r="AQ299" s="208"/>
      <c r="AR299" s="208"/>
      <c r="AS299" s="208"/>
      <c r="AT299" s="208"/>
      <c r="AU299" s="208"/>
      <c r="AV299" s="208"/>
      <c r="AW299" s="208"/>
      <c r="AX299" s="118">
        <f>AZ299</f>
        <v>193991.79340000002</v>
      </c>
      <c r="AY299" s="195">
        <f t="shared" si="448"/>
        <v>0.6598544508895805</v>
      </c>
      <c r="AZ299" s="118">
        <f t="shared" ref="AZ299:AZ300" si="459">L299-Y299</f>
        <v>193991.79340000002</v>
      </c>
      <c r="BA299" s="195">
        <f t="shared" si="449"/>
        <v>0.6598544508895805</v>
      </c>
      <c r="BB299" s="208"/>
      <c r="BC299" s="208"/>
      <c r="BD299" s="208"/>
      <c r="BE299" s="208"/>
    </row>
    <row r="300" spans="2:57" s="210" customFormat="1" ht="36.75" hidden="1" customHeight="1" x14ac:dyDescent="0.25">
      <c r="B300" s="76"/>
      <c r="C300" s="113" t="s">
        <v>66</v>
      </c>
      <c r="D300" s="208"/>
      <c r="E300" s="208"/>
      <c r="F300" s="208"/>
      <c r="G300" s="208"/>
      <c r="H300" s="208"/>
      <c r="I300" s="208"/>
      <c r="J300" s="208"/>
      <c r="K300" s="117">
        <f t="shared" si="458"/>
        <v>6008.2066000000004</v>
      </c>
      <c r="L300" s="118">
        <v>6008.2066000000004</v>
      </c>
      <c r="M300" s="209"/>
      <c r="N300" s="209"/>
      <c r="O300" s="117">
        <f>Q300</f>
        <v>0</v>
      </c>
      <c r="P300" s="323">
        <f t="shared" si="450"/>
        <v>0</v>
      </c>
      <c r="Q300" s="118">
        <v>0</v>
      </c>
      <c r="R300" s="323">
        <f t="shared" si="451"/>
        <v>0</v>
      </c>
      <c r="S300" s="208"/>
      <c r="T300" s="208"/>
      <c r="U300" s="208"/>
      <c r="V300" s="208"/>
      <c r="W300" s="117">
        <f t="shared" si="457"/>
        <v>0</v>
      </c>
      <c r="X300" s="195">
        <f t="shared" si="452"/>
        <v>0</v>
      </c>
      <c r="Y300" s="118">
        <f>0</f>
        <v>0</v>
      </c>
      <c r="Z300" s="195">
        <f t="shared" si="453"/>
        <v>0</v>
      </c>
      <c r="AA300" s="208"/>
      <c r="AB300" s="208"/>
      <c r="AC300" s="208"/>
      <c r="AD300" s="208"/>
      <c r="AE300" s="117">
        <f>AG300</f>
        <v>0</v>
      </c>
      <c r="AF300" s="195">
        <f t="shared" si="454"/>
        <v>0</v>
      </c>
      <c r="AG300" s="118"/>
      <c r="AH300" s="323">
        <f t="shared" si="455"/>
        <v>0</v>
      </c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8"/>
      <c r="AT300" s="208"/>
      <c r="AU300" s="208"/>
      <c r="AV300" s="208"/>
      <c r="AW300" s="208"/>
      <c r="AX300" s="118">
        <f>AZ300</f>
        <v>6008.2066000000004</v>
      </c>
      <c r="AY300" s="195">
        <f t="shared" si="448"/>
        <v>1</v>
      </c>
      <c r="AZ300" s="118">
        <f t="shared" si="459"/>
        <v>6008.2066000000004</v>
      </c>
      <c r="BA300" s="195">
        <f t="shared" si="449"/>
        <v>1</v>
      </c>
      <c r="BB300" s="208"/>
      <c r="BC300" s="208"/>
      <c r="BD300" s="208"/>
      <c r="BE300" s="208"/>
    </row>
    <row r="301" spans="2:57" s="124" customFormat="1" ht="148.5" customHeight="1" x14ac:dyDescent="0.25">
      <c r="B301" s="76" t="s">
        <v>76</v>
      </c>
      <c r="C301" s="77" t="s">
        <v>337</v>
      </c>
      <c r="D301" s="123"/>
      <c r="E301" s="123"/>
      <c r="F301" s="123"/>
      <c r="G301" s="123"/>
      <c r="H301" s="123"/>
      <c r="I301" s="123"/>
      <c r="J301" s="123"/>
      <c r="K301" s="123">
        <f t="shared" si="458"/>
        <v>12500</v>
      </c>
      <c r="L301" s="534">
        <f>L302</f>
        <v>12500</v>
      </c>
      <c r="M301" s="534"/>
      <c r="N301" s="534"/>
      <c r="O301" s="123">
        <v>0</v>
      </c>
      <c r="P301" s="192">
        <v>0</v>
      </c>
      <c r="Q301" s="534"/>
      <c r="R301" s="192"/>
      <c r="S301" s="123"/>
      <c r="T301" s="123"/>
      <c r="U301" s="123"/>
      <c r="V301" s="123"/>
      <c r="W301" s="123">
        <f t="shared" si="457"/>
        <v>0</v>
      </c>
      <c r="X301" s="192">
        <f t="shared" si="452"/>
        <v>0</v>
      </c>
      <c r="Y301" s="534">
        <f>Y302</f>
        <v>0</v>
      </c>
      <c r="Z301" s="192">
        <f t="shared" si="453"/>
        <v>0</v>
      </c>
      <c r="AA301" s="123"/>
      <c r="AB301" s="123"/>
      <c r="AC301" s="123"/>
      <c r="AD301" s="123"/>
      <c r="AE301" s="123">
        <v>0</v>
      </c>
      <c r="AF301" s="192">
        <v>0</v>
      </c>
      <c r="AG301" s="534"/>
      <c r="AH301" s="323"/>
      <c r="AI301" s="123"/>
      <c r="AJ301" s="123"/>
      <c r="AK301" s="123"/>
      <c r="AL301" s="123"/>
      <c r="AM301" s="123"/>
      <c r="AN301" s="123"/>
      <c r="AO301" s="123"/>
      <c r="AP301" s="123"/>
      <c r="AQ301" s="123"/>
      <c r="AR301" s="123"/>
      <c r="AS301" s="123"/>
      <c r="AT301" s="123"/>
      <c r="AU301" s="123"/>
      <c r="AV301" s="123"/>
      <c r="AW301" s="123"/>
      <c r="AX301" s="534"/>
      <c r="AY301" s="192"/>
      <c r="AZ301" s="534"/>
      <c r="BA301" s="192"/>
      <c r="BB301" s="123"/>
      <c r="BC301" s="123"/>
      <c r="BD301" s="123"/>
      <c r="BE301" s="123"/>
    </row>
    <row r="302" spans="2:57" s="210" customFormat="1" ht="36.75" hidden="1" customHeight="1" x14ac:dyDescent="0.25">
      <c r="B302" s="76"/>
      <c r="C302" s="113" t="s">
        <v>66</v>
      </c>
      <c r="D302" s="208"/>
      <c r="E302" s="208"/>
      <c r="F302" s="208"/>
      <c r="G302" s="208"/>
      <c r="H302" s="208"/>
      <c r="I302" s="208"/>
      <c r="J302" s="208"/>
      <c r="K302" s="117">
        <f t="shared" si="458"/>
        <v>12500</v>
      </c>
      <c r="L302" s="118">
        <v>12500</v>
      </c>
      <c r="M302" s="209"/>
      <c r="N302" s="209"/>
      <c r="O302" s="117"/>
      <c r="P302" s="195"/>
      <c r="Q302" s="118"/>
      <c r="R302" s="195"/>
      <c r="S302" s="208"/>
      <c r="T302" s="208"/>
      <c r="U302" s="208"/>
      <c r="V302" s="208"/>
      <c r="W302" s="117">
        <f t="shared" si="457"/>
        <v>0</v>
      </c>
      <c r="X302" s="195">
        <f t="shared" si="452"/>
        <v>0</v>
      </c>
      <c r="Y302" s="118">
        <v>0</v>
      </c>
      <c r="Z302" s="195">
        <f t="shared" si="453"/>
        <v>0</v>
      </c>
      <c r="AA302" s="208"/>
      <c r="AB302" s="208"/>
      <c r="AC302" s="208"/>
      <c r="AD302" s="208"/>
      <c r="AE302" s="117"/>
      <c r="AF302" s="195"/>
      <c r="AG302" s="118"/>
      <c r="AH302" s="323"/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08"/>
      <c r="AT302" s="208"/>
      <c r="AU302" s="208"/>
      <c r="AV302" s="208"/>
      <c r="AW302" s="208"/>
      <c r="AX302" s="118"/>
      <c r="AY302" s="195"/>
      <c r="AZ302" s="118"/>
      <c r="BA302" s="195"/>
      <c r="BB302" s="208"/>
      <c r="BC302" s="208"/>
      <c r="BD302" s="208"/>
      <c r="BE302" s="208"/>
    </row>
    <row r="303" spans="2:57" s="124" customFormat="1" ht="148.5" customHeight="1" x14ac:dyDescent="0.25">
      <c r="B303" s="76" t="s">
        <v>22</v>
      </c>
      <c r="C303" s="77" t="s">
        <v>64</v>
      </c>
      <c r="D303" s="123"/>
      <c r="E303" s="123"/>
      <c r="F303" s="123"/>
      <c r="G303" s="123"/>
      <c r="H303" s="123"/>
      <c r="I303" s="123"/>
      <c r="J303" s="123"/>
      <c r="K303" s="123">
        <f t="shared" si="458"/>
        <v>1233.825</v>
      </c>
      <c r="L303" s="534">
        <f>L304</f>
        <v>1233.825</v>
      </c>
      <c r="M303" s="534"/>
      <c r="N303" s="534"/>
      <c r="O303" s="123">
        <v>0</v>
      </c>
      <c r="P303" s="192">
        <v>0</v>
      </c>
      <c r="Q303" s="534"/>
      <c r="R303" s="192"/>
      <c r="S303" s="123"/>
      <c r="T303" s="123"/>
      <c r="U303" s="123"/>
      <c r="V303" s="123"/>
      <c r="W303" s="123">
        <f t="shared" si="457"/>
        <v>0</v>
      </c>
      <c r="X303" s="192">
        <f t="shared" si="452"/>
        <v>0</v>
      </c>
      <c r="Y303" s="534">
        <f>Y304</f>
        <v>0</v>
      </c>
      <c r="Z303" s="192">
        <f t="shared" si="453"/>
        <v>0</v>
      </c>
      <c r="AA303" s="123"/>
      <c r="AB303" s="123"/>
      <c r="AC303" s="123"/>
      <c r="AD303" s="123"/>
      <c r="AE303" s="123">
        <v>0</v>
      </c>
      <c r="AF303" s="192">
        <v>0</v>
      </c>
      <c r="AG303" s="534"/>
      <c r="AH303" s="323"/>
      <c r="AI303" s="123"/>
      <c r="AJ303" s="123"/>
      <c r="AK303" s="123"/>
      <c r="AL303" s="123"/>
      <c r="AM303" s="123"/>
      <c r="AN303" s="123"/>
      <c r="AO303" s="123"/>
      <c r="AP303" s="123"/>
      <c r="AQ303" s="123"/>
      <c r="AR303" s="123"/>
      <c r="AS303" s="123"/>
      <c r="AT303" s="123"/>
      <c r="AU303" s="123"/>
      <c r="AV303" s="123"/>
      <c r="AW303" s="123"/>
      <c r="AX303" s="534"/>
      <c r="AY303" s="192"/>
      <c r="AZ303" s="534"/>
      <c r="BA303" s="192"/>
      <c r="BB303" s="123"/>
      <c r="BC303" s="123"/>
      <c r="BD303" s="123"/>
      <c r="BE303" s="123"/>
    </row>
    <row r="304" spans="2:57" s="120" customFormat="1" ht="61.5" hidden="1" customHeight="1" x14ac:dyDescent="0.25">
      <c r="B304" s="125"/>
      <c r="C304" s="113" t="s">
        <v>73</v>
      </c>
      <c r="D304" s="117"/>
      <c r="E304" s="117"/>
      <c r="F304" s="117"/>
      <c r="G304" s="117"/>
      <c r="H304" s="117"/>
      <c r="I304" s="117"/>
      <c r="J304" s="117"/>
      <c r="K304" s="117">
        <f t="shared" si="458"/>
        <v>1233.825</v>
      </c>
      <c r="L304" s="118">
        <v>1233.825</v>
      </c>
      <c r="M304" s="118"/>
      <c r="N304" s="118"/>
      <c r="O304" s="117"/>
      <c r="P304" s="323"/>
      <c r="Q304" s="118"/>
      <c r="R304" s="323"/>
      <c r="S304" s="117"/>
      <c r="T304" s="117"/>
      <c r="U304" s="117"/>
      <c r="V304" s="117"/>
      <c r="W304" s="117">
        <f t="shared" si="457"/>
        <v>0</v>
      </c>
      <c r="X304" s="323">
        <f t="shared" si="452"/>
        <v>0</v>
      </c>
      <c r="Y304" s="118"/>
      <c r="Z304" s="323">
        <f t="shared" si="453"/>
        <v>0</v>
      </c>
      <c r="AA304" s="117"/>
      <c r="AB304" s="117"/>
      <c r="AC304" s="117"/>
      <c r="AD304" s="117"/>
      <c r="AE304" s="117"/>
      <c r="AF304" s="192"/>
      <c r="AG304" s="118"/>
      <c r="AH304" s="323"/>
      <c r="AI304" s="117"/>
      <c r="AJ304" s="117"/>
      <c r="AK304" s="117"/>
      <c r="AL304" s="117"/>
      <c r="AM304" s="117"/>
      <c r="AN304" s="117"/>
      <c r="AO304" s="117"/>
      <c r="AP304" s="117"/>
      <c r="AQ304" s="117"/>
      <c r="AR304" s="117"/>
      <c r="AS304" s="117"/>
      <c r="AT304" s="117"/>
      <c r="AU304" s="117"/>
      <c r="AV304" s="117"/>
      <c r="AW304" s="117"/>
      <c r="AX304" s="118"/>
      <c r="AY304" s="323"/>
      <c r="AZ304" s="118"/>
      <c r="BA304" s="323"/>
      <c r="BB304" s="117"/>
      <c r="BC304" s="117"/>
      <c r="BD304" s="117"/>
      <c r="BE304" s="117"/>
    </row>
    <row r="305" spans="2:59" s="124" customFormat="1" ht="104.25" customHeight="1" x14ac:dyDescent="0.25">
      <c r="B305" s="76" t="s">
        <v>26</v>
      </c>
      <c r="C305" s="77" t="s">
        <v>385</v>
      </c>
      <c r="D305" s="123"/>
      <c r="E305" s="123"/>
      <c r="F305" s="123"/>
      <c r="G305" s="123"/>
      <c r="H305" s="123"/>
      <c r="I305" s="123"/>
      <c r="J305" s="123"/>
      <c r="K305" s="123">
        <f t="shared" si="458"/>
        <v>42000</v>
      </c>
      <c r="L305" s="534">
        <f>L306+L307</f>
        <v>42000</v>
      </c>
      <c r="M305" s="534"/>
      <c r="N305" s="534"/>
      <c r="O305" s="123">
        <f>Q305</f>
        <v>0</v>
      </c>
      <c r="P305" s="192">
        <f t="shared" ref="P305:P307" si="460">O305/K305</f>
        <v>0</v>
      </c>
      <c r="Q305" s="534">
        <f>Q306+Q307</f>
        <v>0</v>
      </c>
      <c r="R305" s="192">
        <f t="shared" ref="R305:R307" si="461">Q305/L305</f>
        <v>0</v>
      </c>
      <c r="S305" s="123"/>
      <c r="T305" s="123"/>
      <c r="U305" s="123"/>
      <c r="V305" s="123"/>
      <c r="W305" s="123">
        <f t="shared" si="457"/>
        <v>0</v>
      </c>
      <c r="X305" s="192">
        <f t="shared" si="452"/>
        <v>0</v>
      </c>
      <c r="Y305" s="534">
        <f>Y306+Y307</f>
        <v>0</v>
      </c>
      <c r="Z305" s="192">
        <f t="shared" si="453"/>
        <v>0</v>
      </c>
      <c r="AA305" s="123"/>
      <c r="AB305" s="123"/>
      <c r="AC305" s="123"/>
      <c r="AD305" s="123"/>
      <c r="AE305" s="123">
        <f>AG305</f>
        <v>0</v>
      </c>
      <c r="AF305" s="192">
        <f t="shared" ref="AF305:AF307" si="462">AE305/K305</f>
        <v>0</v>
      </c>
      <c r="AG305" s="534">
        <f>AG306</f>
        <v>0</v>
      </c>
      <c r="AH305" s="323">
        <f t="shared" ref="AH305:AH307" si="463">AG305/L305</f>
        <v>0</v>
      </c>
      <c r="AI305" s="123"/>
      <c r="AJ305" s="123"/>
      <c r="AK305" s="123"/>
      <c r="AL305" s="123"/>
      <c r="AM305" s="123"/>
      <c r="AN305" s="123"/>
      <c r="AO305" s="123"/>
      <c r="AP305" s="123"/>
      <c r="AQ305" s="123"/>
      <c r="AR305" s="123"/>
      <c r="AS305" s="123"/>
      <c r="AT305" s="123"/>
      <c r="AU305" s="123"/>
      <c r="AV305" s="123"/>
      <c r="AW305" s="123"/>
      <c r="AX305" s="534"/>
      <c r="AY305" s="192"/>
      <c r="AZ305" s="534"/>
      <c r="BA305" s="192"/>
      <c r="BB305" s="123"/>
      <c r="BC305" s="123"/>
      <c r="BD305" s="123"/>
      <c r="BE305" s="123"/>
    </row>
    <row r="306" spans="2:59" s="120" customFormat="1" ht="36.75" hidden="1" customHeight="1" x14ac:dyDescent="0.25">
      <c r="B306" s="125"/>
      <c r="C306" s="113" t="s">
        <v>65</v>
      </c>
      <c r="D306" s="117"/>
      <c r="E306" s="117"/>
      <c r="F306" s="117"/>
      <c r="G306" s="117"/>
      <c r="H306" s="117"/>
      <c r="I306" s="117"/>
      <c r="J306" s="117"/>
      <c r="K306" s="117">
        <f t="shared" si="458"/>
        <v>38632.401299999998</v>
      </c>
      <c r="L306" s="118">
        <v>38632.401299999998</v>
      </c>
      <c r="M306" s="118"/>
      <c r="N306" s="118"/>
      <c r="O306" s="117">
        <f>Q306</f>
        <v>0</v>
      </c>
      <c r="P306" s="323">
        <f t="shared" si="460"/>
        <v>0</v>
      </c>
      <c r="Q306" s="118">
        <v>0</v>
      </c>
      <c r="R306" s="323">
        <f t="shared" si="461"/>
        <v>0</v>
      </c>
      <c r="S306" s="117"/>
      <c r="T306" s="117"/>
      <c r="U306" s="117"/>
      <c r="V306" s="117"/>
      <c r="W306" s="117">
        <f t="shared" si="457"/>
        <v>0</v>
      </c>
      <c r="X306" s="323">
        <f t="shared" si="452"/>
        <v>0</v>
      </c>
      <c r="Y306" s="118">
        <v>0</v>
      </c>
      <c r="Z306" s="323">
        <f t="shared" ref="Z306:Z307" si="464">Y306/L306</f>
        <v>0</v>
      </c>
      <c r="AA306" s="117"/>
      <c r="AB306" s="117"/>
      <c r="AC306" s="117"/>
      <c r="AD306" s="117"/>
      <c r="AE306" s="117">
        <f>AG306</f>
        <v>0</v>
      </c>
      <c r="AF306" s="192">
        <f t="shared" si="462"/>
        <v>0</v>
      </c>
      <c r="AG306" s="118">
        <v>0</v>
      </c>
      <c r="AH306" s="323">
        <f t="shared" si="463"/>
        <v>0</v>
      </c>
      <c r="AI306" s="117"/>
      <c r="AJ306" s="117"/>
      <c r="AK306" s="117"/>
      <c r="AL306" s="117"/>
      <c r="AM306" s="117"/>
      <c r="AN306" s="117"/>
      <c r="AO306" s="117"/>
      <c r="AP306" s="117"/>
      <c r="AQ306" s="117"/>
      <c r="AR306" s="117"/>
      <c r="AS306" s="117"/>
      <c r="AT306" s="117"/>
      <c r="AU306" s="117"/>
      <c r="AV306" s="117"/>
      <c r="AW306" s="117"/>
      <c r="AX306" s="118">
        <f>AZ306</f>
        <v>38632.401299999998</v>
      </c>
      <c r="AY306" s="323">
        <f t="shared" ref="AY306:AY307" si="465">AX306/K306</f>
        <v>1</v>
      </c>
      <c r="AZ306" s="118">
        <f t="shared" ref="AZ306:AZ307" si="466">L306-Y306</f>
        <v>38632.401299999998</v>
      </c>
      <c r="BA306" s="323">
        <f t="shared" ref="BA306:BA307" si="467">AZ306/L306</f>
        <v>1</v>
      </c>
      <c r="BB306" s="117"/>
      <c r="BC306" s="117"/>
      <c r="BD306" s="117"/>
      <c r="BE306" s="117"/>
    </row>
    <row r="307" spans="2:59" s="120" customFormat="1" ht="36.75" hidden="1" customHeight="1" x14ac:dyDescent="0.25">
      <c r="B307" s="125"/>
      <c r="C307" s="113" t="s">
        <v>66</v>
      </c>
      <c r="D307" s="117"/>
      <c r="E307" s="117"/>
      <c r="F307" s="117"/>
      <c r="G307" s="117"/>
      <c r="H307" s="117"/>
      <c r="I307" s="117"/>
      <c r="J307" s="117"/>
      <c r="K307" s="117">
        <f t="shared" si="458"/>
        <v>3367.5987</v>
      </c>
      <c r="L307" s="118">
        <v>3367.5987</v>
      </c>
      <c r="M307" s="118"/>
      <c r="N307" s="118"/>
      <c r="O307" s="117">
        <f>Q307</f>
        <v>0</v>
      </c>
      <c r="P307" s="323">
        <f t="shared" si="460"/>
        <v>0</v>
      </c>
      <c r="Q307" s="118">
        <v>0</v>
      </c>
      <c r="R307" s="323">
        <f t="shared" si="461"/>
        <v>0</v>
      </c>
      <c r="S307" s="117"/>
      <c r="T307" s="117"/>
      <c r="U307" s="117"/>
      <c r="V307" s="117"/>
      <c r="W307" s="117">
        <f t="shared" si="457"/>
        <v>0</v>
      </c>
      <c r="X307" s="323">
        <f t="shared" si="452"/>
        <v>0</v>
      </c>
      <c r="Y307" s="118">
        <v>0</v>
      </c>
      <c r="Z307" s="323">
        <f t="shared" si="464"/>
        <v>0</v>
      </c>
      <c r="AA307" s="117"/>
      <c r="AB307" s="117"/>
      <c r="AC307" s="117"/>
      <c r="AD307" s="117"/>
      <c r="AE307" s="117">
        <f>AG307</f>
        <v>0</v>
      </c>
      <c r="AF307" s="192">
        <f t="shared" si="462"/>
        <v>0</v>
      </c>
      <c r="AG307" s="118">
        <v>0</v>
      </c>
      <c r="AH307" s="323">
        <f t="shared" si="463"/>
        <v>0</v>
      </c>
      <c r="AI307" s="117"/>
      <c r="AJ307" s="117"/>
      <c r="AK307" s="117"/>
      <c r="AL307" s="117"/>
      <c r="AM307" s="117"/>
      <c r="AN307" s="117"/>
      <c r="AO307" s="117"/>
      <c r="AP307" s="117"/>
      <c r="AQ307" s="117"/>
      <c r="AR307" s="117"/>
      <c r="AS307" s="117"/>
      <c r="AT307" s="117"/>
      <c r="AU307" s="117"/>
      <c r="AV307" s="117"/>
      <c r="AW307" s="117"/>
      <c r="AX307" s="118">
        <f>AZ307</f>
        <v>3367.5987</v>
      </c>
      <c r="AY307" s="323">
        <f t="shared" si="465"/>
        <v>1</v>
      </c>
      <c r="AZ307" s="118">
        <f t="shared" si="466"/>
        <v>3367.5987</v>
      </c>
      <c r="BA307" s="323">
        <f t="shared" si="467"/>
        <v>1</v>
      </c>
      <c r="BB307" s="117"/>
      <c r="BC307" s="117"/>
      <c r="BD307" s="117"/>
      <c r="BE307" s="117"/>
    </row>
    <row r="308" spans="2:59" s="108" customFormat="1" ht="81" customHeight="1" x14ac:dyDescent="0.25">
      <c r="B308" s="76" t="s">
        <v>92</v>
      </c>
      <c r="C308" s="110" t="s">
        <v>127</v>
      </c>
      <c r="D308" s="530"/>
      <c r="E308" s="530">
        <f>F308+G308</f>
        <v>15000</v>
      </c>
      <c r="F308" s="530">
        <v>15000</v>
      </c>
      <c r="G308" s="530">
        <v>0</v>
      </c>
      <c r="H308" s="530"/>
      <c r="I308" s="530"/>
      <c r="J308" s="530"/>
      <c r="K308" s="123">
        <f t="shared" si="456"/>
        <v>69786.671480000005</v>
      </c>
      <c r="L308" s="534">
        <v>69786.671480000005</v>
      </c>
      <c r="M308" s="534"/>
      <c r="N308" s="111"/>
      <c r="O308" s="123">
        <f>Q308+U308</f>
        <v>10211.58325</v>
      </c>
      <c r="P308" s="192">
        <f t="shared" si="450"/>
        <v>0.14632569562980965</v>
      </c>
      <c r="Q308" s="111">
        <v>10211.58325</v>
      </c>
      <c r="R308" s="192">
        <f t="shared" si="451"/>
        <v>0.14632569562980965</v>
      </c>
      <c r="S308" s="530"/>
      <c r="T308" s="530"/>
      <c r="U308" s="530"/>
      <c r="V308" s="530"/>
      <c r="W308" s="123">
        <f>Y308+AC308</f>
        <v>10211.58325</v>
      </c>
      <c r="X308" s="192">
        <f t="shared" si="452"/>
        <v>0.14632569562980965</v>
      </c>
      <c r="Y308" s="111">
        <v>10211.58325</v>
      </c>
      <c r="Z308" s="192">
        <f t="shared" si="453"/>
        <v>0.14632569562980965</v>
      </c>
      <c r="AA308" s="530"/>
      <c r="AB308" s="530"/>
      <c r="AC308" s="530"/>
      <c r="AD308" s="530"/>
      <c r="AE308" s="123">
        <f>AG308+AK308</f>
        <v>41986.087820000001</v>
      </c>
      <c r="AF308" s="192">
        <f t="shared" si="454"/>
        <v>0.60163476677681482</v>
      </c>
      <c r="AG308" s="111">
        <v>41986.087820000001</v>
      </c>
      <c r="AH308" s="323">
        <f t="shared" si="455"/>
        <v>0.60163476677681482</v>
      </c>
      <c r="AI308" s="530"/>
      <c r="AJ308" s="530"/>
      <c r="AK308" s="530"/>
      <c r="AL308" s="530"/>
      <c r="AM308" s="123">
        <v>0</v>
      </c>
      <c r="AN308" s="123"/>
      <c r="AO308" s="530"/>
      <c r="AP308" s="123">
        <f>AQ308</f>
        <v>17589.000410000008</v>
      </c>
      <c r="AQ308" s="117">
        <f>AX308-AE308</f>
        <v>17589.000410000008</v>
      </c>
      <c r="AR308" s="123"/>
      <c r="AS308" s="530"/>
      <c r="AT308" s="123">
        <f>AU308</f>
        <v>69786.671480000005</v>
      </c>
      <c r="AU308" s="123">
        <f>L308</f>
        <v>69786.671480000005</v>
      </c>
      <c r="AV308" s="123"/>
      <c r="AW308" s="530"/>
      <c r="AX308" s="111">
        <f>AZ308+BD308</f>
        <v>59575.088230000008</v>
      </c>
      <c r="AY308" s="192">
        <f t="shared" si="448"/>
        <v>0.85367430437019043</v>
      </c>
      <c r="AZ308" s="118">
        <f>L308-Y308</f>
        <v>59575.088230000008</v>
      </c>
      <c r="BA308" s="192">
        <f t="shared" si="449"/>
        <v>0.85367430437019043</v>
      </c>
      <c r="BB308" s="530"/>
      <c r="BC308" s="530"/>
      <c r="BD308" s="530"/>
      <c r="BE308" s="530"/>
    </row>
    <row r="309" spans="2:59" s="127" customFormat="1" ht="76.5" customHeight="1" x14ac:dyDescent="0.25">
      <c r="B309" s="101" t="s">
        <v>67</v>
      </c>
      <c r="C309" s="126" t="s">
        <v>78</v>
      </c>
      <c r="D309" s="103"/>
      <c r="E309" s="103" t="e">
        <f>E313+#REF!+E316+E319+E345+E327+E330</f>
        <v>#REF!</v>
      </c>
      <c r="F309" s="103" t="e">
        <f>F313+#REF!+F316+F319+F345+F327+F330</f>
        <v>#REF!</v>
      </c>
      <c r="G309" s="103" t="e">
        <f>G313+#REF!+G316+G319+G345</f>
        <v>#REF!</v>
      </c>
      <c r="H309" s="103" t="e">
        <f>I309</f>
        <v>#REF!</v>
      </c>
      <c r="I309" s="103" t="e">
        <f>I313+#REF!+I316+I319+I345+I327+I330</f>
        <v>#REF!</v>
      </c>
      <c r="J309" s="103" t="e">
        <f>J313+#REF!+J316+J319+J345</f>
        <v>#REF!</v>
      </c>
      <c r="K309" s="578">
        <f t="shared" si="456"/>
        <v>631867.53075000003</v>
      </c>
      <c r="L309" s="104">
        <f>L310</f>
        <v>631867.53075000003</v>
      </c>
      <c r="M309" s="104"/>
      <c r="N309" s="104"/>
      <c r="O309" s="578">
        <f>Q309</f>
        <v>47605.916769999996</v>
      </c>
      <c r="P309" s="195">
        <f t="shared" si="450"/>
        <v>7.5341609519789354E-2</v>
      </c>
      <c r="Q309" s="104">
        <f>Q310</f>
        <v>47605.916769999996</v>
      </c>
      <c r="R309" s="195">
        <f t="shared" si="451"/>
        <v>7.5341609519789354E-2</v>
      </c>
      <c r="S309" s="443"/>
      <c r="T309" s="443"/>
      <c r="U309" s="443"/>
      <c r="V309" s="443"/>
      <c r="W309" s="578">
        <f>Y309</f>
        <v>36082.385299999994</v>
      </c>
      <c r="X309" s="195">
        <f t="shared" si="452"/>
        <v>5.7104351061007565E-2</v>
      </c>
      <c r="Y309" s="104">
        <f>Y310</f>
        <v>36082.385299999994</v>
      </c>
      <c r="Z309" s="195">
        <f t="shared" si="453"/>
        <v>5.7104351061007565E-2</v>
      </c>
      <c r="AA309" s="103"/>
      <c r="AB309" s="103"/>
      <c r="AC309" s="103"/>
      <c r="AD309" s="103"/>
      <c r="AE309" s="578">
        <f>AG309</f>
        <v>533271.72655999998</v>
      </c>
      <c r="AF309" s="195">
        <f t="shared" si="454"/>
        <v>0.84396127448901992</v>
      </c>
      <c r="AG309" s="104">
        <f>AG310+AG311</f>
        <v>533271.72655999998</v>
      </c>
      <c r="AH309" s="323">
        <f t="shared" si="455"/>
        <v>0.84396127448901992</v>
      </c>
      <c r="AI309" s="103"/>
      <c r="AJ309" s="103"/>
      <c r="AK309" s="103"/>
      <c r="AL309" s="103"/>
      <c r="AM309" s="103" t="e">
        <f>AM310+AM311</f>
        <v>#REF!</v>
      </c>
      <c r="AN309" s="103"/>
      <c r="AO309" s="103" t="e">
        <f>AO313+#REF!+AO316+AO319+AO345</f>
        <v>#REF!</v>
      </c>
      <c r="AP309" s="103" t="e">
        <f>AQ309</f>
        <v>#REF!</v>
      </c>
      <c r="AQ309" s="103" t="e">
        <f>AQ310+AQ311</f>
        <v>#REF!</v>
      </c>
      <c r="AR309" s="103"/>
      <c r="AS309" s="103" t="e">
        <f>AS313+#REF!+AS316+AS319+AS345</f>
        <v>#REF!</v>
      </c>
      <c r="AT309" s="103" t="e">
        <f>AU309</f>
        <v>#REF!</v>
      </c>
      <c r="AU309" s="103" t="e">
        <f>AU310+AU311</f>
        <v>#REF!</v>
      </c>
      <c r="AV309" s="103"/>
      <c r="AW309" s="103" t="e">
        <f>AW313+#REF!+AW316+AW319+AW345</f>
        <v>#REF!</v>
      </c>
      <c r="AX309" s="104" t="e">
        <f>AZ309</f>
        <v>#REF!</v>
      </c>
      <c r="AY309" s="195" t="e">
        <f t="shared" si="448"/>
        <v>#REF!</v>
      </c>
      <c r="AZ309" s="104" t="e">
        <f>AZ310+AZ311</f>
        <v>#REF!</v>
      </c>
      <c r="BA309" s="195" t="e">
        <f t="shared" si="449"/>
        <v>#REF!</v>
      </c>
      <c r="BB309" s="408"/>
      <c r="BC309" s="408"/>
      <c r="BD309" s="408"/>
      <c r="BE309" s="408"/>
    </row>
    <row r="310" spans="2:59" s="81" customFormat="1" ht="41.25" customHeight="1" x14ac:dyDescent="0.25">
      <c r="B310" s="76"/>
      <c r="C310" s="77" t="s">
        <v>56</v>
      </c>
      <c r="D310" s="78"/>
      <c r="E310" s="79"/>
      <c r="F310" s="78"/>
      <c r="G310" s="78"/>
      <c r="H310" s="79"/>
      <c r="I310" s="78"/>
      <c r="J310" s="78"/>
      <c r="K310" s="78">
        <f t="shared" si="456"/>
        <v>631867.53075000003</v>
      </c>
      <c r="L310" s="80">
        <f>L320+L345+L327</f>
        <v>631867.53075000003</v>
      </c>
      <c r="M310" s="80"/>
      <c r="N310" s="80"/>
      <c r="O310" s="78">
        <f>Q310</f>
        <v>47605.916769999996</v>
      </c>
      <c r="P310" s="195">
        <f t="shared" si="450"/>
        <v>7.5341609519789354E-2</v>
      </c>
      <c r="Q310" s="80">
        <f>Q320+Q345+Q327</f>
        <v>47605.916769999996</v>
      </c>
      <c r="R310" s="195">
        <f t="shared" si="451"/>
        <v>7.5341609519789354E-2</v>
      </c>
      <c r="S310" s="78"/>
      <c r="T310" s="78"/>
      <c r="U310" s="78"/>
      <c r="V310" s="78"/>
      <c r="W310" s="78">
        <f>Y310</f>
        <v>36082.385299999994</v>
      </c>
      <c r="X310" s="195">
        <f t="shared" si="452"/>
        <v>5.7104351061007565E-2</v>
      </c>
      <c r="Y310" s="80">
        <f>Y320+Y345+Y327</f>
        <v>36082.385299999994</v>
      </c>
      <c r="Z310" s="195">
        <f t="shared" si="453"/>
        <v>5.7104351061007565E-2</v>
      </c>
      <c r="AA310" s="78"/>
      <c r="AB310" s="78"/>
      <c r="AC310" s="78"/>
      <c r="AD310" s="78"/>
      <c r="AE310" s="78">
        <f>AG310</f>
        <v>533271.72655999998</v>
      </c>
      <c r="AF310" s="195">
        <f t="shared" si="454"/>
        <v>0.84396127448901992</v>
      </c>
      <c r="AG310" s="80">
        <f>AG320+AG345</f>
        <v>533271.72655999998</v>
      </c>
      <c r="AH310" s="323">
        <f t="shared" si="455"/>
        <v>0.84396127448901992</v>
      </c>
      <c r="AI310" s="78"/>
      <c r="AJ310" s="78"/>
      <c r="AK310" s="78"/>
      <c r="AL310" s="78"/>
      <c r="AM310" s="78" t="e">
        <f>#REF!+AM320+AM330+AM341+AM345</f>
        <v>#REF!</v>
      </c>
      <c r="AN310" s="78"/>
      <c r="AO310" s="78"/>
      <c r="AP310" s="78" t="e">
        <f>AQ310</f>
        <v>#REF!</v>
      </c>
      <c r="AQ310" s="78" t="e">
        <f>AQ313+#REF!+AQ320+AQ330+AQ341+AQ345</f>
        <v>#REF!</v>
      </c>
      <c r="AR310" s="78"/>
      <c r="AS310" s="78"/>
      <c r="AT310" s="78" t="e">
        <f>AU310</f>
        <v>#REF!</v>
      </c>
      <c r="AU310" s="78" t="e">
        <f>AU313+#REF!+AU320+AU330+AU341+AU345</f>
        <v>#REF!</v>
      </c>
      <c r="AV310" s="78"/>
      <c r="AW310" s="78"/>
      <c r="AX310" s="80" t="e">
        <f>AZ310</f>
        <v>#REF!</v>
      </c>
      <c r="AY310" s="195" t="e">
        <f t="shared" si="448"/>
        <v>#REF!</v>
      </c>
      <c r="AZ310" s="80" t="e">
        <f>AZ320+AZ345</f>
        <v>#REF!</v>
      </c>
      <c r="BA310" s="195" t="e">
        <f t="shared" si="449"/>
        <v>#REF!</v>
      </c>
      <c r="BB310" s="78"/>
      <c r="BC310" s="78"/>
      <c r="BD310" s="78"/>
      <c r="BE310" s="78"/>
    </row>
    <row r="311" spans="2:59" s="86" customFormat="1" ht="46.5" hidden="1" customHeight="1" x14ac:dyDescent="0.25">
      <c r="B311" s="82"/>
      <c r="C311" s="83" t="s">
        <v>57</v>
      </c>
      <c r="D311" s="84"/>
      <c r="E311" s="84"/>
      <c r="F311" s="84"/>
      <c r="G311" s="84"/>
      <c r="H311" s="84"/>
      <c r="I311" s="84"/>
      <c r="J311" s="84"/>
      <c r="K311" s="84">
        <f t="shared" si="456"/>
        <v>0</v>
      </c>
      <c r="L311" s="85">
        <f>L326</f>
        <v>0</v>
      </c>
      <c r="M311" s="85"/>
      <c r="N311" s="85"/>
      <c r="O311" s="84">
        <f>Q311</f>
        <v>0</v>
      </c>
      <c r="P311" s="191">
        <v>0</v>
      </c>
      <c r="Q311" s="85">
        <f>Q326</f>
        <v>0</v>
      </c>
      <c r="R311" s="191">
        <v>0</v>
      </c>
      <c r="S311" s="84"/>
      <c r="T311" s="84"/>
      <c r="U311" s="84"/>
      <c r="V311" s="84"/>
      <c r="W311" s="84">
        <f>Y311</f>
        <v>0</v>
      </c>
      <c r="X311" s="191">
        <v>0</v>
      </c>
      <c r="Y311" s="85">
        <f>Y326</f>
        <v>0</v>
      </c>
      <c r="Z311" s="191">
        <v>0</v>
      </c>
      <c r="AA311" s="84"/>
      <c r="AB311" s="84"/>
      <c r="AC311" s="84"/>
      <c r="AD311" s="84"/>
      <c r="AE311" s="84">
        <f>AG311</f>
        <v>0</v>
      </c>
      <c r="AF311" s="191" t="e">
        <f t="shared" si="454"/>
        <v>#DIV/0!</v>
      </c>
      <c r="AG311" s="85">
        <f>AG326</f>
        <v>0</v>
      </c>
      <c r="AH311" s="323" t="e">
        <f t="shared" si="455"/>
        <v>#DIV/0!</v>
      </c>
      <c r="AI311" s="84"/>
      <c r="AJ311" s="84"/>
      <c r="AK311" s="84"/>
      <c r="AL311" s="84"/>
      <c r="AM311" s="84">
        <f>AM326</f>
        <v>500000</v>
      </c>
      <c r="AN311" s="84"/>
      <c r="AO311" s="84"/>
      <c r="AP311" s="385">
        <f>AQ311</f>
        <v>0</v>
      </c>
      <c r="AQ311" s="84">
        <f>AQ326</f>
        <v>0</v>
      </c>
      <c r="AR311" s="84"/>
      <c r="AS311" s="84"/>
      <c r="AT311" s="84">
        <f>AU311</f>
        <v>500000</v>
      </c>
      <c r="AU311" s="84">
        <f>AU326</f>
        <v>500000</v>
      </c>
      <c r="AV311" s="84"/>
      <c r="AW311" s="84"/>
      <c r="AX311" s="85">
        <f>AZ311</f>
        <v>0</v>
      </c>
      <c r="AY311" s="195" t="e">
        <f t="shared" si="448"/>
        <v>#DIV/0!</v>
      </c>
      <c r="AZ311" s="85">
        <f>AZ326</f>
        <v>0</v>
      </c>
      <c r="BA311" s="195" t="e">
        <f t="shared" si="449"/>
        <v>#DIV/0!</v>
      </c>
      <c r="BB311" s="84"/>
      <c r="BC311" s="84"/>
      <c r="BD311" s="84"/>
      <c r="BE311" s="84"/>
    </row>
    <row r="312" spans="2:59" s="129" customFormat="1" ht="24.75" customHeight="1" x14ac:dyDescent="0.25">
      <c r="B312" s="122"/>
      <c r="C312" s="128" t="s">
        <v>79</v>
      </c>
      <c r="D312" s="123"/>
      <c r="E312" s="117"/>
      <c r="F312" s="123"/>
      <c r="G312" s="123"/>
      <c r="H312" s="123"/>
      <c r="I312" s="123"/>
      <c r="J312" s="123"/>
      <c r="K312" s="123"/>
      <c r="L312" s="454"/>
      <c r="M312" s="454"/>
      <c r="N312" s="454"/>
      <c r="O312" s="123"/>
      <c r="P312" s="195"/>
      <c r="Q312" s="118"/>
      <c r="R312" s="195"/>
      <c r="S312" s="123"/>
      <c r="T312" s="123"/>
      <c r="U312" s="123"/>
      <c r="V312" s="123"/>
      <c r="W312" s="123"/>
      <c r="X312" s="195"/>
      <c r="Y312" s="118"/>
      <c r="Z312" s="195"/>
      <c r="AA312" s="123"/>
      <c r="AB312" s="123"/>
      <c r="AC312" s="123"/>
      <c r="AD312" s="123"/>
      <c r="AE312" s="123"/>
      <c r="AF312" s="195"/>
      <c r="AG312" s="118"/>
      <c r="AH312" s="3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18"/>
      <c r="AY312" s="195"/>
      <c r="AZ312" s="118"/>
      <c r="BA312" s="195"/>
      <c r="BB312" s="123"/>
      <c r="BC312" s="123"/>
      <c r="BD312" s="123"/>
      <c r="BE312" s="123"/>
      <c r="BF312" s="91"/>
      <c r="BG312" s="91"/>
    </row>
    <row r="313" spans="2:59" s="214" customFormat="1" ht="71.25" hidden="1" customHeight="1" x14ac:dyDescent="0.25">
      <c r="B313" s="122" t="s">
        <v>80</v>
      </c>
      <c r="C313" s="128" t="s">
        <v>128</v>
      </c>
      <c r="D313" s="212"/>
      <c r="E313" s="123">
        <f t="shared" ref="E313:E322" si="468">F313+G313</f>
        <v>100</v>
      </c>
      <c r="F313" s="212">
        <f>SUM(F314:F315)</f>
        <v>100</v>
      </c>
      <c r="G313" s="212">
        <f>SUM(G314:G315)</f>
        <v>0</v>
      </c>
      <c r="H313" s="212">
        <f>I313</f>
        <v>-100</v>
      </c>
      <c r="I313" s="212">
        <f>I314</f>
        <v>-100</v>
      </c>
      <c r="J313" s="212"/>
      <c r="K313" s="78">
        <f>L313</f>
        <v>0</v>
      </c>
      <c r="L313" s="80">
        <f>L314</f>
        <v>0</v>
      </c>
      <c r="M313" s="80"/>
      <c r="N313" s="213"/>
      <c r="O313" s="78">
        <f t="shared" ref="O313:O344" si="469">Q313+U313</f>
        <v>0</v>
      </c>
      <c r="P313" s="195" t="e">
        <f t="shared" si="450"/>
        <v>#DIV/0!</v>
      </c>
      <c r="Q313" s="454">
        <f>SUM(Q314:Q315)</f>
        <v>0</v>
      </c>
      <c r="R313" s="195" t="e">
        <f t="shared" si="451"/>
        <v>#DIV/0!</v>
      </c>
      <c r="S313" s="212"/>
      <c r="T313" s="212"/>
      <c r="U313" s="212"/>
      <c r="V313" s="212"/>
      <c r="W313" s="78">
        <f t="shared" ref="W313:W318" si="470">Y313+AC313</f>
        <v>0</v>
      </c>
      <c r="X313" s="195" t="e">
        <f t="shared" si="452"/>
        <v>#DIV/0!</v>
      </c>
      <c r="Y313" s="21">
        <f>SUM(Y314:Y315)</f>
        <v>0</v>
      </c>
      <c r="Z313" s="195" t="e">
        <f t="shared" si="453"/>
        <v>#DIV/0!</v>
      </c>
      <c r="AA313" s="212"/>
      <c r="AB313" s="212"/>
      <c r="AC313" s="212"/>
      <c r="AD313" s="212"/>
      <c r="AE313" s="78">
        <f t="shared" ref="AE313:AE318" si="471">AG313+AK313</f>
        <v>0</v>
      </c>
      <c r="AF313" s="195" t="e">
        <f t="shared" si="454"/>
        <v>#DIV/0!</v>
      </c>
      <c r="AG313" s="21">
        <f>SUM(AG314:AG315)</f>
        <v>0</v>
      </c>
      <c r="AH313" s="323" t="e">
        <f t="shared" si="455"/>
        <v>#DIV/0!</v>
      </c>
      <c r="AI313" s="212"/>
      <c r="AJ313" s="212"/>
      <c r="AK313" s="212"/>
      <c r="AL313" s="212"/>
      <c r="AM313" s="78">
        <f>AM314</f>
        <v>0</v>
      </c>
      <c r="AN313" s="78"/>
      <c r="AO313" s="212"/>
      <c r="AP313" s="78">
        <f>AQ313</f>
        <v>0</v>
      </c>
      <c r="AQ313" s="78">
        <f>AQ314</f>
        <v>0</v>
      </c>
      <c r="AR313" s="78"/>
      <c r="AS313" s="212"/>
      <c r="AT313" s="78">
        <f>AU313</f>
        <v>0</v>
      </c>
      <c r="AU313" s="78">
        <f>AU314</f>
        <v>0</v>
      </c>
      <c r="AV313" s="78"/>
      <c r="AW313" s="212"/>
      <c r="AX313" s="457">
        <f t="shared" ref="AX313:AX318" si="472">AZ313+BD313</f>
        <v>0</v>
      </c>
      <c r="AY313" s="195" t="e">
        <f t="shared" si="448"/>
        <v>#DIV/0!</v>
      </c>
      <c r="AZ313" s="411">
        <f>SUM(AZ314:AZ315)</f>
        <v>0</v>
      </c>
      <c r="BA313" s="195" t="e">
        <f t="shared" si="449"/>
        <v>#DIV/0!</v>
      </c>
      <c r="BB313" s="212"/>
      <c r="BC313" s="212"/>
      <c r="BD313" s="212"/>
      <c r="BE313" s="212"/>
    </row>
    <row r="314" spans="2:59" s="120" customFormat="1" ht="22.5" hidden="1" customHeight="1" x14ac:dyDescent="0.25">
      <c r="B314" s="115"/>
      <c r="C314" s="113" t="s">
        <v>65</v>
      </c>
      <c r="D314" s="117"/>
      <c r="E314" s="117">
        <f t="shared" si="468"/>
        <v>100</v>
      </c>
      <c r="F314" s="117">
        <v>100</v>
      </c>
      <c r="G314" s="117"/>
      <c r="H314" s="117">
        <f>I314</f>
        <v>-100</v>
      </c>
      <c r="I314" s="117">
        <f>L314-E314</f>
        <v>-100</v>
      </c>
      <c r="J314" s="117"/>
      <c r="K314" s="117">
        <f>L314</f>
        <v>0</v>
      </c>
      <c r="L314" s="118">
        <v>0</v>
      </c>
      <c r="M314" s="118"/>
      <c r="N314" s="118"/>
      <c r="O314" s="117">
        <f t="shared" si="469"/>
        <v>0</v>
      </c>
      <c r="P314" s="195" t="e">
        <f t="shared" si="450"/>
        <v>#DIV/0!</v>
      </c>
      <c r="Q314" s="118">
        <f>AA314</f>
        <v>0</v>
      </c>
      <c r="R314" s="195" t="e">
        <f t="shared" si="451"/>
        <v>#DIV/0!</v>
      </c>
      <c r="S314" s="117"/>
      <c r="T314" s="117"/>
      <c r="U314" s="117"/>
      <c r="V314" s="117"/>
      <c r="W314" s="117">
        <f t="shared" si="470"/>
        <v>0</v>
      </c>
      <c r="X314" s="195" t="e">
        <f t="shared" si="452"/>
        <v>#DIV/0!</v>
      </c>
      <c r="Y314" s="118">
        <f>AJ314</f>
        <v>0</v>
      </c>
      <c r="Z314" s="195" t="e">
        <f t="shared" si="453"/>
        <v>#DIV/0!</v>
      </c>
      <c r="AA314" s="117"/>
      <c r="AB314" s="117"/>
      <c r="AC314" s="117"/>
      <c r="AD314" s="117"/>
      <c r="AE314" s="117">
        <f t="shared" si="471"/>
        <v>0</v>
      </c>
      <c r="AF314" s="195" t="e">
        <f t="shared" si="454"/>
        <v>#DIV/0!</v>
      </c>
      <c r="AG314" s="118">
        <f>AR314</f>
        <v>0</v>
      </c>
      <c r="AH314" s="323" t="e">
        <f t="shared" si="455"/>
        <v>#DIV/0!</v>
      </c>
      <c r="AI314" s="117"/>
      <c r="AJ314" s="117"/>
      <c r="AK314" s="117"/>
      <c r="AL314" s="117"/>
      <c r="AM314" s="117">
        <f>AU314-AA314</f>
        <v>0</v>
      </c>
      <c r="AN314" s="117"/>
      <c r="AO314" s="117"/>
      <c r="AP314" s="117">
        <f>AQ314</f>
        <v>0</v>
      </c>
      <c r="AQ314" s="117">
        <f>AX314-AE314</f>
        <v>0</v>
      </c>
      <c r="AR314" s="117"/>
      <c r="AS314" s="117"/>
      <c r="AT314" s="117">
        <f>AU314</f>
        <v>0</v>
      </c>
      <c r="AU314" s="117">
        <v>0</v>
      </c>
      <c r="AV314" s="117"/>
      <c r="AW314" s="117"/>
      <c r="AX314" s="118">
        <f t="shared" si="472"/>
        <v>0</v>
      </c>
      <c r="AY314" s="195" t="e">
        <f t="shared" si="448"/>
        <v>#DIV/0!</v>
      </c>
      <c r="AZ314" s="118">
        <f>BK314</f>
        <v>0</v>
      </c>
      <c r="BA314" s="195" t="e">
        <f t="shared" si="449"/>
        <v>#DIV/0!</v>
      </c>
      <c r="BB314" s="117"/>
      <c r="BC314" s="117"/>
      <c r="BD314" s="117"/>
      <c r="BE314" s="117"/>
    </row>
    <row r="315" spans="2:59" s="120" customFormat="1" ht="22.5" hidden="1" customHeight="1" x14ac:dyDescent="0.25">
      <c r="B315" s="115"/>
      <c r="C315" s="113" t="s">
        <v>66</v>
      </c>
      <c r="D315" s="117"/>
      <c r="E315" s="117">
        <f t="shared" si="468"/>
        <v>0</v>
      </c>
      <c r="F315" s="117"/>
      <c r="G315" s="117"/>
      <c r="H315" s="117"/>
      <c r="I315" s="117"/>
      <c r="J315" s="117"/>
      <c r="K315" s="117"/>
      <c r="L315" s="118"/>
      <c r="M315" s="118"/>
      <c r="N315" s="118"/>
      <c r="O315" s="117">
        <f t="shared" si="469"/>
        <v>0</v>
      </c>
      <c r="P315" s="195" t="e">
        <f t="shared" si="450"/>
        <v>#DIV/0!</v>
      </c>
      <c r="Q315" s="118"/>
      <c r="R315" s="195" t="e">
        <f t="shared" si="451"/>
        <v>#DIV/0!</v>
      </c>
      <c r="S315" s="117"/>
      <c r="T315" s="117"/>
      <c r="U315" s="117"/>
      <c r="V315" s="117"/>
      <c r="W315" s="117">
        <f t="shared" si="470"/>
        <v>0</v>
      </c>
      <c r="X315" s="195" t="e">
        <f t="shared" si="452"/>
        <v>#DIV/0!</v>
      </c>
      <c r="Y315" s="118"/>
      <c r="Z315" s="195" t="e">
        <f t="shared" si="453"/>
        <v>#DIV/0!</v>
      </c>
      <c r="AA315" s="117"/>
      <c r="AB315" s="117"/>
      <c r="AC315" s="117"/>
      <c r="AD315" s="117"/>
      <c r="AE315" s="117">
        <f t="shared" si="471"/>
        <v>0</v>
      </c>
      <c r="AF315" s="195" t="e">
        <f t="shared" si="454"/>
        <v>#DIV/0!</v>
      </c>
      <c r="AG315" s="118"/>
      <c r="AH315" s="323" t="e">
        <f t="shared" si="455"/>
        <v>#DIV/0!</v>
      </c>
      <c r="AI315" s="117"/>
      <c r="AJ315" s="117"/>
      <c r="AK315" s="117"/>
      <c r="AL315" s="117"/>
      <c r="AM315" s="117"/>
      <c r="AN315" s="117"/>
      <c r="AO315" s="117"/>
      <c r="AP315" s="117"/>
      <c r="AQ315" s="117"/>
      <c r="AR315" s="117"/>
      <c r="AS315" s="117"/>
      <c r="AT315" s="117"/>
      <c r="AU315" s="117"/>
      <c r="AV315" s="117"/>
      <c r="AW315" s="117"/>
      <c r="AX315" s="118">
        <f t="shared" si="472"/>
        <v>0</v>
      </c>
      <c r="AY315" s="195" t="e">
        <f t="shared" si="448"/>
        <v>#DIV/0!</v>
      </c>
      <c r="AZ315" s="118"/>
      <c r="BA315" s="195" t="e">
        <f t="shared" si="449"/>
        <v>#DIV/0!</v>
      </c>
      <c r="BB315" s="117"/>
      <c r="BC315" s="117"/>
      <c r="BD315" s="117"/>
      <c r="BE315" s="117"/>
    </row>
    <row r="316" spans="2:59" s="215" customFormat="1" ht="86.25" hidden="1" customHeight="1" x14ac:dyDescent="0.25">
      <c r="B316" s="122" t="s">
        <v>129</v>
      </c>
      <c r="C316" s="128" t="s">
        <v>130</v>
      </c>
      <c r="D316" s="212"/>
      <c r="E316" s="123">
        <f t="shared" si="468"/>
        <v>1000</v>
      </c>
      <c r="F316" s="212">
        <f>SUM(F317:F318)</f>
        <v>1000</v>
      </c>
      <c r="G316" s="212">
        <f>SUM(G317:G318)</f>
        <v>0</v>
      </c>
      <c r="H316" s="212"/>
      <c r="I316" s="212"/>
      <c r="J316" s="212"/>
      <c r="K316" s="117">
        <f t="shared" ref="K316:K318" si="473">L316</f>
        <v>0</v>
      </c>
      <c r="L316" s="80">
        <f>L317</f>
        <v>0</v>
      </c>
      <c r="M316" s="80"/>
      <c r="N316" s="213"/>
      <c r="O316" s="117">
        <f t="shared" si="469"/>
        <v>0</v>
      </c>
      <c r="P316" s="195" t="e">
        <f t="shared" si="450"/>
        <v>#DIV/0!</v>
      </c>
      <c r="Q316" s="454">
        <f>SUM(Q317:Q318)</f>
        <v>0</v>
      </c>
      <c r="R316" s="195" t="e">
        <f t="shared" si="451"/>
        <v>#DIV/0!</v>
      </c>
      <c r="S316" s="212"/>
      <c r="T316" s="212"/>
      <c r="U316" s="212"/>
      <c r="V316" s="212"/>
      <c r="W316" s="117">
        <f t="shared" si="470"/>
        <v>0</v>
      </c>
      <c r="X316" s="195" t="e">
        <f t="shared" si="452"/>
        <v>#DIV/0!</v>
      </c>
      <c r="Y316" s="21">
        <f>SUM(Y317:Y318)</f>
        <v>0</v>
      </c>
      <c r="Z316" s="195" t="e">
        <f t="shared" si="453"/>
        <v>#DIV/0!</v>
      </c>
      <c r="AA316" s="212"/>
      <c r="AB316" s="212"/>
      <c r="AC316" s="212"/>
      <c r="AD316" s="212"/>
      <c r="AE316" s="117">
        <f t="shared" si="471"/>
        <v>0</v>
      </c>
      <c r="AF316" s="195" t="e">
        <f t="shared" si="454"/>
        <v>#DIV/0!</v>
      </c>
      <c r="AG316" s="21">
        <f>SUM(AG317:AG318)</f>
        <v>0</v>
      </c>
      <c r="AH316" s="323" t="e">
        <f t="shared" si="455"/>
        <v>#DIV/0!</v>
      </c>
      <c r="AI316" s="212"/>
      <c r="AJ316" s="212"/>
      <c r="AK316" s="212"/>
      <c r="AL316" s="212"/>
      <c r="AM316" s="78">
        <f>AM317</f>
        <v>0</v>
      </c>
      <c r="AN316" s="78"/>
      <c r="AO316" s="212"/>
      <c r="AP316" s="78">
        <f>AQ316</f>
        <v>0</v>
      </c>
      <c r="AQ316" s="78">
        <f>AQ317</f>
        <v>0</v>
      </c>
      <c r="AR316" s="78"/>
      <c r="AS316" s="212"/>
      <c r="AT316" s="78">
        <f>AU316</f>
        <v>0</v>
      </c>
      <c r="AU316" s="78">
        <f>AU317</f>
        <v>0</v>
      </c>
      <c r="AV316" s="78"/>
      <c r="AW316" s="212"/>
      <c r="AX316" s="457">
        <f t="shared" si="472"/>
        <v>0</v>
      </c>
      <c r="AY316" s="195" t="e">
        <f t="shared" si="448"/>
        <v>#DIV/0!</v>
      </c>
      <c r="AZ316" s="411">
        <f>SUM(AZ317:AZ318)</f>
        <v>0</v>
      </c>
      <c r="BA316" s="195" t="e">
        <f t="shared" si="449"/>
        <v>#DIV/0!</v>
      </c>
      <c r="BB316" s="212"/>
      <c r="BC316" s="212"/>
      <c r="BD316" s="212"/>
      <c r="BE316" s="212"/>
    </row>
    <row r="317" spans="2:59" s="120" customFormat="1" ht="29.25" hidden="1" customHeight="1" x14ac:dyDescent="0.25">
      <c r="B317" s="115"/>
      <c r="C317" s="113" t="s">
        <v>65</v>
      </c>
      <c r="D317" s="117"/>
      <c r="E317" s="117">
        <f t="shared" si="468"/>
        <v>1000</v>
      </c>
      <c r="F317" s="117">
        <v>1000</v>
      </c>
      <c r="G317" s="117"/>
      <c r="H317" s="117"/>
      <c r="I317" s="117"/>
      <c r="J317" s="117"/>
      <c r="K317" s="117">
        <f t="shared" si="473"/>
        <v>0</v>
      </c>
      <c r="L317" s="118">
        <v>0</v>
      </c>
      <c r="M317" s="118"/>
      <c r="N317" s="118"/>
      <c r="O317" s="117">
        <f t="shared" si="469"/>
        <v>0</v>
      </c>
      <c r="P317" s="195" t="e">
        <f t="shared" si="450"/>
        <v>#DIV/0!</v>
      </c>
      <c r="Q317" s="118">
        <v>0</v>
      </c>
      <c r="R317" s="195" t="e">
        <f t="shared" si="451"/>
        <v>#DIV/0!</v>
      </c>
      <c r="S317" s="117"/>
      <c r="T317" s="117"/>
      <c r="U317" s="117"/>
      <c r="V317" s="117"/>
      <c r="W317" s="117">
        <f t="shared" si="470"/>
        <v>0</v>
      </c>
      <c r="X317" s="195" t="e">
        <f t="shared" si="452"/>
        <v>#DIV/0!</v>
      </c>
      <c r="Y317" s="118">
        <v>0</v>
      </c>
      <c r="Z317" s="195" t="e">
        <f t="shared" si="453"/>
        <v>#DIV/0!</v>
      </c>
      <c r="AA317" s="117"/>
      <c r="AB317" s="117"/>
      <c r="AC317" s="117"/>
      <c r="AD317" s="117"/>
      <c r="AE317" s="117">
        <f t="shared" si="471"/>
        <v>0</v>
      </c>
      <c r="AF317" s="195" t="e">
        <f t="shared" si="454"/>
        <v>#DIV/0!</v>
      </c>
      <c r="AG317" s="118">
        <v>0</v>
      </c>
      <c r="AH317" s="323" t="e">
        <f t="shared" si="455"/>
        <v>#DIV/0!</v>
      </c>
      <c r="AI317" s="117"/>
      <c r="AJ317" s="117"/>
      <c r="AK317" s="117"/>
      <c r="AL317" s="117"/>
      <c r="AM317" s="117">
        <v>0</v>
      </c>
      <c r="AN317" s="117"/>
      <c r="AO317" s="117"/>
      <c r="AP317" s="117">
        <f>AQ317</f>
        <v>0</v>
      </c>
      <c r="AQ317" s="117">
        <v>0</v>
      </c>
      <c r="AR317" s="117"/>
      <c r="AS317" s="117"/>
      <c r="AT317" s="117">
        <f>AU317</f>
        <v>0</v>
      </c>
      <c r="AU317" s="117">
        <v>0</v>
      </c>
      <c r="AV317" s="117"/>
      <c r="AW317" s="117"/>
      <c r="AX317" s="118">
        <f t="shared" si="472"/>
        <v>0</v>
      </c>
      <c r="AY317" s="195" t="e">
        <f t="shared" si="448"/>
        <v>#DIV/0!</v>
      </c>
      <c r="AZ317" s="118">
        <v>0</v>
      </c>
      <c r="BA317" s="195" t="e">
        <f t="shared" si="449"/>
        <v>#DIV/0!</v>
      </c>
      <c r="BB317" s="117"/>
      <c r="BC317" s="117"/>
      <c r="BD317" s="117"/>
      <c r="BE317" s="117"/>
    </row>
    <row r="318" spans="2:59" s="120" customFormat="1" ht="22.5" hidden="1" customHeight="1" x14ac:dyDescent="0.25">
      <c r="B318" s="115"/>
      <c r="C318" s="113" t="s">
        <v>66</v>
      </c>
      <c r="D318" s="117"/>
      <c r="E318" s="117">
        <f t="shared" si="468"/>
        <v>0</v>
      </c>
      <c r="F318" s="117"/>
      <c r="G318" s="117"/>
      <c r="H318" s="117"/>
      <c r="I318" s="117"/>
      <c r="J318" s="117"/>
      <c r="K318" s="117">
        <f t="shared" si="473"/>
        <v>0</v>
      </c>
      <c r="L318" s="118"/>
      <c r="M318" s="118"/>
      <c r="N318" s="118"/>
      <c r="O318" s="117">
        <f t="shared" si="469"/>
        <v>0</v>
      </c>
      <c r="P318" s="195" t="e">
        <f t="shared" si="450"/>
        <v>#DIV/0!</v>
      </c>
      <c r="Q318" s="118"/>
      <c r="R318" s="195" t="e">
        <f t="shared" si="451"/>
        <v>#DIV/0!</v>
      </c>
      <c r="S318" s="117"/>
      <c r="T318" s="117"/>
      <c r="U318" s="117"/>
      <c r="V318" s="117"/>
      <c r="W318" s="117">
        <f t="shared" si="470"/>
        <v>0</v>
      </c>
      <c r="X318" s="195" t="e">
        <f t="shared" si="452"/>
        <v>#DIV/0!</v>
      </c>
      <c r="Y318" s="118"/>
      <c r="Z318" s="195" t="e">
        <f t="shared" si="453"/>
        <v>#DIV/0!</v>
      </c>
      <c r="AA318" s="117"/>
      <c r="AB318" s="117"/>
      <c r="AC318" s="117"/>
      <c r="AD318" s="117"/>
      <c r="AE318" s="117">
        <f t="shared" si="471"/>
        <v>0</v>
      </c>
      <c r="AF318" s="195" t="e">
        <f t="shared" si="454"/>
        <v>#DIV/0!</v>
      </c>
      <c r="AG318" s="118"/>
      <c r="AH318" s="323" t="e">
        <f t="shared" si="455"/>
        <v>#DIV/0!</v>
      </c>
      <c r="AI318" s="117"/>
      <c r="AJ318" s="117"/>
      <c r="AK318" s="117"/>
      <c r="AL318" s="117"/>
      <c r="AM318" s="117"/>
      <c r="AN318" s="117"/>
      <c r="AO318" s="117"/>
      <c r="AP318" s="117"/>
      <c r="AQ318" s="117"/>
      <c r="AR318" s="117"/>
      <c r="AS318" s="117"/>
      <c r="AT318" s="117"/>
      <c r="AU318" s="117"/>
      <c r="AV318" s="117"/>
      <c r="AW318" s="117"/>
      <c r="AX318" s="118">
        <f t="shared" si="472"/>
        <v>0</v>
      </c>
      <c r="AY318" s="195" t="e">
        <f t="shared" si="448"/>
        <v>#DIV/0!</v>
      </c>
      <c r="AZ318" s="118"/>
      <c r="BA318" s="195" t="e">
        <f t="shared" si="449"/>
        <v>#DIV/0!</v>
      </c>
      <c r="BB318" s="117"/>
      <c r="BC318" s="117"/>
      <c r="BD318" s="117"/>
      <c r="BE318" s="117"/>
    </row>
    <row r="319" spans="2:59" s="124" customFormat="1" ht="90" customHeight="1" x14ac:dyDescent="0.25">
      <c r="B319" s="533" t="s">
        <v>60</v>
      </c>
      <c r="C319" s="128" t="s">
        <v>81</v>
      </c>
      <c r="D319" s="212"/>
      <c r="E319" s="123">
        <f t="shared" si="468"/>
        <v>1000</v>
      </c>
      <c r="F319" s="212">
        <f>SUM(F321:F322)</f>
        <v>1000</v>
      </c>
      <c r="G319" s="212">
        <f>SUM(G321:G322)</f>
        <v>0</v>
      </c>
      <c r="H319" s="212"/>
      <c r="I319" s="212"/>
      <c r="J319" s="212"/>
      <c r="K319" s="78">
        <f t="shared" ref="K319:K328" si="474">L319</f>
        <v>460831.79850999999</v>
      </c>
      <c r="L319" s="80">
        <f>L320+L326</f>
        <v>460831.79850999999</v>
      </c>
      <c r="M319" s="80"/>
      <c r="N319" s="213"/>
      <c r="O319" s="78">
        <f>Q319</f>
        <v>20603.3184</v>
      </c>
      <c r="P319" s="192">
        <f t="shared" si="450"/>
        <v>4.4708977259417373E-2</v>
      </c>
      <c r="Q319" s="80">
        <f>Q320</f>
        <v>20603.3184</v>
      </c>
      <c r="R319" s="192">
        <f t="shared" si="451"/>
        <v>4.4708977259417373E-2</v>
      </c>
      <c r="S319" s="212"/>
      <c r="T319" s="212"/>
      <c r="U319" s="212"/>
      <c r="V319" s="212"/>
      <c r="W319" s="78">
        <f>Y319</f>
        <v>19337.325069999999</v>
      </c>
      <c r="X319" s="192">
        <f t="shared" si="452"/>
        <v>4.1961785476876942E-2</v>
      </c>
      <c r="Y319" s="80">
        <f>Y320+Y326</f>
        <v>19337.325069999999</v>
      </c>
      <c r="Z319" s="192">
        <f t="shared" si="453"/>
        <v>4.1961785476876942E-2</v>
      </c>
      <c r="AA319" s="212"/>
      <c r="AB319" s="212"/>
      <c r="AC319" s="212"/>
      <c r="AD319" s="212"/>
      <c r="AE319" s="78">
        <f>AG319</f>
        <v>449973.74649999995</v>
      </c>
      <c r="AF319" s="192">
        <f t="shared" si="454"/>
        <v>0.97643814501276338</v>
      </c>
      <c r="AG319" s="80">
        <f>AG320</f>
        <v>449973.74649999995</v>
      </c>
      <c r="AH319" s="323">
        <f t="shared" si="455"/>
        <v>0.97643814501276338</v>
      </c>
      <c r="AI319" s="212"/>
      <c r="AJ319" s="212"/>
      <c r="AK319" s="212"/>
      <c r="AL319" s="212"/>
      <c r="AM319" s="78">
        <f>AM320+AM326</f>
        <v>500000</v>
      </c>
      <c r="AN319" s="78"/>
      <c r="AO319" s="212"/>
      <c r="AP319" s="78" t="e">
        <f>AQ319</f>
        <v>#REF!</v>
      </c>
      <c r="AQ319" s="78" t="e">
        <f>AQ320</f>
        <v>#REF!</v>
      </c>
      <c r="AR319" s="78"/>
      <c r="AS319" s="212"/>
      <c r="AT319" s="78">
        <f t="shared" ref="AT319:AT328" si="475">AU319</f>
        <v>561675.05822000001</v>
      </c>
      <c r="AU319" s="78">
        <f>AU320+AU326</f>
        <v>561675.05822000001</v>
      </c>
      <c r="AV319" s="78"/>
      <c r="AW319" s="212"/>
      <c r="AX319" s="80" t="e">
        <f>AZ319</f>
        <v>#REF!</v>
      </c>
      <c r="AY319" s="192" t="e">
        <f t="shared" si="448"/>
        <v>#REF!</v>
      </c>
      <c r="AZ319" s="80" t="e">
        <f>AZ320</f>
        <v>#REF!</v>
      </c>
      <c r="BA319" s="192" t="e">
        <f t="shared" si="449"/>
        <v>#REF!</v>
      </c>
      <c r="BB319" s="212"/>
      <c r="BC319" s="212"/>
      <c r="BD319" s="212"/>
      <c r="BE319" s="212"/>
    </row>
    <row r="320" spans="2:59" s="109" customFormat="1" ht="45.75" customHeight="1" x14ac:dyDescent="0.25">
      <c r="B320" s="76"/>
      <c r="C320" s="77" t="s">
        <v>56</v>
      </c>
      <c r="D320" s="530"/>
      <c r="E320" s="530"/>
      <c r="F320" s="530"/>
      <c r="G320" s="530"/>
      <c r="H320" s="530"/>
      <c r="I320" s="530"/>
      <c r="J320" s="530"/>
      <c r="K320" s="576">
        <f t="shared" si="474"/>
        <v>460831.79850999999</v>
      </c>
      <c r="L320" s="111">
        <f>SUM(L321:L325)</f>
        <v>460831.79850999999</v>
      </c>
      <c r="M320" s="111"/>
      <c r="N320" s="111"/>
      <c r="O320" s="576">
        <f>Q320</f>
        <v>20603.3184</v>
      </c>
      <c r="P320" s="192">
        <f t="shared" si="450"/>
        <v>4.4708977259417373E-2</v>
      </c>
      <c r="Q320" s="111">
        <f>SUM(Q321:Q325)</f>
        <v>20603.3184</v>
      </c>
      <c r="R320" s="192">
        <f t="shared" si="451"/>
        <v>4.4708977259417373E-2</v>
      </c>
      <c r="S320" s="530"/>
      <c r="T320" s="530"/>
      <c r="U320" s="530"/>
      <c r="V320" s="530"/>
      <c r="W320" s="576">
        <f>Y320</f>
        <v>19337.325069999999</v>
      </c>
      <c r="X320" s="192">
        <f t="shared" si="452"/>
        <v>4.1961785476876942E-2</v>
      </c>
      <c r="Y320" s="111">
        <f>SUM(Y321:Y325)</f>
        <v>19337.325069999999</v>
      </c>
      <c r="Z320" s="192">
        <f t="shared" si="453"/>
        <v>4.1961785476876942E-2</v>
      </c>
      <c r="AA320" s="530"/>
      <c r="AB320" s="530"/>
      <c r="AC320" s="530"/>
      <c r="AD320" s="530"/>
      <c r="AE320" s="576">
        <f>AG320</f>
        <v>449973.74649999995</v>
      </c>
      <c r="AF320" s="192">
        <f t="shared" si="454"/>
        <v>0.97643814501276338</v>
      </c>
      <c r="AG320" s="111">
        <f>SUM(AG321:AG325)</f>
        <v>449973.74649999995</v>
      </c>
      <c r="AH320" s="323">
        <f t="shared" si="455"/>
        <v>0.97643814501276338</v>
      </c>
      <c r="AI320" s="530"/>
      <c r="AJ320" s="530"/>
      <c r="AK320" s="530"/>
      <c r="AL320" s="530"/>
      <c r="AM320" s="530">
        <f>SUM(AM321:AM325)</f>
        <v>0</v>
      </c>
      <c r="AN320" s="530"/>
      <c r="AO320" s="530"/>
      <c r="AP320" s="530" t="e">
        <f>AQ320</f>
        <v>#REF!</v>
      </c>
      <c r="AQ320" s="530" t="e">
        <f>SUM(AQ321:AQ325)</f>
        <v>#REF!</v>
      </c>
      <c r="AR320" s="530"/>
      <c r="AS320" s="530"/>
      <c r="AT320" s="530">
        <f t="shared" si="475"/>
        <v>61675.058219999999</v>
      </c>
      <c r="AU320" s="530">
        <f>SUM(AU321:AU325)</f>
        <v>61675.058219999999</v>
      </c>
      <c r="AV320" s="530"/>
      <c r="AW320" s="530"/>
      <c r="AX320" s="111" t="e">
        <f>AZ320</f>
        <v>#REF!</v>
      </c>
      <c r="AY320" s="192" t="e">
        <f t="shared" si="448"/>
        <v>#REF!</v>
      </c>
      <c r="AZ320" s="111" t="e">
        <f>SUM(AZ321:AZ325)</f>
        <v>#REF!</v>
      </c>
      <c r="BA320" s="192" t="e">
        <f t="shared" si="449"/>
        <v>#REF!</v>
      </c>
      <c r="BB320" s="530"/>
      <c r="BC320" s="530"/>
      <c r="BD320" s="530"/>
      <c r="BE320" s="530"/>
      <c r="BF320" s="108"/>
      <c r="BG320" s="108"/>
    </row>
    <row r="321" spans="2:57" s="120" customFormat="1" ht="27" hidden="1" customHeight="1" x14ac:dyDescent="0.25">
      <c r="B321" s="115"/>
      <c r="C321" s="113" t="s">
        <v>65</v>
      </c>
      <c r="D321" s="117"/>
      <c r="E321" s="117">
        <f t="shared" si="468"/>
        <v>1000</v>
      </c>
      <c r="F321" s="117">
        <v>1000</v>
      </c>
      <c r="G321" s="117"/>
      <c r="H321" s="117"/>
      <c r="I321" s="117"/>
      <c r="J321" s="117"/>
      <c r="K321" s="117">
        <f t="shared" si="474"/>
        <v>416118.85976999998</v>
      </c>
      <c r="L321" s="118">
        <v>416118.85976999998</v>
      </c>
      <c r="M321" s="118"/>
      <c r="N321" s="118"/>
      <c r="O321" s="117">
        <f t="shared" si="469"/>
        <v>119.68991</v>
      </c>
      <c r="P321" s="323">
        <f t="shared" si="450"/>
        <v>2.8763394686353753E-4</v>
      </c>
      <c r="Q321" s="118">
        <v>119.68991</v>
      </c>
      <c r="R321" s="323">
        <f t="shared" si="451"/>
        <v>2.8763394686353753E-4</v>
      </c>
      <c r="S321" s="117"/>
      <c r="T321" s="117"/>
      <c r="U321" s="117"/>
      <c r="V321" s="117"/>
      <c r="W321" s="117">
        <f t="shared" ref="W321:W326" si="476">Y321+AC321</f>
        <v>5.5035800000000004</v>
      </c>
      <c r="X321" s="323">
        <f t="shared" si="452"/>
        <v>1.3225980680236355E-5</v>
      </c>
      <c r="Y321" s="118">
        <v>5.5035800000000004</v>
      </c>
      <c r="Z321" s="323">
        <f t="shared" si="453"/>
        <v>1.3225980680236355E-5</v>
      </c>
      <c r="AA321" s="117"/>
      <c r="AB321" s="117"/>
      <c r="AC321" s="117"/>
      <c r="AD321" s="117"/>
      <c r="AE321" s="117">
        <f t="shared" ref="AE321:AE326" si="477">AG321+AK321</f>
        <v>416118.85976999998</v>
      </c>
      <c r="AF321" s="192">
        <f t="shared" si="454"/>
        <v>1</v>
      </c>
      <c r="AG321" s="118">
        <v>416118.85976999998</v>
      </c>
      <c r="AH321" s="323">
        <f t="shared" si="455"/>
        <v>1</v>
      </c>
      <c r="AI321" s="117"/>
      <c r="AJ321" s="117"/>
      <c r="AK321" s="117"/>
      <c r="AL321" s="117"/>
      <c r="AM321" s="117">
        <f>AU321-AA321</f>
        <v>0</v>
      </c>
      <c r="AN321" s="117"/>
      <c r="AO321" s="117"/>
      <c r="AP321" s="117">
        <f>AQ321</f>
        <v>-5.503580000018701</v>
      </c>
      <c r="AQ321" s="117">
        <f>AX321-AE321</f>
        <v>-5.503580000018701</v>
      </c>
      <c r="AR321" s="117"/>
      <c r="AS321" s="117"/>
      <c r="AT321" s="117">
        <f t="shared" si="475"/>
        <v>0</v>
      </c>
      <c r="AU321" s="117">
        <f>AA321</f>
        <v>0</v>
      </c>
      <c r="AV321" s="117"/>
      <c r="AW321" s="117"/>
      <c r="AX321" s="118">
        <f t="shared" ref="AX321:AX326" si="478">AZ321+BD321</f>
        <v>416113.35618999996</v>
      </c>
      <c r="AY321" s="323">
        <f t="shared" si="448"/>
        <v>0.99998677401931968</v>
      </c>
      <c r="AZ321" s="118">
        <f t="shared" ref="AZ321:AZ345" si="479">L321-Y321</f>
        <v>416113.35618999996</v>
      </c>
      <c r="BA321" s="323">
        <f t="shared" si="449"/>
        <v>0.99998677401931968</v>
      </c>
      <c r="BB321" s="117"/>
      <c r="BC321" s="117"/>
      <c r="BD321" s="117"/>
      <c r="BE321" s="117"/>
    </row>
    <row r="322" spans="2:57" s="120" customFormat="1" ht="22.5" hidden="1" customHeight="1" x14ac:dyDescent="0.25">
      <c r="B322" s="115"/>
      <c r="C322" s="113" t="s">
        <v>66</v>
      </c>
      <c r="D322" s="117"/>
      <c r="E322" s="117">
        <f t="shared" si="468"/>
        <v>0</v>
      </c>
      <c r="F322" s="117"/>
      <c r="G322" s="117"/>
      <c r="H322" s="117"/>
      <c r="I322" s="117"/>
      <c r="J322" s="117"/>
      <c r="K322" s="117">
        <f t="shared" si="474"/>
        <v>13784.826730000001</v>
      </c>
      <c r="L322" s="118">
        <v>13784.826730000001</v>
      </c>
      <c r="M322" s="118"/>
      <c r="N322" s="118"/>
      <c r="O322" s="117">
        <f>Q322</f>
        <v>413.56849</v>
      </c>
      <c r="P322" s="323">
        <f t="shared" si="450"/>
        <v>3.0001718418407715E-2</v>
      </c>
      <c r="Q322" s="118">
        <v>413.56849</v>
      </c>
      <c r="R322" s="323">
        <f>Y322/L322</f>
        <v>3.0001718418407715E-2</v>
      </c>
      <c r="S322" s="117"/>
      <c r="T322" s="117"/>
      <c r="U322" s="117"/>
      <c r="V322" s="117"/>
      <c r="W322" s="117">
        <f>Y322</f>
        <v>413.56849</v>
      </c>
      <c r="X322" s="323">
        <f t="shared" si="452"/>
        <v>3.0001718418407715E-2</v>
      </c>
      <c r="Y322" s="118">
        <v>413.56849</v>
      </c>
      <c r="Z322" s="323">
        <f t="shared" si="453"/>
        <v>3.0001718418407715E-2</v>
      </c>
      <c r="AA322" s="117"/>
      <c r="AB322" s="117"/>
      <c r="AC322" s="117"/>
      <c r="AD322" s="117"/>
      <c r="AE322" s="117">
        <f t="shared" si="477"/>
        <v>13784.826729999997</v>
      </c>
      <c r="AF322" s="192">
        <f t="shared" si="454"/>
        <v>0.99999999999999978</v>
      </c>
      <c r="AG322" s="118">
        <f>33854.88673-AG323-AG324</f>
        <v>13784.826729999997</v>
      </c>
      <c r="AH322" s="323">
        <f t="shared" si="455"/>
        <v>0.99999999999999978</v>
      </c>
      <c r="AI322" s="117"/>
      <c r="AJ322" s="117"/>
      <c r="AK322" s="117"/>
      <c r="AL322" s="117"/>
      <c r="AM322" s="117"/>
      <c r="AN322" s="117"/>
      <c r="AO322" s="117"/>
      <c r="AP322" s="117">
        <f>AQ322</f>
        <v>0</v>
      </c>
      <c r="AQ322" s="117"/>
      <c r="AR322" s="117"/>
      <c r="AS322" s="117"/>
      <c r="AT322" s="117">
        <f t="shared" si="475"/>
        <v>0</v>
      </c>
      <c r="AU322" s="117">
        <f>AA322</f>
        <v>0</v>
      </c>
      <c r="AV322" s="117"/>
      <c r="AW322" s="117"/>
      <c r="AX322" s="118" t="e">
        <f t="shared" si="478"/>
        <v>#REF!</v>
      </c>
      <c r="AY322" s="323" t="e">
        <f t="shared" si="448"/>
        <v>#REF!</v>
      </c>
      <c r="AZ322" s="118" t="e">
        <f>L322-#REF!</f>
        <v>#REF!</v>
      </c>
      <c r="BA322" s="323" t="e">
        <f t="shared" si="449"/>
        <v>#REF!</v>
      </c>
      <c r="BB322" s="117"/>
      <c r="BC322" s="117"/>
      <c r="BD322" s="117"/>
      <c r="BE322" s="117"/>
    </row>
    <row r="323" spans="2:57" s="120" customFormat="1" ht="52.5" hidden="1" customHeight="1" x14ac:dyDescent="0.25">
      <c r="B323" s="115"/>
      <c r="C323" s="113" t="s">
        <v>73</v>
      </c>
      <c r="D323" s="117"/>
      <c r="E323" s="117"/>
      <c r="F323" s="117"/>
      <c r="G323" s="117"/>
      <c r="H323" s="117"/>
      <c r="I323" s="117"/>
      <c r="J323" s="117"/>
      <c r="K323" s="117">
        <f t="shared" si="474"/>
        <v>23032.737779999999</v>
      </c>
      <c r="L323" s="118">
        <v>23032.737779999999</v>
      </c>
      <c r="M323" s="118"/>
      <c r="N323" s="118"/>
      <c r="O323" s="117">
        <f t="shared" si="469"/>
        <v>14408.62</v>
      </c>
      <c r="P323" s="323">
        <f t="shared" si="450"/>
        <v>0.62557131234791497</v>
      </c>
      <c r="Q323" s="118">
        <v>14408.62</v>
      </c>
      <c r="R323" s="323">
        <f t="shared" si="451"/>
        <v>0.62557131234791497</v>
      </c>
      <c r="S323" s="117"/>
      <c r="T323" s="117"/>
      <c r="U323" s="117"/>
      <c r="V323" s="117"/>
      <c r="W323" s="117">
        <f t="shared" si="476"/>
        <v>13256.813</v>
      </c>
      <c r="X323" s="323">
        <f t="shared" si="452"/>
        <v>0.57556392673003376</v>
      </c>
      <c r="Y323" s="118">
        <v>13256.813</v>
      </c>
      <c r="Z323" s="323">
        <f t="shared" si="453"/>
        <v>0.57556392673003376</v>
      </c>
      <c r="AA323" s="117"/>
      <c r="AB323" s="117"/>
      <c r="AC323" s="117"/>
      <c r="AD323" s="117"/>
      <c r="AE323" s="117">
        <f t="shared" si="477"/>
        <v>14408.62</v>
      </c>
      <c r="AF323" s="192">
        <f t="shared" si="454"/>
        <v>0.62557131234791497</v>
      </c>
      <c r="AG323" s="118">
        <f>Q323</f>
        <v>14408.62</v>
      </c>
      <c r="AH323" s="323">
        <f t="shared" si="455"/>
        <v>0.62557131234791497</v>
      </c>
      <c r="AI323" s="117"/>
      <c r="AJ323" s="117"/>
      <c r="AK323" s="117"/>
      <c r="AL323" s="117"/>
      <c r="AM323" s="117"/>
      <c r="AN323" s="117"/>
      <c r="AO323" s="117"/>
      <c r="AP323" s="117"/>
      <c r="AQ323" s="117"/>
      <c r="AR323" s="117"/>
      <c r="AS323" s="117"/>
      <c r="AT323" s="117"/>
      <c r="AU323" s="117"/>
      <c r="AV323" s="117"/>
      <c r="AW323" s="117"/>
      <c r="AX323" s="118">
        <f t="shared" si="478"/>
        <v>9775.9247799999994</v>
      </c>
      <c r="AY323" s="323">
        <f t="shared" si="448"/>
        <v>0.42443607326996624</v>
      </c>
      <c r="AZ323" s="118">
        <f t="shared" si="479"/>
        <v>9775.9247799999994</v>
      </c>
      <c r="BA323" s="323">
        <f t="shared" si="449"/>
        <v>0.42443607326996624</v>
      </c>
      <c r="BB323" s="117"/>
      <c r="BC323" s="117"/>
      <c r="BD323" s="117"/>
      <c r="BE323" s="117"/>
    </row>
    <row r="324" spans="2:57" s="120" customFormat="1" ht="76.5" hidden="1" customHeight="1" x14ac:dyDescent="0.25">
      <c r="B324" s="115"/>
      <c r="C324" s="113" t="s">
        <v>316</v>
      </c>
      <c r="D324" s="117"/>
      <c r="E324" s="117"/>
      <c r="F324" s="117"/>
      <c r="G324" s="117"/>
      <c r="H324" s="117"/>
      <c r="I324" s="117"/>
      <c r="J324" s="117"/>
      <c r="K324" s="117">
        <f t="shared" si="474"/>
        <v>7895.3742300000004</v>
      </c>
      <c r="L324" s="118">
        <v>7895.3742300000004</v>
      </c>
      <c r="M324" s="118"/>
      <c r="N324" s="118"/>
      <c r="O324" s="117">
        <f t="shared" si="469"/>
        <v>5661.44</v>
      </c>
      <c r="P324" s="323">
        <f t="shared" si="450"/>
        <v>0.71705784109488613</v>
      </c>
      <c r="Q324" s="118">
        <v>5661.44</v>
      </c>
      <c r="R324" s="323">
        <f t="shared" si="451"/>
        <v>0.71705784109488613</v>
      </c>
      <c r="S324" s="117"/>
      <c r="T324" s="117"/>
      <c r="U324" s="117"/>
      <c r="V324" s="117"/>
      <c r="W324" s="117">
        <f t="shared" si="476"/>
        <v>5661.44</v>
      </c>
      <c r="X324" s="323">
        <f t="shared" si="452"/>
        <v>0.71705784109488613</v>
      </c>
      <c r="Y324" s="118">
        <v>5661.44</v>
      </c>
      <c r="Z324" s="323">
        <f t="shared" si="453"/>
        <v>0.71705784109488613</v>
      </c>
      <c r="AA324" s="117"/>
      <c r="AB324" s="117"/>
      <c r="AC324" s="117"/>
      <c r="AD324" s="117"/>
      <c r="AE324" s="117">
        <f t="shared" si="477"/>
        <v>5661.44</v>
      </c>
      <c r="AF324" s="192">
        <f t="shared" si="454"/>
        <v>0.71705784109488613</v>
      </c>
      <c r="AG324" s="118">
        <f>W324</f>
        <v>5661.44</v>
      </c>
      <c r="AH324" s="323">
        <f t="shared" si="455"/>
        <v>0.71705784109488613</v>
      </c>
      <c r="AI324" s="117"/>
      <c r="AJ324" s="117"/>
      <c r="AK324" s="117"/>
      <c r="AL324" s="117"/>
      <c r="AM324" s="117"/>
      <c r="AN324" s="117"/>
      <c r="AO324" s="117"/>
      <c r="AP324" s="117"/>
      <c r="AQ324" s="117"/>
      <c r="AR324" s="117"/>
      <c r="AS324" s="117"/>
      <c r="AT324" s="117"/>
      <c r="AU324" s="117"/>
      <c r="AV324" s="117"/>
      <c r="AW324" s="117"/>
      <c r="AX324" s="118">
        <f t="shared" si="478"/>
        <v>2233.9342300000008</v>
      </c>
      <c r="AY324" s="323">
        <f t="shared" si="448"/>
        <v>0.28294215890511382</v>
      </c>
      <c r="AZ324" s="118">
        <f t="shared" si="479"/>
        <v>2233.9342300000008</v>
      </c>
      <c r="BA324" s="323">
        <f t="shared" si="449"/>
        <v>0.28294215890511382</v>
      </c>
      <c r="BB324" s="117"/>
      <c r="BC324" s="117"/>
      <c r="BD324" s="117"/>
      <c r="BE324" s="117"/>
    </row>
    <row r="325" spans="2:57" s="120" customFormat="1" ht="62.25" hidden="1" customHeight="1" x14ac:dyDescent="0.25">
      <c r="B325" s="115"/>
      <c r="C325" s="113" t="s">
        <v>317</v>
      </c>
      <c r="D325" s="117"/>
      <c r="E325" s="117"/>
      <c r="F325" s="117"/>
      <c r="G325" s="117"/>
      <c r="H325" s="117"/>
      <c r="I325" s="117"/>
      <c r="J325" s="117"/>
      <c r="K325" s="117">
        <f t="shared" si="474"/>
        <v>0</v>
      </c>
      <c r="L325" s="118"/>
      <c r="M325" s="118"/>
      <c r="N325" s="118"/>
      <c r="O325" s="117">
        <f t="shared" si="469"/>
        <v>0</v>
      </c>
      <c r="P325" s="192" t="e">
        <f t="shared" si="450"/>
        <v>#DIV/0!</v>
      </c>
      <c r="Q325" s="118"/>
      <c r="R325" s="192" t="e">
        <f t="shared" si="451"/>
        <v>#DIV/0!</v>
      </c>
      <c r="S325" s="117"/>
      <c r="T325" s="117"/>
      <c r="U325" s="117"/>
      <c r="V325" s="117"/>
      <c r="W325" s="117">
        <f t="shared" si="476"/>
        <v>0</v>
      </c>
      <c r="X325" s="192" t="e">
        <f t="shared" si="452"/>
        <v>#DIV/0!</v>
      </c>
      <c r="Y325" s="118">
        <f t="shared" ref="Y325" si="480">L325</f>
        <v>0</v>
      </c>
      <c r="Z325" s="192" t="e">
        <f t="shared" si="453"/>
        <v>#DIV/0!</v>
      </c>
      <c r="AA325" s="117"/>
      <c r="AB325" s="117"/>
      <c r="AC325" s="117"/>
      <c r="AD325" s="117"/>
      <c r="AE325" s="117">
        <f t="shared" si="477"/>
        <v>0</v>
      </c>
      <c r="AF325" s="192" t="e">
        <f t="shared" si="454"/>
        <v>#DIV/0!</v>
      </c>
      <c r="AG325" s="118"/>
      <c r="AH325" s="323" t="e">
        <f t="shared" si="455"/>
        <v>#DIV/0!</v>
      </c>
      <c r="AI325" s="117"/>
      <c r="AJ325" s="117"/>
      <c r="AK325" s="117"/>
      <c r="AL325" s="117"/>
      <c r="AM325" s="117"/>
      <c r="AN325" s="117"/>
      <c r="AO325" s="117"/>
      <c r="AP325" s="117" t="e">
        <f>AQ325</f>
        <v>#REF!</v>
      </c>
      <c r="AQ325" s="117" t="e">
        <f>AA325-#REF!</f>
        <v>#REF!</v>
      </c>
      <c r="AR325" s="117"/>
      <c r="AS325" s="117"/>
      <c r="AT325" s="117">
        <f>AA325</f>
        <v>0</v>
      </c>
      <c r="AU325" s="117">
        <f>AA325+61675.05822</f>
        <v>61675.058219999999</v>
      </c>
      <c r="AV325" s="117"/>
      <c r="AW325" s="117"/>
      <c r="AX325" s="118">
        <f t="shared" si="478"/>
        <v>0</v>
      </c>
      <c r="AY325" s="192" t="e">
        <f t="shared" si="448"/>
        <v>#DIV/0!</v>
      </c>
      <c r="AZ325" s="118">
        <f t="shared" si="479"/>
        <v>0</v>
      </c>
      <c r="BA325" s="192" t="e">
        <f t="shared" si="449"/>
        <v>#DIV/0!</v>
      </c>
      <c r="BB325" s="117"/>
      <c r="BC325" s="117"/>
      <c r="BD325" s="117"/>
      <c r="BE325" s="117"/>
    </row>
    <row r="326" spans="2:57" s="124" customFormat="1" ht="46.5" hidden="1" customHeight="1" x14ac:dyDescent="0.25">
      <c r="B326" s="533"/>
      <c r="C326" s="77" t="s">
        <v>57</v>
      </c>
      <c r="D326" s="123"/>
      <c r="E326" s="123"/>
      <c r="F326" s="123"/>
      <c r="G326" s="123"/>
      <c r="H326" s="123"/>
      <c r="I326" s="123"/>
      <c r="J326" s="123"/>
      <c r="K326" s="123">
        <f t="shared" si="474"/>
        <v>0</v>
      </c>
      <c r="L326" s="534">
        <v>0</v>
      </c>
      <c r="M326" s="534"/>
      <c r="N326" s="534"/>
      <c r="O326" s="123">
        <f t="shared" si="469"/>
        <v>0</v>
      </c>
      <c r="P326" s="192" t="e">
        <f t="shared" si="450"/>
        <v>#DIV/0!</v>
      </c>
      <c r="Q326" s="118">
        <f>AA326-L326</f>
        <v>0</v>
      </c>
      <c r="R326" s="192" t="e">
        <f t="shared" si="451"/>
        <v>#DIV/0!</v>
      </c>
      <c r="S326" s="123"/>
      <c r="T326" s="123"/>
      <c r="U326" s="123"/>
      <c r="V326" s="123"/>
      <c r="W326" s="123">
        <f t="shared" si="476"/>
        <v>0</v>
      </c>
      <c r="X326" s="192" t="e">
        <f t="shared" si="452"/>
        <v>#DIV/0!</v>
      </c>
      <c r="Y326" s="118">
        <f>AJ326-U326</f>
        <v>0</v>
      </c>
      <c r="Z326" s="192" t="e">
        <f t="shared" si="453"/>
        <v>#DIV/0!</v>
      </c>
      <c r="AA326" s="123"/>
      <c r="AB326" s="123"/>
      <c r="AC326" s="123"/>
      <c r="AD326" s="123"/>
      <c r="AE326" s="123">
        <f t="shared" si="477"/>
        <v>0</v>
      </c>
      <c r="AF326" s="192" t="e">
        <f t="shared" si="454"/>
        <v>#DIV/0!</v>
      </c>
      <c r="AG326" s="118"/>
      <c r="AH326" s="323" t="e">
        <f t="shared" si="455"/>
        <v>#DIV/0!</v>
      </c>
      <c r="AI326" s="123"/>
      <c r="AJ326" s="123"/>
      <c r="AK326" s="123"/>
      <c r="AL326" s="123"/>
      <c r="AM326" s="123">
        <f>AU326-AA326</f>
        <v>500000</v>
      </c>
      <c r="AN326" s="123"/>
      <c r="AO326" s="123"/>
      <c r="AP326" s="123"/>
      <c r="AQ326" s="123"/>
      <c r="AR326" s="123"/>
      <c r="AS326" s="123"/>
      <c r="AT326" s="123">
        <f t="shared" si="475"/>
        <v>500000</v>
      </c>
      <c r="AU326" s="123">
        <v>500000</v>
      </c>
      <c r="AV326" s="123"/>
      <c r="AW326" s="123"/>
      <c r="AX326" s="118">
        <f t="shared" si="478"/>
        <v>0</v>
      </c>
      <c r="AY326" s="192" t="e">
        <f t="shared" si="448"/>
        <v>#DIV/0!</v>
      </c>
      <c r="AZ326" s="118">
        <f t="shared" si="479"/>
        <v>0</v>
      </c>
      <c r="BA326" s="192" t="e">
        <f t="shared" si="449"/>
        <v>#DIV/0!</v>
      </c>
      <c r="BB326" s="123"/>
      <c r="BC326" s="123"/>
      <c r="BD326" s="123"/>
      <c r="BE326" s="123"/>
    </row>
    <row r="327" spans="2:57" s="124" customFormat="1" ht="177.75" customHeight="1" x14ac:dyDescent="0.25">
      <c r="B327" s="533" t="s">
        <v>67</v>
      </c>
      <c r="C327" s="128" t="s">
        <v>338</v>
      </c>
      <c r="D327" s="123"/>
      <c r="E327" s="78">
        <f>F327</f>
        <v>0</v>
      </c>
      <c r="F327" s="123">
        <f>F329</f>
        <v>0</v>
      </c>
      <c r="G327" s="123"/>
      <c r="H327" s="123"/>
      <c r="I327" s="123"/>
      <c r="J327" s="123"/>
      <c r="K327" s="78">
        <f t="shared" si="474"/>
        <v>40649.077960000002</v>
      </c>
      <c r="L327" s="80">
        <f>L329</f>
        <v>40649.077960000002</v>
      </c>
      <c r="M327" s="80"/>
      <c r="N327" s="534"/>
      <c r="O327" s="78">
        <f t="shared" si="469"/>
        <v>0</v>
      </c>
      <c r="P327" s="192">
        <f t="shared" si="450"/>
        <v>0</v>
      </c>
      <c r="Q327" s="534"/>
      <c r="R327" s="192">
        <f t="shared" si="451"/>
        <v>0</v>
      </c>
      <c r="S327" s="123"/>
      <c r="T327" s="123"/>
      <c r="U327" s="123"/>
      <c r="V327" s="123"/>
      <c r="W327" s="78">
        <v>0</v>
      </c>
      <c r="X327" s="192">
        <f t="shared" si="452"/>
        <v>0</v>
      </c>
      <c r="Y327" s="534"/>
      <c r="Z327" s="192">
        <f t="shared" si="453"/>
        <v>0</v>
      </c>
      <c r="AA327" s="123"/>
      <c r="AB327" s="123"/>
      <c r="AC327" s="123"/>
      <c r="AD327" s="123"/>
      <c r="AE327" s="78">
        <f>AG327</f>
        <v>0</v>
      </c>
      <c r="AF327" s="192">
        <f t="shared" si="454"/>
        <v>0</v>
      </c>
      <c r="AG327" s="534">
        <f>AG329</f>
        <v>0</v>
      </c>
      <c r="AH327" s="323">
        <f t="shared" si="455"/>
        <v>0</v>
      </c>
      <c r="AI327" s="123"/>
      <c r="AJ327" s="123"/>
      <c r="AK327" s="123"/>
      <c r="AL327" s="123"/>
      <c r="AM327" s="78">
        <f>AM328</f>
        <v>0</v>
      </c>
      <c r="AN327" s="78"/>
      <c r="AO327" s="123"/>
      <c r="AP327" s="78">
        <f>AQ327</f>
        <v>0</v>
      </c>
      <c r="AQ327" s="78">
        <f>AQ328</f>
        <v>0</v>
      </c>
      <c r="AR327" s="78"/>
      <c r="AS327" s="123"/>
      <c r="AT327" s="78">
        <f t="shared" si="475"/>
        <v>0</v>
      </c>
      <c r="AU327" s="78">
        <f>AU328</f>
        <v>0</v>
      </c>
      <c r="AV327" s="78"/>
      <c r="AW327" s="123"/>
      <c r="AX327" s="534"/>
      <c r="AY327" s="192">
        <f t="shared" si="448"/>
        <v>0</v>
      </c>
      <c r="AZ327" s="534">
        <f t="shared" si="479"/>
        <v>40649.077960000002</v>
      </c>
      <c r="BA327" s="192">
        <f t="shared" si="449"/>
        <v>1</v>
      </c>
      <c r="BB327" s="123"/>
      <c r="BC327" s="123"/>
      <c r="BD327" s="123"/>
      <c r="BE327" s="123"/>
    </row>
    <row r="328" spans="2:57" s="214" customFormat="1" ht="22.5" hidden="1" customHeight="1" x14ac:dyDescent="0.25">
      <c r="B328" s="122"/>
      <c r="C328" s="216"/>
      <c r="D328" s="208"/>
      <c r="E328" s="208"/>
      <c r="F328" s="208"/>
      <c r="G328" s="208"/>
      <c r="H328" s="208"/>
      <c r="I328" s="208"/>
      <c r="J328" s="208"/>
      <c r="K328" s="153">
        <f t="shared" si="474"/>
        <v>0</v>
      </c>
      <c r="L328" s="152">
        <f>F328</f>
        <v>0</v>
      </c>
      <c r="M328" s="152"/>
      <c r="N328" s="209"/>
      <c r="O328" s="153">
        <f t="shared" si="469"/>
        <v>0</v>
      </c>
      <c r="P328" s="195" t="e">
        <f t="shared" si="450"/>
        <v>#DIV/0!</v>
      </c>
      <c r="Q328" s="118"/>
      <c r="R328" s="195" t="e">
        <f t="shared" si="451"/>
        <v>#DIV/0!</v>
      </c>
      <c r="S328" s="208"/>
      <c r="T328" s="208"/>
      <c r="U328" s="208"/>
      <c r="V328" s="208"/>
      <c r="W328" s="153"/>
      <c r="X328" s="195" t="e">
        <f t="shared" si="452"/>
        <v>#DIV/0!</v>
      </c>
      <c r="Y328" s="118"/>
      <c r="Z328" s="195" t="e">
        <f t="shared" si="453"/>
        <v>#DIV/0!</v>
      </c>
      <c r="AA328" s="208"/>
      <c r="AB328" s="208"/>
      <c r="AC328" s="208"/>
      <c r="AD328" s="208"/>
      <c r="AE328" s="153"/>
      <c r="AF328" s="195" t="e">
        <f t="shared" si="454"/>
        <v>#DIV/0!</v>
      </c>
      <c r="AG328" s="118"/>
      <c r="AH328" s="323" t="e">
        <f t="shared" si="455"/>
        <v>#DIV/0!</v>
      </c>
      <c r="AI328" s="208"/>
      <c r="AJ328" s="208"/>
      <c r="AK328" s="208"/>
      <c r="AL328" s="208"/>
      <c r="AM328" s="153">
        <f>AG328</f>
        <v>0</v>
      </c>
      <c r="AN328" s="153"/>
      <c r="AO328" s="208"/>
      <c r="AP328" s="153">
        <f>AQ328</f>
        <v>0</v>
      </c>
      <c r="AQ328" s="153">
        <f>AK328</f>
        <v>0</v>
      </c>
      <c r="AR328" s="153"/>
      <c r="AS328" s="208"/>
      <c r="AT328" s="153">
        <f t="shared" si="475"/>
        <v>0</v>
      </c>
      <c r="AU328" s="153">
        <f>AK328</f>
        <v>0</v>
      </c>
      <c r="AV328" s="153"/>
      <c r="AW328" s="208"/>
      <c r="AX328" s="118"/>
      <c r="AY328" s="195" t="e">
        <f t="shared" si="448"/>
        <v>#DIV/0!</v>
      </c>
      <c r="AZ328" s="118">
        <f t="shared" si="479"/>
        <v>0</v>
      </c>
      <c r="BA328" s="195" t="e">
        <f t="shared" si="449"/>
        <v>#DIV/0!</v>
      </c>
      <c r="BB328" s="208"/>
      <c r="BC328" s="208"/>
      <c r="BD328" s="208"/>
      <c r="BE328" s="208"/>
    </row>
    <row r="329" spans="2:57" s="120" customFormat="1" ht="22.5" hidden="1" customHeight="1" x14ac:dyDescent="0.25">
      <c r="B329" s="115"/>
      <c r="C329" s="113" t="s">
        <v>66</v>
      </c>
      <c r="D329" s="117"/>
      <c r="E329" s="117">
        <f>F329</f>
        <v>0</v>
      </c>
      <c r="F329" s="117">
        <v>0</v>
      </c>
      <c r="G329" s="117"/>
      <c r="H329" s="117"/>
      <c r="I329" s="117"/>
      <c r="J329" s="117"/>
      <c r="K329" s="117">
        <f>L329</f>
        <v>40649.077960000002</v>
      </c>
      <c r="L329" s="118">
        <v>40649.077960000002</v>
      </c>
      <c r="M329" s="118"/>
      <c r="N329" s="118"/>
      <c r="O329" s="117">
        <f t="shared" si="469"/>
        <v>0</v>
      </c>
      <c r="P329" s="323">
        <f t="shared" si="450"/>
        <v>0</v>
      </c>
      <c r="Q329" s="118"/>
      <c r="R329" s="323">
        <f t="shared" si="451"/>
        <v>0</v>
      </c>
      <c r="S329" s="117"/>
      <c r="T329" s="117"/>
      <c r="U329" s="117"/>
      <c r="V329" s="117"/>
      <c r="W329" s="117"/>
      <c r="X329" s="323">
        <f t="shared" si="452"/>
        <v>0</v>
      </c>
      <c r="Y329" s="118"/>
      <c r="Z329" s="323">
        <f t="shared" si="453"/>
        <v>0</v>
      </c>
      <c r="AA329" s="117"/>
      <c r="AB329" s="117"/>
      <c r="AC329" s="117"/>
      <c r="AD329" s="117"/>
      <c r="AE329" s="117">
        <f t="shared" ref="AE329:AE334" si="481">AG329</f>
        <v>0</v>
      </c>
      <c r="AF329" s="192">
        <f t="shared" si="454"/>
        <v>0</v>
      </c>
      <c r="AG329" s="118">
        <v>0</v>
      </c>
      <c r="AH329" s="323">
        <f t="shared" si="455"/>
        <v>0</v>
      </c>
      <c r="AI329" s="117"/>
      <c r="AJ329" s="117"/>
      <c r="AK329" s="117"/>
      <c r="AL329" s="117"/>
      <c r="AM329" s="117"/>
      <c r="AN329" s="117"/>
      <c r="AO329" s="117"/>
      <c r="AP329" s="117"/>
      <c r="AQ329" s="117"/>
      <c r="AR329" s="117"/>
      <c r="AS329" s="117"/>
      <c r="AT329" s="117"/>
      <c r="AU329" s="117"/>
      <c r="AV329" s="117"/>
      <c r="AW329" s="117"/>
      <c r="AX329" s="118"/>
      <c r="AY329" s="323">
        <f t="shared" si="448"/>
        <v>0</v>
      </c>
      <c r="AZ329" s="118">
        <f t="shared" si="479"/>
        <v>40649.077960000002</v>
      </c>
      <c r="BA329" s="323">
        <f t="shared" si="449"/>
        <v>1</v>
      </c>
      <c r="BB329" s="117"/>
      <c r="BC329" s="117"/>
      <c r="BD329" s="117"/>
      <c r="BE329" s="117"/>
    </row>
    <row r="330" spans="2:57" s="214" customFormat="1" ht="130.5" hidden="1" customHeight="1" x14ac:dyDescent="0.25">
      <c r="B330" s="122" t="s">
        <v>131</v>
      </c>
      <c r="C330" s="128" t="s">
        <v>132</v>
      </c>
      <c r="D330" s="208"/>
      <c r="E330" s="78">
        <f>F330</f>
        <v>80000</v>
      </c>
      <c r="F330" s="78">
        <f>F331</f>
        <v>80000</v>
      </c>
      <c r="G330" s="208"/>
      <c r="H330" s="78">
        <f>I330</f>
        <v>-80000</v>
      </c>
      <c r="I330" s="78">
        <f>I331</f>
        <v>-80000</v>
      </c>
      <c r="J330" s="208"/>
      <c r="K330" s="78">
        <f>L330</f>
        <v>0</v>
      </c>
      <c r="L330" s="80">
        <f>SUM(L331:L332)</f>
        <v>0</v>
      </c>
      <c r="M330" s="80"/>
      <c r="N330" s="209"/>
      <c r="O330" s="78" t="e">
        <f t="shared" si="469"/>
        <v>#REF!</v>
      </c>
      <c r="P330" s="195" t="e">
        <f t="shared" si="450"/>
        <v>#REF!</v>
      </c>
      <c r="Q330" s="118" t="e">
        <f>Q331</f>
        <v>#REF!</v>
      </c>
      <c r="R330" s="195" t="e">
        <f t="shared" si="451"/>
        <v>#REF!</v>
      </c>
      <c r="S330" s="208"/>
      <c r="T330" s="208"/>
      <c r="U330" s="208"/>
      <c r="V330" s="208"/>
      <c r="W330" s="78" t="e">
        <f>Y330</f>
        <v>#REF!</v>
      </c>
      <c r="X330" s="195" t="e">
        <f t="shared" si="452"/>
        <v>#REF!</v>
      </c>
      <c r="Y330" s="118" t="e">
        <f>Y331</f>
        <v>#REF!</v>
      </c>
      <c r="Z330" s="195" t="e">
        <f t="shared" si="453"/>
        <v>#REF!</v>
      </c>
      <c r="AA330" s="208"/>
      <c r="AB330" s="208"/>
      <c r="AC330" s="208"/>
      <c r="AD330" s="208"/>
      <c r="AE330" s="78" t="e">
        <f t="shared" si="481"/>
        <v>#REF!</v>
      </c>
      <c r="AF330" s="195" t="e">
        <f t="shared" si="454"/>
        <v>#REF!</v>
      </c>
      <c r="AG330" s="118" t="e">
        <f>AG331</f>
        <v>#REF!</v>
      </c>
      <c r="AH330" s="323" t="e">
        <f t="shared" si="455"/>
        <v>#REF!</v>
      </c>
      <c r="AI330" s="208"/>
      <c r="AJ330" s="208"/>
      <c r="AK330" s="208"/>
      <c r="AL330" s="208"/>
      <c r="AM330" s="78">
        <f>AM331</f>
        <v>0</v>
      </c>
      <c r="AN330" s="78"/>
      <c r="AO330" s="208"/>
      <c r="AP330" s="78">
        <f>AQ330</f>
        <v>0</v>
      </c>
      <c r="AQ330" s="78">
        <f>AQ331</f>
        <v>0</v>
      </c>
      <c r="AR330" s="78"/>
      <c r="AS330" s="208"/>
      <c r="AT330" s="78">
        <f>AU330</f>
        <v>0</v>
      </c>
      <c r="AU330" s="78">
        <f>AU331</f>
        <v>0</v>
      </c>
      <c r="AV330" s="78"/>
      <c r="AW330" s="208"/>
      <c r="AX330" s="118" t="e">
        <f>AZ330</f>
        <v>#REF!</v>
      </c>
      <c r="AY330" s="195" t="e">
        <f t="shared" si="448"/>
        <v>#REF!</v>
      </c>
      <c r="AZ330" s="118" t="e">
        <f t="shared" si="479"/>
        <v>#REF!</v>
      </c>
      <c r="BA330" s="195" t="e">
        <f t="shared" si="449"/>
        <v>#REF!</v>
      </c>
      <c r="BB330" s="208"/>
      <c r="BC330" s="208"/>
      <c r="BD330" s="208"/>
      <c r="BE330" s="208"/>
    </row>
    <row r="331" spans="2:57" s="120" customFormat="1" ht="22.5" hidden="1" customHeight="1" x14ac:dyDescent="0.25">
      <c r="B331" s="115"/>
      <c r="C331" s="113" t="s">
        <v>65</v>
      </c>
      <c r="D331" s="117"/>
      <c r="E331" s="117">
        <f>F331</f>
        <v>80000</v>
      </c>
      <c r="F331" s="117">
        <v>80000</v>
      </c>
      <c r="G331" s="117"/>
      <c r="H331" s="117">
        <f>I331</f>
        <v>-80000</v>
      </c>
      <c r="I331" s="117">
        <f>L331-F331</f>
        <v>-80000</v>
      </c>
      <c r="J331" s="117"/>
      <c r="K331" s="117">
        <f>L331</f>
        <v>0</v>
      </c>
      <c r="L331" s="118">
        <v>0</v>
      </c>
      <c r="M331" s="118"/>
      <c r="N331" s="118"/>
      <c r="O331" s="117" t="e">
        <f t="shared" si="469"/>
        <v>#REF!</v>
      </c>
      <c r="P331" s="195" t="e">
        <f t="shared" si="450"/>
        <v>#REF!</v>
      </c>
      <c r="Q331" s="118" t="e">
        <f>#REF!-L331</f>
        <v>#REF!</v>
      </c>
      <c r="R331" s="195" t="e">
        <f t="shared" si="451"/>
        <v>#REF!</v>
      </c>
      <c r="S331" s="117"/>
      <c r="T331" s="117"/>
      <c r="U331" s="117"/>
      <c r="V331" s="117"/>
      <c r="W331" s="117" t="e">
        <f>Y331</f>
        <v>#REF!</v>
      </c>
      <c r="X331" s="195" t="e">
        <f t="shared" si="452"/>
        <v>#REF!</v>
      </c>
      <c r="Y331" s="118" t="e">
        <f>#REF!-U331</f>
        <v>#REF!</v>
      </c>
      <c r="Z331" s="195" t="e">
        <f t="shared" si="453"/>
        <v>#REF!</v>
      </c>
      <c r="AA331" s="117"/>
      <c r="AB331" s="117"/>
      <c r="AC331" s="117"/>
      <c r="AD331" s="117"/>
      <c r="AE331" s="117" t="e">
        <f t="shared" si="481"/>
        <v>#REF!</v>
      </c>
      <c r="AF331" s="195" t="e">
        <f t="shared" si="454"/>
        <v>#REF!</v>
      </c>
      <c r="AG331" s="118" t="e">
        <f>#REF!-AC331</f>
        <v>#REF!</v>
      </c>
      <c r="AH331" s="323" t="e">
        <f t="shared" si="455"/>
        <v>#REF!</v>
      </c>
      <c r="AI331" s="117"/>
      <c r="AJ331" s="117"/>
      <c r="AK331" s="117"/>
      <c r="AL331" s="117"/>
      <c r="AM331" s="117">
        <v>0</v>
      </c>
      <c r="AN331" s="117"/>
      <c r="AO331" s="117"/>
      <c r="AP331" s="117">
        <f>AQ331</f>
        <v>0</v>
      </c>
      <c r="AQ331" s="117">
        <v>0</v>
      </c>
      <c r="AR331" s="117"/>
      <c r="AS331" s="117"/>
      <c r="AT331" s="117">
        <f>AU331</f>
        <v>0</v>
      </c>
      <c r="AU331" s="117">
        <v>0</v>
      </c>
      <c r="AV331" s="117"/>
      <c r="AW331" s="117"/>
      <c r="AX331" s="118" t="e">
        <f>AZ331</f>
        <v>#REF!</v>
      </c>
      <c r="AY331" s="195" t="e">
        <f t="shared" si="448"/>
        <v>#REF!</v>
      </c>
      <c r="AZ331" s="118" t="e">
        <f t="shared" si="479"/>
        <v>#REF!</v>
      </c>
      <c r="BA331" s="195" t="e">
        <f t="shared" si="449"/>
        <v>#REF!</v>
      </c>
      <c r="BB331" s="117"/>
      <c r="BC331" s="117"/>
      <c r="BD331" s="117"/>
      <c r="BE331" s="117"/>
    </row>
    <row r="332" spans="2:57" s="120" customFormat="1" ht="22.5" hidden="1" customHeight="1" x14ac:dyDescent="0.25">
      <c r="B332" s="115"/>
      <c r="C332" s="113" t="s">
        <v>66</v>
      </c>
      <c r="D332" s="117"/>
      <c r="E332" s="117"/>
      <c r="F332" s="117"/>
      <c r="G332" s="117"/>
      <c r="H332" s="117"/>
      <c r="I332" s="117"/>
      <c r="J332" s="117"/>
      <c r="K332" s="117">
        <f>L332</f>
        <v>0</v>
      </c>
      <c r="L332" s="118">
        <v>0</v>
      </c>
      <c r="M332" s="118"/>
      <c r="N332" s="118"/>
      <c r="O332" s="117" t="e">
        <f t="shared" si="469"/>
        <v>#REF!</v>
      </c>
      <c r="P332" s="195" t="e">
        <f t="shared" si="450"/>
        <v>#REF!</v>
      </c>
      <c r="Q332" s="118" t="e">
        <f>#REF!-L332</f>
        <v>#REF!</v>
      </c>
      <c r="R332" s="195" t="e">
        <f t="shared" si="451"/>
        <v>#REF!</v>
      </c>
      <c r="S332" s="117"/>
      <c r="T332" s="117"/>
      <c r="U332" s="117"/>
      <c r="V332" s="117"/>
      <c r="W332" s="117" t="e">
        <f>Y332</f>
        <v>#REF!</v>
      </c>
      <c r="X332" s="195" t="e">
        <f t="shared" si="452"/>
        <v>#REF!</v>
      </c>
      <c r="Y332" s="118" t="e">
        <f>#REF!-U332</f>
        <v>#REF!</v>
      </c>
      <c r="Z332" s="195" t="e">
        <f t="shared" si="453"/>
        <v>#REF!</v>
      </c>
      <c r="AA332" s="117"/>
      <c r="AB332" s="117"/>
      <c r="AC332" s="117"/>
      <c r="AD332" s="117"/>
      <c r="AE332" s="117" t="e">
        <f t="shared" si="481"/>
        <v>#REF!</v>
      </c>
      <c r="AF332" s="195" t="e">
        <f t="shared" si="454"/>
        <v>#REF!</v>
      </c>
      <c r="AG332" s="118" t="e">
        <f>#REF!-AC332</f>
        <v>#REF!</v>
      </c>
      <c r="AH332" s="323" t="e">
        <f t="shared" si="455"/>
        <v>#REF!</v>
      </c>
      <c r="AI332" s="117"/>
      <c r="AJ332" s="117"/>
      <c r="AK332" s="117"/>
      <c r="AL332" s="117"/>
      <c r="AM332" s="117"/>
      <c r="AN332" s="117"/>
      <c r="AO332" s="117"/>
      <c r="AP332" s="117"/>
      <c r="AQ332" s="117"/>
      <c r="AR332" s="117"/>
      <c r="AS332" s="117"/>
      <c r="AT332" s="117"/>
      <c r="AU332" s="117"/>
      <c r="AV332" s="117"/>
      <c r="AW332" s="117"/>
      <c r="AX332" s="118" t="e">
        <f>AZ332</f>
        <v>#REF!</v>
      </c>
      <c r="AY332" s="195" t="e">
        <f t="shared" si="448"/>
        <v>#REF!</v>
      </c>
      <c r="AZ332" s="118" t="e">
        <f t="shared" si="479"/>
        <v>#REF!</v>
      </c>
      <c r="BA332" s="195" t="e">
        <f t="shared" si="449"/>
        <v>#REF!</v>
      </c>
      <c r="BB332" s="117"/>
      <c r="BC332" s="117"/>
      <c r="BD332" s="117"/>
      <c r="BE332" s="117"/>
    </row>
    <row r="333" spans="2:57" s="215" customFormat="1" ht="90" hidden="1" customHeight="1" x14ac:dyDescent="0.25">
      <c r="B333" s="122" t="s">
        <v>133</v>
      </c>
      <c r="C333" s="128" t="s">
        <v>134</v>
      </c>
      <c r="D333" s="212"/>
      <c r="E333" s="123">
        <f t="shared" ref="E333" si="482">F333+G333</f>
        <v>1000</v>
      </c>
      <c r="F333" s="212">
        <f>SUM(F335:F336)</f>
        <v>1000</v>
      </c>
      <c r="G333" s="212">
        <f>SUM(G335:G336)</f>
        <v>0</v>
      </c>
      <c r="H333" s="212"/>
      <c r="I333" s="212"/>
      <c r="J333" s="212"/>
      <c r="K333" s="78">
        <f t="shared" ref="K333:K338" si="483">L333</f>
        <v>0</v>
      </c>
      <c r="L333" s="80">
        <f>L334+L338</f>
        <v>0</v>
      </c>
      <c r="M333" s="80"/>
      <c r="N333" s="213"/>
      <c r="O333" s="78">
        <f t="shared" si="469"/>
        <v>0</v>
      </c>
      <c r="P333" s="195" t="e">
        <f t="shared" si="450"/>
        <v>#DIV/0!</v>
      </c>
      <c r="Q333" s="118">
        <f>Q334+Q338</f>
        <v>0</v>
      </c>
      <c r="R333" s="195" t="e">
        <f t="shared" si="451"/>
        <v>#DIV/0!</v>
      </c>
      <c r="S333" s="212"/>
      <c r="T333" s="212"/>
      <c r="U333" s="212"/>
      <c r="V333" s="212"/>
      <c r="W333" s="78">
        <f>Y333</f>
        <v>0</v>
      </c>
      <c r="X333" s="195" t="e">
        <f t="shared" si="452"/>
        <v>#DIV/0!</v>
      </c>
      <c r="Y333" s="118">
        <f>Y334+Y338</f>
        <v>0</v>
      </c>
      <c r="Z333" s="195" t="e">
        <f t="shared" si="453"/>
        <v>#DIV/0!</v>
      </c>
      <c r="AA333" s="212"/>
      <c r="AB333" s="212"/>
      <c r="AC333" s="212"/>
      <c r="AD333" s="212"/>
      <c r="AE333" s="78">
        <f t="shared" si="481"/>
        <v>0</v>
      </c>
      <c r="AF333" s="195" t="e">
        <f t="shared" si="454"/>
        <v>#DIV/0!</v>
      </c>
      <c r="AG333" s="118">
        <f>AG334+AG338</f>
        <v>0</v>
      </c>
      <c r="AH333" s="323" t="e">
        <f t="shared" si="455"/>
        <v>#DIV/0!</v>
      </c>
      <c r="AI333" s="212"/>
      <c r="AJ333" s="212"/>
      <c r="AK333" s="212"/>
      <c r="AL333" s="212"/>
      <c r="AM333" s="78">
        <f>AM334+AM338</f>
        <v>500000</v>
      </c>
      <c r="AN333" s="78"/>
      <c r="AO333" s="212"/>
      <c r="AP333" s="78" t="e">
        <f>AQ333</f>
        <v>#REF!</v>
      </c>
      <c r="AQ333" s="78" t="e">
        <f>AQ334</f>
        <v>#REF!</v>
      </c>
      <c r="AR333" s="78"/>
      <c r="AS333" s="212"/>
      <c r="AT333" s="78">
        <f t="shared" ref="AT333:AT336" si="484">AU333</f>
        <v>561675.05822000001</v>
      </c>
      <c r="AU333" s="78">
        <f>AU334+AU338</f>
        <v>561675.05822000001</v>
      </c>
      <c r="AV333" s="78"/>
      <c r="AW333" s="212"/>
      <c r="AX333" s="118">
        <f>AZ333</f>
        <v>0</v>
      </c>
      <c r="AY333" s="195" t="e">
        <f t="shared" si="448"/>
        <v>#DIV/0!</v>
      </c>
      <c r="AZ333" s="118">
        <f t="shared" si="479"/>
        <v>0</v>
      </c>
      <c r="BA333" s="195" t="e">
        <f t="shared" si="449"/>
        <v>#DIV/0!</v>
      </c>
      <c r="BB333" s="212"/>
      <c r="BC333" s="212"/>
      <c r="BD333" s="212"/>
      <c r="BE333" s="212"/>
    </row>
    <row r="334" spans="2:57" s="108" customFormat="1" ht="45.75" hidden="1" customHeight="1" x14ac:dyDescent="0.25">
      <c r="B334" s="76"/>
      <c r="C334" s="77" t="s">
        <v>56</v>
      </c>
      <c r="D334" s="79"/>
      <c r="E334" s="79"/>
      <c r="F334" s="79"/>
      <c r="G334" s="79"/>
      <c r="H334" s="79"/>
      <c r="I334" s="79"/>
      <c r="J334" s="79"/>
      <c r="K334" s="576">
        <f t="shared" si="483"/>
        <v>0</v>
      </c>
      <c r="L334" s="111">
        <f>SUM(L335:L337)</f>
        <v>0</v>
      </c>
      <c r="M334" s="112"/>
      <c r="N334" s="112"/>
      <c r="O334" s="576">
        <f t="shared" si="469"/>
        <v>0</v>
      </c>
      <c r="P334" s="195" t="e">
        <f t="shared" si="450"/>
        <v>#DIV/0!</v>
      </c>
      <c r="Q334" s="118">
        <f>Q337</f>
        <v>0</v>
      </c>
      <c r="R334" s="195" t="e">
        <f t="shared" si="451"/>
        <v>#DIV/0!</v>
      </c>
      <c r="S334" s="440"/>
      <c r="T334" s="440"/>
      <c r="U334" s="440"/>
      <c r="V334" s="440"/>
      <c r="W334" s="576">
        <f>Y334</f>
        <v>0</v>
      </c>
      <c r="X334" s="195" t="e">
        <f t="shared" si="452"/>
        <v>#DIV/0!</v>
      </c>
      <c r="Y334" s="118">
        <f>Y337</f>
        <v>0</v>
      </c>
      <c r="Z334" s="195" t="e">
        <f t="shared" si="453"/>
        <v>#DIV/0!</v>
      </c>
      <c r="AA334" s="79"/>
      <c r="AB334" s="79"/>
      <c r="AC334" s="79"/>
      <c r="AD334" s="79"/>
      <c r="AE334" s="576">
        <f t="shared" si="481"/>
        <v>0</v>
      </c>
      <c r="AF334" s="195" t="e">
        <f t="shared" si="454"/>
        <v>#DIV/0!</v>
      </c>
      <c r="AG334" s="118">
        <f>AG337</f>
        <v>0</v>
      </c>
      <c r="AH334" s="323" t="e">
        <f t="shared" si="455"/>
        <v>#DIV/0!</v>
      </c>
      <c r="AI334" s="79"/>
      <c r="AJ334" s="79"/>
      <c r="AK334" s="79"/>
      <c r="AL334" s="79"/>
      <c r="AM334" s="79">
        <f>SUM(AM335:AM337)</f>
        <v>0</v>
      </c>
      <c r="AN334" s="106"/>
      <c r="AO334" s="106"/>
      <c r="AP334" s="79" t="e">
        <f>AQ334</f>
        <v>#REF!</v>
      </c>
      <c r="AQ334" s="79" t="e">
        <f>SUM(AQ335:AQ337)</f>
        <v>#REF!</v>
      </c>
      <c r="AR334" s="106"/>
      <c r="AS334" s="106"/>
      <c r="AT334" s="79">
        <f t="shared" si="484"/>
        <v>61675.058219999999</v>
      </c>
      <c r="AU334" s="79">
        <f>SUM(AU335:AU337)</f>
        <v>61675.058219999999</v>
      </c>
      <c r="AV334" s="106"/>
      <c r="AW334" s="106"/>
      <c r="AX334" s="118">
        <f>AZ334</f>
        <v>0</v>
      </c>
      <c r="AY334" s="195" t="e">
        <f t="shared" si="448"/>
        <v>#DIV/0!</v>
      </c>
      <c r="AZ334" s="118">
        <f t="shared" si="479"/>
        <v>0</v>
      </c>
      <c r="BA334" s="195" t="e">
        <f t="shared" si="449"/>
        <v>#DIV/0!</v>
      </c>
      <c r="BB334" s="406"/>
      <c r="BC334" s="406"/>
      <c r="BD334" s="406"/>
      <c r="BE334" s="406"/>
    </row>
    <row r="335" spans="2:57" s="120" customFormat="1" ht="27" hidden="1" customHeight="1" x14ac:dyDescent="0.25">
      <c r="B335" s="115"/>
      <c r="C335" s="113" t="s">
        <v>65</v>
      </c>
      <c r="D335" s="117"/>
      <c r="E335" s="117">
        <f t="shared" ref="E335:E336" si="485">F335+G335</f>
        <v>1000</v>
      </c>
      <c r="F335" s="117">
        <v>1000</v>
      </c>
      <c r="G335" s="117"/>
      <c r="H335" s="117"/>
      <c r="I335" s="117"/>
      <c r="J335" s="117"/>
      <c r="K335" s="117">
        <f t="shared" si="483"/>
        <v>0</v>
      </c>
      <c r="L335" s="118">
        <v>0</v>
      </c>
      <c r="M335" s="118"/>
      <c r="N335" s="118"/>
      <c r="O335" s="117">
        <f t="shared" si="469"/>
        <v>0</v>
      </c>
      <c r="P335" s="195" t="e">
        <f t="shared" si="450"/>
        <v>#DIV/0!</v>
      </c>
      <c r="Q335" s="118">
        <f>AA335-L335</f>
        <v>0</v>
      </c>
      <c r="R335" s="195" t="e">
        <f t="shared" si="451"/>
        <v>#DIV/0!</v>
      </c>
      <c r="S335" s="117"/>
      <c r="T335" s="117"/>
      <c r="U335" s="117"/>
      <c r="V335" s="117"/>
      <c r="W335" s="117">
        <f t="shared" ref="W335:W338" si="486">Y335+AC335</f>
        <v>0</v>
      </c>
      <c r="X335" s="195" t="e">
        <f t="shared" si="452"/>
        <v>#DIV/0!</v>
      </c>
      <c r="Y335" s="118">
        <f>AJ335-U335</f>
        <v>0</v>
      </c>
      <c r="Z335" s="195" t="e">
        <f t="shared" si="453"/>
        <v>#DIV/0!</v>
      </c>
      <c r="AA335" s="117"/>
      <c r="AB335" s="117"/>
      <c r="AC335" s="117"/>
      <c r="AD335" s="117"/>
      <c r="AE335" s="117">
        <f t="shared" ref="AE335:AE338" si="487">AG335+AK335</f>
        <v>0</v>
      </c>
      <c r="AF335" s="195" t="e">
        <f t="shared" si="454"/>
        <v>#DIV/0!</v>
      </c>
      <c r="AG335" s="118">
        <f>AR335-AC335</f>
        <v>0</v>
      </c>
      <c r="AH335" s="323" t="e">
        <f t="shared" si="455"/>
        <v>#DIV/0!</v>
      </c>
      <c r="AI335" s="117"/>
      <c r="AJ335" s="117"/>
      <c r="AK335" s="117"/>
      <c r="AL335" s="117"/>
      <c r="AM335" s="117">
        <f>AU335-AA335</f>
        <v>0</v>
      </c>
      <c r="AN335" s="117"/>
      <c r="AO335" s="117"/>
      <c r="AP335" s="117">
        <f>AQ335</f>
        <v>0</v>
      </c>
      <c r="AQ335" s="117">
        <f>AX335-AE335</f>
        <v>0</v>
      </c>
      <c r="AR335" s="117"/>
      <c r="AS335" s="117"/>
      <c r="AT335" s="117">
        <f t="shared" si="484"/>
        <v>0</v>
      </c>
      <c r="AU335" s="117">
        <f>AA335</f>
        <v>0</v>
      </c>
      <c r="AV335" s="117"/>
      <c r="AW335" s="117"/>
      <c r="AX335" s="118">
        <f t="shared" ref="AX335:AX338" si="488">AZ335+BD335</f>
        <v>0</v>
      </c>
      <c r="AY335" s="195" t="e">
        <f t="shared" si="448"/>
        <v>#DIV/0!</v>
      </c>
      <c r="AZ335" s="118">
        <f t="shared" si="479"/>
        <v>0</v>
      </c>
      <c r="BA335" s="195" t="e">
        <f t="shared" si="449"/>
        <v>#DIV/0!</v>
      </c>
      <c r="BB335" s="117"/>
      <c r="BC335" s="117"/>
      <c r="BD335" s="117"/>
      <c r="BE335" s="117"/>
    </row>
    <row r="336" spans="2:57" s="120" customFormat="1" ht="22.5" hidden="1" customHeight="1" x14ac:dyDescent="0.25">
      <c r="B336" s="115"/>
      <c r="C336" s="113" t="s">
        <v>66</v>
      </c>
      <c r="D336" s="117"/>
      <c r="E336" s="117">
        <f t="shared" si="485"/>
        <v>0</v>
      </c>
      <c r="F336" s="117"/>
      <c r="G336" s="117"/>
      <c r="H336" s="117"/>
      <c r="I336" s="117"/>
      <c r="J336" s="117"/>
      <c r="K336" s="117">
        <f t="shared" si="483"/>
        <v>0</v>
      </c>
      <c r="L336" s="118">
        <v>0</v>
      </c>
      <c r="M336" s="118"/>
      <c r="N336" s="118"/>
      <c r="O336" s="117">
        <f t="shared" si="469"/>
        <v>0</v>
      </c>
      <c r="P336" s="195" t="e">
        <f t="shared" si="450"/>
        <v>#DIV/0!</v>
      </c>
      <c r="Q336" s="118">
        <f>AA336-L336</f>
        <v>0</v>
      </c>
      <c r="R336" s="195" t="e">
        <f t="shared" si="451"/>
        <v>#DIV/0!</v>
      </c>
      <c r="S336" s="117"/>
      <c r="T336" s="117"/>
      <c r="U336" s="117"/>
      <c r="V336" s="117"/>
      <c r="W336" s="117">
        <f t="shared" si="486"/>
        <v>0</v>
      </c>
      <c r="X336" s="195" t="e">
        <f t="shared" si="452"/>
        <v>#DIV/0!</v>
      </c>
      <c r="Y336" s="118">
        <f>AJ336-U336</f>
        <v>0</v>
      </c>
      <c r="Z336" s="195" t="e">
        <f t="shared" si="453"/>
        <v>#DIV/0!</v>
      </c>
      <c r="AA336" s="117"/>
      <c r="AB336" s="117"/>
      <c r="AC336" s="117"/>
      <c r="AD336" s="117"/>
      <c r="AE336" s="117">
        <f t="shared" si="487"/>
        <v>0</v>
      </c>
      <c r="AF336" s="195" t="e">
        <f t="shared" si="454"/>
        <v>#DIV/0!</v>
      </c>
      <c r="AG336" s="118">
        <f>AR336-AC336</f>
        <v>0</v>
      </c>
      <c r="AH336" s="323" t="e">
        <f t="shared" si="455"/>
        <v>#DIV/0!</v>
      </c>
      <c r="AI336" s="117"/>
      <c r="AJ336" s="117"/>
      <c r="AK336" s="117"/>
      <c r="AL336" s="117"/>
      <c r="AM336" s="117"/>
      <c r="AN336" s="117"/>
      <c r="AO336" s="117"/>
      <c r="AP336" s="117">
        <f>AQ336</f>
        <v>0</v>
      </c>
      <c r="AQ336" s="117"/>
      <c r="AR336" s="117"/>
      <c r="AS336" s="117"/>
      <c r="AT336" s="117">
        <f t="shared" si="484"/>
        <v>0</v>
      </c>
      <c r="AU336" s="117">
        <f>AA336</f>
        <v>0</v>
      </c>
      <c r="AV336" s="117"/>
      <c r="AW336" s="117"/>
      <c r="AX336" s="118">
        <f t="shared" si="488"/>
        <v>0</v>
      </c>
      <c r="AY336" s="195" t="e">
        <f t="shared" si="448"/>
        <v>#DIV/0!</v>
      </c>
      <c r="AZ336" s="118">
        <f t="shared" si="479"/>
        <v>0</v>
      </c>
      <c r="BA336" s="195" t="e">
        <f t="shared" si="449"/>
        <v>#DIV/0!</v>
      </c>
      <c r="BB336" s="117"/>
      <c r="BC336" s="117"/>
      <c r="BD336" s="117"/>
      <c r="BE336" s="117"/>
    </row>
    <row r="337" spans="2:59" s="120" customFormat="1" ht="62.25" hidden="1" customHeight="1" x14ac:dyDescent="0.25">
      <c r="B337" s="115"/>
      <c r="C337" s="113" t="s">
        <v>73</v>
      </c>
      <c r="D337" s="117"/>
      <c r="E337" s="117"/>
      <c r="F337" s="117"/>
      <c r="G337" s="117"/>
      <c r="H337" s="117"/>
      <c r="I337" s="117"/>
      <c r="J337" s="117"/>
      <c r="K337" s="117">
        <f t="shared" si="483"/>
        <v>0</v>
      </c>
      <c r="L337" s="118">
        <v>0</v>
      </c>
      <c r="M337" s="118"/>
      <c r="N337" s="118"/>
      <c r="O337" s="117">
        <f t="shared" si="469"/>
        <v>0</v>
      </c>
      <c r="P337" s="195" t="e">
        <f t="shared" si="450"/>
        <v>#DIV/0!</v>
      </c>
      <c r="Q337" s="118">
        <f>AA337-L337</f>
        <v>0</v>
      </c>
      <c r="R337" s="195" t="e">
        <f t="shared" si="451"/>
        <v>#DIV/0!</v>
      </c>
      <c r="S337" s="117"/>
      <c r="T337" s="117"/>
      <c r="U337" s="117"/>
      <c r="V337" s="117"/>
      <c r="W337" s="117">
        <f t="shared" si="486"/>
        <v>0</v>
      </c>
      <c r="X337" s="195" t="e">
        <f t="shared" si="452"/>
        <v>#DIV/0!</v>
      </c>
      <c r="Y337" s="118">
        <f>AJ337-U337</f>
        <v>0</v>
      </c>
      <c r="Z337" s="195" t="e">
        <f t="shared" si="453"/>
        <v>#DIV/0!</v>
      </c>
      <c r="AA337" s="117"/>
      <c r="AB337" s="117"/>
      <c r="AC337" s="117"/>
      <c r="AD337" s="117"/>
      <c r="AE337" s="117">
        <f t="shared" si="487"/>
        <v>0</v>
      </c>
      <c r="AF337" s="195" t="e">
        <f t="shared" si="454"/>
        <v>#DIV/0!</v>
      </c>
      <c r="AG337" s="118">
        <f>AR337-AC337</f>
        <v>0</v>
      </c>
      <c r="AH337" s="323" t="e">
        <f t="shared" si="455"/>
        <v>#DIV/0!</v>
      </c>
      <c r="AI337" s="117"/>
      <c r="AJ337" s="117"/>
      <c r="AK337" s="117"/>
      <c r="AL337" s="117"/>
      <c r="AM337" s="117"/>
      <c r="AN337" s="117"/>
      <c r="AO337" s="117"/>
      <c r="AP337" s="117" t="e">
        <f>AQ337</f>
        <v>#REF!</v>
      </c>
      <c r="AQ337" s="117" t="e">
        <f>AA337-#REF!</f>
        <v>#REF!</v>
      </c>
      <c r="AR337" s="117"/>
      <c r="AS337" s="117"/>
      <c r="AT337" s="117">
        <f>AA337</f>
        <v>0</v>
      </c>
      <c r="AU337" s="117">
        <f>AA337+61675.05822</f>
        <v>61675.058219999999</v>
      </c>
      <c r="AV337" s="117"/>
      <c r="AW337" s="117"/>
      <c r="AX337" s="118">
        <f t="shared" si="488"/>
        <v>0</v>
      </c>
      <c r="AY337" s="195" t="e">
        <f t="shared" si="448"/>
        <v>#DIV/0!</v>
      </c>
      <c r="AZ337" s="118">
        <f t="shared" si="479"/>
        <v>0</v>
      </c>
      <c r="BA337" s="195" t="e">
        <f t="shared" si="449"/>
        <v>#DIV/0!</v>
      </c>
      <c r="BB337" s="117"/>
      <c r="BC337" s="117"/>
      <c r="BD337" s="117"/>
      <c r="BE337" s="117"/>
    </row>
    <row r="338" spans="2:59" s="86" customFormat="1" ht="46.5" hidden="1" customHeight="1" x14ac:dyDescent="0.25">
      <c r="B338" s="82"/>
      <c r="C338" s="83" t="s">
        <v>57</v>
      </c>
      <c r="D338" s="84"/>
      <c r="E338" s="84"/>
      <c r="F338" s="84"/>
      <c r="G338" s="84"/>
      <c r="H338" s="84"/>
      <c r="I338" s="84"/>
      <c r="J338" s="84"/>
      <c r="K338" s="84">
        <f t="shared" si="483"/>
        <v>0</v>
      </c>
      <c r="L338" s="85">
        <v>0</v>
      </c>
      <c r="M338" s="85"/>
      <c r="N338" s="85"/>
      <c r="O338" s="84">
        <f t="shared" si="469"/>
        <v>0</v>
      </c>
      <c r="P338" s="195" t="e">
        <f t="shared" si="450"/>
        <v>#DIV/0!</v>
      </c>
      <c r="Q338" s="118">
        <f>AA338-L338</f>
        <v>0</v>
      </c>
      <c r="R338" s="195" t="e">
        <f t="shared" si="451"/>
        <v>#DIV/0!</v>
      </c>
      <c r="S338" s="84"/>
      <c r="T338" s="84"/>
      <c r="U338" s="84"/>
      <c r="V338" s="84"/>
      <c r="W338" s="84">
        <f t="shared" si="486"/>
        <v>0</v>
      </c>
      <c r="X338" s="195" t="e">
        <f t="shared" si="452"/>
        <v>#DIV/0!</v>
      </c>
      <c r="Y338" s="118">
        <f>AJ338-U338</f>
        <v>0</v>
      </c>
      <c r="Z338" s="195" t="e">
        <f t="shared" si="453"/>
        <v>#DIV/0!</v>
      </c>
      <c r="AA338" s="84"/>
      <c r="AB338" s="84"/>
      <c r="AC338" s="84"/>
      <c r="AD338" s="84"/>
      <c r="AE338" s="84">
        <f t="shared" si="487"/>
        <v>0</v>
      </c>
      <c r="AF338" s="195" t="e">
        <f t="shared" si="454"/>
        <v>#DIV/0!</v>
      </c>
      <c r="AG338" s="118">
        <f>AR338-AC338</f>
        <v>0</v>
      </c>
      <c r="AH338" s="323" t="e">
        <f t="shared" si="455"/>
        <v>#DIV/0!</v>
      </c>
      <c r="AI338" s="84"/>
      <c r="AJ338" s="84"/>
      <c r="AK338" s="84"/>
      <c r="AL338" s="84"/>
      <c r="AM338" s="84">
        <f>AU338-AA338</f>
        <v>500000</v>
      </c>
      <c r="AN338" s="84"/>
      <c r="AO338" s="84"/>
      <c r="AP338" s="84"/>
      <c r="AQ338" s="84"/>
      <c r="AR338" s="84"/>
      <c r="AS338" s="84"/>
      <c r="AT338" s="84">
        <f t="shared" ref="AT338" si="489">AU338</f>
        <v>500000</v>
      </c>
      <c r="AU338" s="84">
        <v>500000</v>
      </c>
      <c r="AV338" s="84"/>
      <c r="AW338" s="84"/>
      <c r="AX338" s="118">
        <f t="shared" si="488"/>
        <v>0</v>
      </c>
      <c r="AY338" s="195" t="e">
        <f t="shared" si="448"/>
        <v>#DIV/0!</v>
      </c>
      <c r="AZ338" s="118">
        <f t="shared" si="479"/>
        <v>0</v>
      </c>
      <c r="BA338" s="195" t="e">
        <f t="shared" si="449"/>
        <v>#DIV/0!</v>
      </c>
      <c r="BB338" s="84"/>
      <c r="BC338" s="84"/>
      <c r="BD338" s="84"/>
      <c r="BE338" s="84"/>
    </row>
    <row r="339" spans="2:59" s="120" customFormat="1" ht="22.5" hidden="1" customHeight="1" x14ac:dyDescent="0.25">
      <c r="B339" s="115"/>
      <c r="C339" s="113"/>
      <c r="D339" s="117"/>
      <c r="E339" s="117"/>
      <c r="F339" s="117"/>
      <c r="G339" s="117"/>
      <c r="H339" s="117"/>
      <c r="I339" s="117"/>
      <c r="J339" s="117"/>
      <c r="K339" s="117"/>
      <c r="L339" s="118"/>
      <c r="M339" s="118"/>
      <c r="N339" s="118"/>
      <c r="O339" s="117">
        <f t="shared" si="469"/>
        <v>0</v>
      </c>
      <c r="P339" s="195" t="e">
        <f t="shared" si="450"/>
        <v>#DIV/0!</v>
      </c>
      <c r="Q339" s="118"/>
      <c r="R339" s="195" t="e">
        <f t="shared" si="451"/>
        <v>#DIV/0!</v>
      </c>
      <c r="S339" s="117"/>
      <c r="T339" s="117"/>
      <c r="U339" s="117"/>
      <c r="V339" s="117"/>
      <c r="W339" s="117"/>
      <c r="X339" s="195" t="e">
        <f t="shared" si="452"/>
        <v>#DIV/0!</v>
      </c>
      <c r="Y339" s="118"/>
      <c r="Z339" s="195" t="e">
        <f t="shared" si="453"/>
        <v>#DIV/0!</v>
      </c>
      <c r="AA339" s="117"/>
      <c r="AB339" s="117"/>
      <c r="AC339" s="117"/>
      <c r="AD339" s="117"/>
      <c r="AE339" s="117"/>
      <c r="AF339" s="195" t="e">
        <f t="shared" si="454"/>
        <v>#DIV/0!</v>
      </c>
      <c r="AG339" s="118"/>
      <c r="AH339" s="323" t="e">
        <f t="shared" si="455"/>
        <v>#DIV/0!</v>
      </c>
      <c r="AI339" s="117"/>
      <c r="AJ339" s="117"/>
      <c r="AK339" s="117"/>
      <c r="AL339" s="117"/>
      <c r="AM339" s="117"/>
      <c r="AN339" s="117"/>
      <c r="AO339" s="117"/>
      <c r="AP339" s="117"/>
      <c r="AQ339" s="117"/>
      <c r="AR339" s="117"/>
      <c r="AS339" s="117"/>
      <c r="AT339" s="117"/>
      <c r="AU339" s="117"/>
      <c r="AV339" s="117"/>
      <c r="AW339" s="117"/>
      <c r="AX339" s="118"/>
      <c r="AY339" s="195" t="e">
        <f t="shared" si="448"/>
        <v>#DIV/0!</v>
      </c>
      <c r="AZ339" s="118">
        <f t="shared" si="479"/>
        <v>0</v>
      </c>
      <c r="BA339" s="195" t="e">
        <f t="shared" si="449"/>
        <v>#DIV/0!</v>
      </c>
      <c r="BB339" s="117"/>
      <c r="BC339" s="117"/>
      <c r="BD339" s="117"/>
      <c r="BE339" s="117"/>
    </row>
    <row r="340" spans="2:59" s="120" customFormat="1" ht="22.5" hidden="1" customHeight="1" x14ac:dyDescent="0.25">
      <c r="B340" s="115"/>
      <c r="C340" s="113"/>
      <c r="D340" s="117"/>
      <c r="E340" s="117"/>
      <c r="F340" s="117"/>
      <c r="G340" s="117"/>
      <c r="H340" s="117"/>
      <c r="I340" s="117"/>
      <c r="J340" s="117"/>
      <c r="K340" s="117"/>
      <c r="L340" s="118"/>
      <c r="M340" s="118"/>
      <c r="N340" s="118"/>
      <c r="O340" s="117">
        <f t="shared" si="469"/>
        <v>0</v>
      </c>
      <c r="P340" s="195" t="e">
        <f t="shared" si="450"/>
        <v>#DIV/0!</v>
      </c>
      <c r="Q340" s="118"/>
      <c r="R340" s="195" t="e">
        <f t="shared" si="451"/>
        <v>#DIV/0!</v>
      </c>
      <c r="S340" s="117"/>
      <c r="T340" s="117"/>
      <c r="U340" s="117"/>
      <c r="V340" s="117"/>
      <c r="W340" s="117"/>
      <c r="X340" s="195" t="e">
        <f t="shared" si="452"/>
        <v>#DIV/0!</v>
      </c>
      <c r="Y340" s="118"/>
      <c r="Z340" s="195" t="e">
        <f t="shared" si="453"/>
        <v>#DIV/0!</v>
      </c>
      <c r="AA340" s="117"/>
      <c r="AB340" s="117"/>
      <c r="AC340" s="117"/>
      <c r="AD340" s="117"/>
      <c r="AE340" s="117"/>
      <c r="AF340" s="195" t="e">
        <f t="shared" si="454"/>
        <v>#DIV/0!</v>
      </c>
      <c r="AG340" s="118"/>
      <c r="AH340" s="323" t="e">
        <f t="shared" si="455"/>
        <v>#DIV/0!</v>
      </c>
      <c r="AI340" s="117"/>
      <c r="AJ340" s="117"/>
      <c r="AK340" s="117"/>
      <c r="AL340" s="117"/>
      <c r="AM340" s="117"/>
      <c r="AN340" s="117"/>
      <c r="AO340" s="117"/>
      <c r="AP340" s="117"/>
      <c r="AQ340" s="117"/>
      <c r="AR340" s="117"/>
      <c r="AS340" s="117"/>
      <c r="AT340" s="117"/>
      <c r="AU340" s="117"/>
      <c r="AV340" s="117"/>
      <c r="AW340" s="117"/>
      <c r="AX340" s="118"/>
      <c r="AY340" s="195" t="e">
        <f t="shared" si="448"/>
        <v>#DIV/0!</v>
      </c>
      <c r="AZ340" s="118">
        <f t="shared" si="479"/>
        <v>0</v>
      </c>
      <c r="BA340" s="195" t="e">
        <f t="shared" si="449"/>
        <v>#DIV/0!</v>
      </c>
      <c r="BB340" s="117"/>
      <c r="BC340" s="117"/>
      <c r="BD340" s="117"/>
      <c r="BE340" s="117"/>
    </row>
    <row r="341" spans="2:59" s="124" customFormat="1" ht="96" hidden="1" customHeight="1" x14ac:dyDescent="0.25">
      <c r="B341" s="122" t="s">
        <v>135</v>
      </c>
      <c r="C341" s="77" t="s">
        <v>136</v>
      </c>
      <c r="D341" s="123"/>
      <c r="E341" s="123"/>
      <c r="F341" s="123"/>
      <c r="G341" s="123"/>
      <c r="H341" s="123"/>
      <c r="I341" s="123"/>
      <c r="J341" s="123"/>
      <c r="K341" s="123">
        <f>L341</f>
        <v>0</v>
      </c>
      <c r="L341" s="454">
        <f>L342</f>
        <v>0</v>
      </c>
      <c r="M341" s="454"/>
      <c r="N341" s="454"/>
      <c r="O341" s="123">
        <f t="shared" si="469"/>
        <v>0</v>
      </c>
      <c r="P341" s="195" t="e">
        <f t="shared" si="450"/>
        <v>#DIV/0!</v>
      </c>
      <c r="Q341" s="118">
        <f>Q342</f>
        <v>0</v>
      </c>
      <c r="R341" s="195" t="e">
        <f t="shared" si="451"/>
        <v>#DIV/0!</v>
      </c>
      <c r="S341" s="123"/>
      <c r="T341" s="123"/>
      <c r="U341" s="123"/>
      <c r="V341" s="123"/>
      <c r="W341" s="123">
        <f>Y341</f>
        <v>0</v>
      </c>
      <c r="X341" s="195" t="e">
        <f t="shared" si="452"/>
        <v>#DIV/0!</v>
      </c>
      <c r="Y341" s="118">
        <f>Y342</f>
        <v>0</v>
      </c>
      <c r="Z341" s="195" t="e">
        <f t="shared" si="453"/>
        <v>#DIV/0!</v>
      </c>
      <c r="AA341" s="123"/>
      <c r="AB341" s="123"/>
      <c r="AC341" s="123"/>
      <c r="AD341" s="123"/>
      <c r="AE341" s="123">
        <f>AG341</f>
        <v>0</v>
      </c>
      <c r="AF341" s="195" t="e">
        <f t="shared" si="454"/>
        <v>#DIV/0!</v>
      </c>
      <c r="AG341" s="118">
        <f>AG342</f>
        <v>0</v>
      </c>
      <c r="AH341" s="323" t="e">
        <f t="shared" si="455"/>
        <v>#DIV/0!</v>
      </c>
      <c r="AI341" s="123"/>
      <c r="AJ341" s="123"/>
      <c r="AK341" s="123"/>
      <c r="AL341" s="123"/>
      <c r="AM341" s="123"/>
      <c r="AN341" s="123"/>
      <c r="AO341" s="123"/>
      <c r="AP341" s="123">
        <f>AQ341</f>
        <v>0</v>
      </c>
      <c r="AQ341" s="123">
        <f>AQ342</f>
        <v>0</v>
      </c>
      <c r="AR341" s="123"/>
      <c r="AS341" s="123"/>
      <c r="AT341" s="79">
        <f>AU341</f>
        <v>0</v>
      </c>
      <c r="AU341" s="123">
        <f>AU342</f>
        <v>0</v>
      </c>
      <c r="AV341" s="123"/>
      <c r="AW341" s="123"/>
      <c r="AX341" s="118">
        <f>AZ341</f>
        <v>0</v>
      </c>
      <c r="AY341" s="195" t="e">
        <f t="shared" si="448"/>
        <v>#DIV/0!</v>
      </c>
      <c r="AZ341" s="118">
        <f t="shared" si="479"/>
        <v>0</v>
      </c>
      <c r="BA341" s="195" t="e">
        <f t="shared" si="449"/>
        <v>#DIV/0!</v>
      </c>
      <c r="BB341" s="123"/>
      <c r="BC341" s="123"/>
      <c r="BD341" s="123"/>
      <c r="BE341" s="123"/>
    </row>
    <row r="342" spans="2:59" s="120" customFormat="1" ht="52.5" hidden="1" customHeight="1" x14ac:dyDescent="0.25">
      <c r="B342" s="115"/>
      <c r="C342" s="113" t="s">
        <v>66</v>
      </c>
      <c r="D342" s="117"/>
      <c r="E342" s="117"/>
      <c r="F342" s="117"/>
      <c r="G342" s="117"/>
      <c r="H342" s="117"/>
      <c r="I342" s="117"/>
      <c r="J342" s="117"/>
      <c r="K342" s="117">
        <f>L342</f>
        <v>0</v>
      </c>
      <c r="L342" s="118">
        <v>0</v>
      </c>
      <c r="M342" s="118"/>
      <c r="N342" s="118"/>
      <c r="O342" s="117">
        <f t="shared" si="469"/>
        <v>0</v>
      </c>
      <c r="P342" s="195" t="e">
        <f t="shared" si="450"/>
        <v>#DIV/0!</v>
      </c>
      <c r="Q342" s="118">
        <v>0</v>
      </c>
      <c r="R342" s="195" t="e">
        <f t="shared" si="451"/>
        <v>#DIV/0!</v>
      </c>
      <c r="S342" s="117"/>
      <c r="T342" s="117"/>
      <c r="U342" s="117"/>
      <c r="V342" s="117"/>
      <c r="W342" s="117">
        <f>Y342</f>
        <v>0</v>
      </c>
      <c r="X342" s="195" t="e">
        <f t="shared" si="452"/>
        <v>#DIV/0!</v>
      </c>
      <c r="Y342" s="118">
        <v>0</v>
      </c>
      <c r="Z342" s="195" t="e">
        <f t="shared" si="453"/>
        <v>#DIV/0!</v>
      </c>
      <c r="AA342" s="117"/>
      <c r="AB342" s="117"/>
      <c r="AC342" s="117"/>
      <c r="AD342" s="117"/>
      <c r="AE342" s="117">
        <f>AG342</f>
        <v>0</v>
      </c>
      <c r="AF342" s="195" t="e">
        <f t="shared" si="454"/>
        <v>#DIV/0!</v>
      </c>
      <c r="AG342" s="118">
        <v>0</v>
      </c>
      <c r="AH342" s="323" t="e">
        <f t="shared" si="455"/>
        <v>#DIV/0!</v>
      </c>
      <c r="AI342" s="117"/>
      <c r="AJ342" s="117"/>
      <c r="AK342" s="117"/>
      <c r="AL342" s="117"/>
      <c r="AM342" s="117"/>
      <c r="AN342" s="117"/>
      <c r="AO342" s="117"/>
      <c r="AP342" s="117">
        <f>AQ342</f>
        <v>0</v>
      </c>
      <c r="AQ342" s="117">
        <f>AU342-AA342</f>
        <v>0</v>
      </c>
      <c r="AR342" s="117"/>
      <c r="AS342" s="117"/>
      <c r="AT342" s="117">
        <f>AU342</f>
        <v>0</v>
      </c>
      <c r="AU342" s="117">
        <v>0</v>
      </c>
      <c r="AV342" s="117"/>
      <c r="AW342" s="117"/>
      <c r="AX342" s="118">
        <f>AZ342</f>
        <v>0</v>
      </c>
      <c r="AY342" s="195" t="e">
        <f t="shared" si="448"/>
        <v>#DIV/0!</v>
      </c>
      <c r="AZ342" s="118">
        <f t="shared" si="479"/>
        <v>0</v>
      </c>
      <c r="BA342" s="195" t="e">
        <f t="shared" si="449"/>
        <v>#DIV/0!</v>
      </c>
      <c r="BB342" s="117"/>
      <c r="BC342" s="117"/>
      <c r="BD342" s="117"/>
      <c r="BE342" s="117"/>
    </row>
    <row r="343" spans="2:59" s="214" customFormat="1" ht="22.5" hidden="1" customHeight="1" x14ac:dyDescent="0.25">
      <c r="B343" s="122"/>
      <c r="C343" s="211"/>
      <c r="D343" s="208"/>
      <c r="E343" s="208"/>
      <c r="F343" s="208"/>
      <c r="G343" s="208"/>
      <c r="H343" s="208"/>
      <c r="I343" s="208"/>
      <c r="J343" s="208"/>
      <c r="K343" s="208"/>
      <c r="L343" s="209"/>
      <c r="M343" s="209"/>
      <c r="N343" s="209"/>
      <c r="O343" s="208">
        <f t="shared" si="469"/>
        <v>0</v>
      </c>
      <c r="P343" s="195" t="e">
        <f t="shared" si="450"/>
        <v>#DIV/0!</v>
      </c>
      <c r="Q343" s="118"/>
      <c r="R343" s="195" t="e">
        <f t="shared" si="451"/>
        <v>#DIV/0!</v>
      </c>
      <c r="S343" s="208"/>
      <c r="T343" s="208"/>
      <c r="U343" s="208"/>
      <c r="V343" s="208"/>
      <c r="W343" s="208"/>
      <c r="X343" s="195" t="e">
        <f t="shared" si="452"/>
        <v>#DIV/0!</v>
      </c>
      <c r="Y343" s="118"/>
      <c r="Z343" s="195" t="e">
        <f t="shared" si="453"/>
        <v>#DIV/0!</v>
      </c>
      <c r="AA343" s="208"/>
      <c r="AB343" s="208"/>
      <c r="AC343" s="208"/>
      <c r="AD343" s="208"/>
      <c r="AE343" s="208"/>
      <c r="AF343" s="195" t="e">
        <f t="shared" si="454"/>
        <v>#DIV/0!</v>
      </c>
      <c r="AG343" s="118"/>
      <c r="AH343" s="323" t="e">
        <f t="shared" si="455"/>
        <v>#DIV/0!</v>
      </c>
      <c r="AI343" s="208"/>
      <c r="AJ343" s="208"/>
      <c r="AK343" s="208"/>
      <c r="AL343" s="208"/>
      <c r="AM343" s="208"/>
      <c r="AN343" s="208"/>
      <c r="AO343" s="208"/>
      <c r="AP343" s="208"/>
      <c r="AQ343" s="208"/>
      <c r="AR343" s="208"/>
      <c r="AS343" s="208"/>
      <c r="AT343" s="208"/>
      <c r="AU343" s="208"/>
      <c r="AV343" s="208"/>
      <c r="AW343" s="208"/>
      <c r="AX343" s="118"/>
      <c r="AY343" s="195" t="e">
        <f t="shared" si="448"/>
        <v>#DIV/0!</v>
      </c>
      <c r="AZ343" s="118">
        <f t="shared" si="479"/>
        <v>0</v>
      </c>
      <c r="BA343" s="195" t="e">
        <f t="shared" si="449"/>
        <v>#DIV/0!</v>
      </c>
      <c r="BB343" s="208"/>
      <c r="BC343" s="208"/>
      <c r="BD343" s="208"/>
      <c r="BE343" s="208"/>
    </row>
    <row r="344" spans="2:59" s="214" customFormat="1" ht="22.5" hidden="1" customHeight="1" x14ac:dyDescent="0.25">
      <c r="B344" s="122"/>
      <c r="C344" s="211"/>
      <c r="D344" s="208"/>
      <c r="E344" s="208"/>
      <c r="F344" s="208"/>
      <c r="G344" s="208"/>
      <c r="H344" s="208"/>
      <c r="I344" s="208"/>
      <c r="J344" s="208"/>
      <c r="K344" s="208"/>
      <c r="L344" s="209"/>
      <c r="M344" s="209"/>
      <c r="N344" s="209"/>
      <c r="O344" s="208">
        <f t="shared" si="469"/>
        <v>0</v>
      </c>
      <c r="P344" s="195" t="e">
        <f t="shared" si="450"/>
        <v>#DIV/0!</v>
      </c>
      <c r="Q344" s="118"/>
      <c r="R344" s="195" t="e">
        <f t="shared" si="451"/>
        <v>#DIV/0!</v>
      </c>
      <c r="S344" s="208"/>
      <c r="T344" s="208"/>
      <c r="U344" s="208"/>
      <c r="V344" s="208"/>
      <c r="W344" s="208"/>
      <c r="X344" s="195" t="e">
        <f t="shared" si="452"/>
        <v>#DIV/0!</v>
      </c>
      <c r="Y344" s="118"/>
      <c r="Z344" s="195" t="e">
        <f t="shared" si="453"/>
        <v>#DIV/0!</v>
      </c>
      <c r="AA344" s="208"/>
      <c r="AB344" s="208"/>
      <c r="AC344" s="208"/>
      <c r="AD344" s="208"/>
      <c r="AE344" s="208"/>
      <c r="AF344" s="195" t="e">
        <f t="shared" si="454"/>
        <v>#DIV/0!</v>
      </c>
      <c r="AG344" s="118"/>
      <c r="AH344" s="323" t="e">
        <f t="shared" si="455"/>
        <v>#DIV/0!</v>
      </c>
      <c r="AI344" s="208"/>
      <c r="AJ344" s="208"/>
      <c r="AK344" s="208"/>
      <c r="AL344" s="208"/>
      <c r="AM344" s="208"/>
      <c r="AN344" s="208"/>
      <c r="AO344" s="208"/>
      <c r="AP344" s="208"/>
      <c r="AQ344" s="208"/>
      <c r="AR344" s="208"/>
      <c r="AS344" s="208"/>
      <c r="AT344" s="208"/>
      <c r="AU344" s="208"/>
      <c r="AV344" s="208"/>
      <c r="AW344" s="208"/>
      <c r="AX344" s="118"/>
      <c r="AY344" s="195" t="e">
        <f t="shared" si="448"/>
        <v>#DIV/0!</v>
      </c>
      <c r="AZ344" s="118">
        <f t="shared" si="479"/>
        <v>0</v>
      </c>
      <c r="BA344" s="195" t="e">
        <f t="shared" si="449"/>
        <v>#DIV/0!</v>
      </c>
      <c r="BB344" s="208"/>
      <c r="BC344" s="208"/>
      <c r="BD344" s="208"/>
      <c r="BE344" s="208"/>
    </row>
    <row r="345" spans="2:59" s="217" customFormat="1" ht="81.75" customHeight="1" x14ac:dyDescent="0.25">
      <c r="B345" s="122" t="s">
        <v>71</v>
      </c>
      <c r="C345" s="110" t="s">
        <v>127</v>
      </c>
      <c r="D345" s="78"/>
      <c r="E345" s="78">
        <f t="shared" ref="E345:E411" si="490">F345+G345</f>
        <v>15000</v>
      </c>
      <c r="F345" s="78">
        <v>15000</v>
      </c>
      <c r="G345" s="78">
        <v>0</v>
      </c>
      <c r="H345" s="78"/>
      <c r="I345" s="78"/>
      <c r="J345" s="78"/>
      <c r="K345" s="78">
        <f>L345</f>
        <v>130386.65428</v>
      </c>
      <c r="L345" s="80">
        <v>130386.65428</v>
      </c>
      <c r="M345" s="80"/>
      <c r="N345" s="80"/>
      <c r="O345" s="78">
        <f>Q345+U345</f>
        <v>27002.59837</v>
      </c>
      <c r="P345" s="192">
        <f t="shared" si="450"/>
        <v>0.2070963360407502</v>
      </c>
      <c r="Q345" s="80">
        <v>27002.59837</v>
      </c>
      <c r="R345" s="192">
        <f t="shared" si="451"/>
        <v>0.2070963360407502</v>
      </c>
      <c r="S345" s="78"/>
      <c r="T345" s="78"/>
      <c r="U345" s="78"/>
      <c r="V345" s="78"/>
      <c r="W345" s="78">
        <f>Y345+AC345</f>
        <v>16745.060229999999</v>
      </c>
      <c r="X345" s="192">
        <f t="shared" si="452"/>
        <v>0.1284261822842748</v>
      </c>
      <c r="Y345" s="80">
        <v>16745.060229999999</v>
      </c>
      <c r="Z345" s="192">
        <f t="shared" si="453"/>
        <v>0.1284261822842748</v>
      </c>
      <c r="AA345" s="78"/>
      <c r="AB345" s="78"/>
      <c r="AC345" s="78"/>
      <c r="AD345" s="78"/>
      <c r="AE345" s="78">
        <f>AG345+AK345</f>
        <v>83297.980060000002</v>
      </c>
      <c r="AF345" s="192">
        <f t="shared" si="454"/>
        <v>0.63885357378003582</v>
      </c>
      <c r="AG345" s="80">
        <v>83297.980060000002</v>
      </c>
      <c r="AH345" s="323">
        <f t="shared" si="455"/>
        <v>0.63885357378003582</v>
      </c>
      <c r="AI345" s="78"/>
      <c r="AJ345" s="78"/>
      <c r="AK345" s="78"/>
      <c r="AL345" s="78"/>
      <c r="AM345" s="123"/>
      <c r="AN345" s="78"/>
      <c r="AO345" s="78"/>
      <c r="AP345" s="78">
        <f>AQ345</f>
        <v>30343.613989999998</v>
      </c>
      <c r="AQ345" s="123">
        <f>AX345-AE345</f>
        <v>30343.613989999998</v>
      </c>
      <c r="AR345" s="78"/>
      <c r="AS345" s="78"/>
      <c r="AT345" s="78">
        <f>AU345</f>
        <v>130386.65428</v>
      </c>
      <c r="AU345" s="78">
        <f>L345</f>
        <v>130386.65428</v>
      </c>
      <c r="AV345" s="78"/>
      <c r="AW345" s="78"/>
      <c r="AX345" s="80">
        <f>AZ345+BD345</f>
        <v>113641.59405</v>
      </c>
      <c r="AY345" s="195">
        <f t="shared" si="448"/>
        <v>0.87157381771572517</v>
      </c>
      <c r="AZ345" s="118">
        <f t="shared" si="479"/>
        <v>113641.59405</v>
      </c>
      <c r="BA345" s="195">
        <f t="shared" si="449"/>
        <v>0.87157381771572517</v>
      </c>
      <c r="BB345" s="78"/>
      <c r="BC345" s="78"/>
      <c r="BD345" s="78"/>
      <c r="BE345" s="78"/>
    </row>
    <row r="346" spans="2:59" s="221" customFormat="1" ht="51.75" customHeight="1" x14ac:dyDescent="0.25">
      <c r="B346" s="218" t="s">
        <v>71</v>
      </c>
      <c r="C346" s="219" t="s">
        <v>137</v>
      </c>
      <c r="D346" s="419"/>
      <c r="E346" s="419">
        <f>E350+E374+E393+E396+E422+E402+E405</f>
        <v>49505.603999999992</v>
      </c>
      <c r="F346" s="419">
        <f>F350+F374+F393+F396+F422+F402+F405</f>
        <v>0</v>
      </c>
      <c r="G346" s="419">
        <f>G350+G374+G393+G396+G422</f>
        <v>49505.603999999992</v>
      </c>
      <c r="H346" s="419">
        <f>I346</f>
        <v>0</v>
      </c>
      <c r="I346" s="419">
        <f>I350+I374+I393+I396+I422+I402+I405</f>
        <v>0</v>
      </c>
      <c r="J346" s="419">
        <f>J350+J374+J393+J396+J422</f>
        <v>0</v>
      </c>
      <c r="K346" s="582">
        <f t="shared" ref="K346:K348" si="491">L346</f>
        <v>4757989</v>
      </c>
      <c r="L346" s="220">
        <f>L350+L360+L370</f>
        <v>4757989</v>
      </c>
      <c r="M346" s="220"/>
      <c r="N346" s="220">
        <f>N347+N348</f>
        <v>0</v>
      </c>
      <c r="O346" s="582">
        <f>Q346</f>
        <v>460071.35751</v>
      </c>
      <c r="P346" s="200">
        <f t="shared" si="450"/>
        <v>9.6694497929692563E-2</v>
      </c>
      <c r="Q346" s="220">
        <f>Q350+Q360+Q370</f>
        <v>460071.35751</v>
      </c>
      <c r="R346" s="200">
        <f t="shared" si="451"/>
        <v>9.6694497929692563E-2</v>
      </c>
      <c r="S346" s="442"/>
      <c r="T346" s="442"/>
      <c r="U346" s="442">
        <f>U347+U348</f>
        <v>0</v>
      </c>
      <c r="V346" s="442"/>
      <c r="W346" s="582">
        <f>Y346</f>
        <v>390839.38089999999</v>
      </c>
      <c r="X346" s="200">
        <f t="shared" si="452"/>
        <v>8.2143817671709626E-2</v>
      </c>
      <c r="Y346" s="220">
        <f>Y350+Y360+Y370</f>
        <v>390839.38089999999</v>
      </c>
      <c r="Z346" s="200">
        <f t="shared" si="453"/>
        <v>8.2143817671709626E-2</v>
      </c>
      <c r="AA346" s="419"/>
      <c r="AB346" s="419"/>
      <c r="AC346" s="419">
        <f>AC347+AC348</f>
        <v>0</v>
      </c>
      <c r="AD346" s="419"/>
      <c r="AE346" s="582">
        <f>AG346</f>
        <v>3509500.5043099998</v>
      </c>
      <c r="AF346" s="200">
        <f t="shared" si="454"/>
        <v>0.73760164311224763</v>
      </c>
      <c r="AG346" s="220">
        <f>AG350+AG360+AG370</f>
        <v>3509500.5043099998</v>
      </c>
      <c r="AH346" s="323">
        <f t="shared" si="455"/>
        <v>0.73760164311224763</v>
      </c>
      <c r="AI346" s="419"/>
      <c r="AJ346" s="419"/>
      <c r="AK346" s="419">
        <f>AK347+AK348</f>
        <v>0</v>
      </c>
      <c r="AL346" s="419"/>
      <c r="AM346" s="419">
        <f>AM347+AM348</f>
        <v>0</v>
      </c>
      <c r="AN346" s="419"/>
      <c r="AO346" s="419">
        <f>AO350+AO374+AO393+AO396+AO422</f>
        <v>55137.63753</v>
      </c>
      <c r="AP346" s="419">
        <f>AQ346</f>
        <v>0</v>
      </c>
      <c r="AQ346" s="419">
        <f>AQ347+AQ348</f>
        <v>0</v>
      </c>
      <c r="AR346" s="419"/>
      <c r="AS346" s="419" t="e">
        <f>AS350+AS374+AS393+AS396+AS422</f>
        <v>#DIV/0!</v>
      </c>
      <c r="AT346" s="419">
        <f>AU346</f>
        <v>0</v>
      </c>
      <c r="AU346" s="419">
        <f>AU347+AU348</f>
        <v>0</v>
      </c>
      <c r="AV346" s="419"/>
      <c r="AW346" s="419">
        <f>AW350+AW374+AW393+AW396+AW422</f>
        <v>55137.63753</v>
      </c>
      <c r="AX346" s="220" t="e">
        <f>AZ346</f>
        <v>#REF!</v>
      </c>
      <c r="AY346" s="200" t="e">
        <f t="shared" si="448"/>
        <v>#REF!</v>
      </c>
      <c r="AZ346" s="220" t="e">
        <f>AZ347+AZ348</f>
        <v>#REF!</v>
      </c>
      <c r="BA346" s="200" t="e">
        <f t="shared" si="449"/>
        <v>#REF!</v>
      </c>
      <c r="BB346" s="419"/>
      <c r="BC346" s="419"/>
      <c r="BD346" s="419"/>
      <c r="BE346" s="419"/>
    </row>
    <row r="347" spans="2:59" s="81" customFormat="1" ht="41.25" hidden="1" customHeight="1" x14ac:dyDescent="0.25">
      <c r="B347" s="76"/>
      <c r="C347" s="77" t="s">
        <v>56</v>
      </c>
      <c r="D347" s="78"/>
      <c r="E347" s="79"/>
      <c r="F347" s="78"/>
      <c r="G347" s="78"/>
      <c r="H347" s="79"/>
      <c r="I347" s="78"/>
      <c r="J347" s="78"/>
      <c r="K347" s="78">
        <f t="shared" si="491"/>
        <v>0</v>
      </c>
      <c r="L347" s="80">
        <f>L361</f>
        <v>0</v>
      </c>
      <c r="M347" s="80"/>
      <c r="N347" s="80"/>
      <c r="O347" s="78">
        <f>Q347</f>
        <v>0</v>
      </c>
      <c r="P347" s="195" t="e">
        <f t="shared" si="450"/>
        <v>#DIV/0!</v>
      </c>
      <c r="Q347" s="80">
        <f>Q361</f>
        <v>0</v>
      </c>
      <c r="R347" s="195" t="e">
        <f t="shared" si="451"/>
        <v>#DIV/0!</v>
      </c>
      <c r="S347" s="78"/>
      <c r="T347" s="78"/>
      <c r="U347" s="78"/>
      <c r="V347" s="78"/>
      <c r="W347" s="78">
        <f>Y347</f>
        <v>0</v>
      </c>
      <c r="X347" s="192" t="e">
        <f t="shared" si="452"/>
        <v>#DIV/0!</v>
      </c>
      <c r="Y347" s="80">
        <f>Y361</f>
        <v>0</v>
      </c>
      <c r="Z347" s="195" t="e">
        <f t="shared" si="453"/>
        <v>#DIV/0!</v>
      </c>
      <c r="AA347" s="78"/>
      <c r="AB347" s="78"/>
      <c r="AC347" s="78"/>
      <c r="AD347" s="78"/>
      <c r="AE347" s="78">
        <f>AG347</f>
        <v>0</v>
      </c>
      <c r="AF347" s="192" t="e">
        <f t="shared" si="454"/>
        <v>#DIV/0!</v>
      </c>
      <c r="AG347" s="80">
        <f>AG361</f>
        <v>0</v>
      </c>
      <c r="AH347" s="323" t="e">
        <f t="shared" si="455"/>
        <v>#DIV/0!</v>
      </c>
      <c r="AI347" s="78"/>
      <c r="AJ347" s="78"/>
      <c r="AK347" s="78"/>
      <c r="AL347" s="78"/>
      <c r="AM347" s="78">
        <f>AM374+AM397+AM405+AM418+AM422</f>
        <v>0</v>
      </c>
      <c r="AN347" s="78"/>
      <c r="AO347" s="78"/>
      <c r="AP347" s="78">
        <f>AQ347</f>
        <v>0</v>
      </c>
      <c r="AQ347" s="78">
        <f>AQ350+AQ374+AQ397+AQ405+AQ418+AQ422</f>
        <v>0</v>
      </c>
      <c r="AR347" s="78"/>
      <c r="AS347" s="78"/>
      <c r="AT347" s="78">
        <f>AU347</f>
        <v>0</v>
      </c>
      <c r="AU347" s="78">
        <f>AU350+AU374+AU397+AU405+AU418+AU422</f>
        <v>0</v>
      </c>
      <c r="AV347" s="78"/>
      <c r="AW347" s="78"/>
      <c r="AX347" s="80">
        <f>AZ347</f>
        <v>0</v>
      </c>
      <c r="AY347" s="195" t="e">
        <f t="shared" si="448"/>
        <v>#DIV/0!</v>
      </c>
      <c r="AZ347" s="80">
        <f>AZ351+AZ361+AZ371</f>
        <v>0</v>
      </c>
      <c r="BA347" s="195" t="e">
        <f t="shared" si="449"/>
        <v>#DIV/0!</v>
      </c>
      <c r="BB347" s="78"/>
      <c r="BC347" s="78"/>
      <c r="BD347" s="78"/>
      <c r="BE347" s="78"/>
    </row>
    <row r="348" spans="2:59" s="90" customFormat="1" ht="46.5" customHeight="1" x14ac:dyDescent="0.25">
      <c r="B348" s="87"/>
      <c r="C348" s="199" t="s">
        <v>138</v>
      </c>
      <c r="D348" s="88"/>
      <c r="E348" s="88"/>
      <c r="F348" s="88"/>
      <c r="G348" s="88"/>
      <c r="H348" s="88"/>
      <c r="I348" s="88"/>
      <c r="J348" s="88"/>
      <c r="K348" s="88">
        <f t="shared" si="491"/>
        <v>4757989</v>
      </c>
      <c r="L348" s="89">
        <f>L351+L365+L374</f>
        <v>4757989</v>
      </c>
      <c r="M348" s="89"/>
      <c r="N348" s="89"/>
      <c r="O348" s="88">
        <f>Q348</f>
        <v>460071.35751</v>
      </c>
      <c r="P348" s="200">
        <f t="shared" si="450"/>
        <v>9.6694497929692563E-2</v>
      </c>
      <c r="Q348" s="89">
        <f>Q351+Q365+Q374</f>
        <v>460071.35751</v>
      </c>
      <c r="R348" s="200">
        <f t="shared" si="451"/>
        <v>9.6694497929692563E-2</v>
      </c>
      <c r="S348" s="88"/>
      <c r="T348" s="88"/>
      <c r="U348" s="88"/>
      <c r="V348" s="88"/>
      <c r="W348" s="88">
        <f>Y348</f>
        <v>390839.38089999999</v>
      </c>
      <c r="X348" s="200">
        <f t="shared" si="452"/>
        <v>8.2143817671709626E-2</v>
      </c>
      <c r="Y348" s="89">
        <f>Y351+Y365+Y374</f>
        <v>390839.38089999999</v>
      </c>
      <c r="Z348" s="200">
        <f t="shared" si="453"/>
        <v>8.2143817671709626E-2</v>
      </c>
      <c r="AA348" s="88"/>
      <c r="AB348" s="88"/>
      <c r="AC348" s="88"/>
      <c r="AD348" s="88"/>
      <c r="AE348" s="88">
        <f>AG348</f>
        <v>3509500.5043099998</v>
      </c>
      <c r="AF348" s="200">
        <f t="shared" si="454"/>
        <v>0.73760164311224763</v>
      </c>
      <c r="AG348" s="89">
        <f>AG351+AG365+AG374</f>
        <v>3509500.5043099998</v>
      </c>
      <c r="AH348" s="323">
        <f t="shared" si="455"/>
        <v>0.73760164311224763</v>
      </c>
      <c r="AI348" s="88"/>
      <c r="AJ348" s="88"/>
      <c r="AK348" s="88"/>
      <c r="AL348" s="88"/>
      <c r="AM348" s="88">
        <f>AM401</f>
        <v>0</v>
      </c>
      <c r="AN348" s="88"/>
      <c r="AO348" s="88"/>
      <c r="AP348" s="222">
        <f>AQ348</f>
        <v>0</v>
      </c>
      <c r="AQ348" s="88">
        <f>AQ401</f>
        <v>0</v>
      </c>
      <c r="AR348" s="88"/>
      <c r="AS348" s="88"/>
      <c r="AT348" s="88">
        <f>AU348</f>
        <v>0</v>
      </c>
      <c r="AU348" s="88">
        <f>AU401</f>
        <v>0</v>
      </c>
      <c r="AV348" s="88"/>
      <c r="AW348" s="88"/>
      <c r="AX348" s="89" t="e">
        <f>AZ348</f>
        <v>#REF!</v>
      </c>
      <c r="AY348" s="200" t="e">
        <f t="shared" si="448"/>
        <v>#REF!</v>
      </c>
      <c r="AZ348" s="89" t="e">
        <f>#REF!+AZ365+AZ374</f>
        <v>#REF!</v>
      </c>
      <c r="BA348" s="200" t="e">
        <f t="shared" si="449"/>
        <v>#REF!</v>
      </c>
      <c r="BB348" s="88"/>
      <c r="BC348" s="88"/>
      <c r="BD348" s="88"/>
      <c r="BE348" s="88"/>
    </row>
    <row r="349" spans="2:59" s="129" customFormat="1" ht="24.75" customHeight="1" x14ac:dyDescent="0.25">
      <c r="B349" s="122"/>
      <c r="C349" s="128" t="s">
        <v>79</v>
      </c>
      <c r="D349" s="123"/>
      <c r="E349" s="117"/>
      <c r="F349" s="123"/>
      <c r="G349" s="123"/>
      <c r="H349" s="123"/>
      <c r="I349" s="123"/>
      <c r="J349" s="123"/>
      <c r="K349" s="123"/>
      <c r="L349" s="454"/>
      <c r="M349" s="454"/>
      <c r="N349" s="454"/>
      <c r="O349" s="123"/>
      <c r="P349" s="195"/>
      <c r="Q349" s="118"/>
      <c r="R349" s="195"/>
      <c r="S349" s="123"/>
      <c r="T349" s="123"/>
      <c r="U349" s="123"/>
      <c r="V349" s="123"/>
      <c r="W349" s="123"/>
      <c r="X349" s="192"/>
      <c r="Y349" s="118"/>
      <c r="Z349" s="195"/>
      <c r="AA349" s="123"/>
      <c r="AB349" s="123"/>
      <c r="AC349" s="123"/>
      <c r="AD349" s="123"/>
      <c r="AE349" s="123"/>
      <c r="AF349" s="192"/>
      <c r="AG349" s="118"/>
      <c r="AH349" s="323"/>
      <c r="AI349" s="123"/>
      <c r="AJ349" s="123"/>
      <c r="AK349" s="123"/>
      <c r="AL349" s="123"/>
      <c r="AM349" s="123"/>
      <c r="AN349" s="123"/>
      <c r="AO349" s="123"/>
      <c r="AP349" s="123"/>
      <c r="AQ349" s="123"/>
      <c r="AR349" s="123"/>
      <c r="AS349" s="123"/>
      <c r="AT349" s="123"/>
      <c r="AU349" s="123"/>
      <c r="AV349" s="123"/>
      <c r="AW349" s="123"/>
      <c r="AX349" s="118"/>
      <c r="AY349" s="195"/>
      <c r="AZ349" s="118"/>
      <c r="BA349" s="195"/>
      <c r="BB349" s="123"/>
      <c r="BC349" s="123"/>
      <c r="BD349" s="123"/>
      <c r="BE349" s="123"/>
      <c r="BF349" s="91"/>
      <c r="BG349" s="91"/>
    </row>
    <row r="350" spans="2:59" s="223" customFormat="1" ht="139.5" customHeight="1" x14ac:dyDescent="0.25">
      <c r="B350" s="122" t="s">
        <v>105</v>
      </c>
      <c r="C350" s="110" t="s">
        <v>139</v>
      </c>
      <c r="D350" s="78"/>
      <c r="E350" s="78"/>
      <c r="F350" s="78"/>
      <c r="G350" s="78"/>
      <c r="H350" s="78"/>
      <c r="I350" s="78"/>
      <c r="J350" s="78"/>
      <c r="K350" s="78">
        <f t="shared" ref="K350:K361" si="492">L350</f>
        <v>2000000</v>
      </c>
      <c r="L350" s="80">
        <f>L351</f>
        <v>2000000</v>
      </c>
      <c r="M350" s="80"/>
      <c r="N350" s="80"/>
      <c r="O350" s="78">
        <f t="shared" ref="O350:O371" si="493">Q350</f>
        <v>313178.96609</v>
      </c>
      <c r="P350" s="195">
        <f t="shared" si="450"/>
        <v>0.15658948304500001</v>
      </c>
      <c r="Q350" s="80">
        <f>Q351</f>
        <v>313178.96609</v>
      </c>
      <c r="R350" s="195">
        <f t="shared" si="451"/>
        <v>0.15658948304500001</v>
      </c>
      <c r="S350" s="78"/>
      <c r="T350" s="78"/>
      <c r="U350" s="78"/>
      <c r="V350" s="78"/>
      <c r="W350" s="78">
        <f t="shared" ref="W350:W371" si="494">Y350</f>
        <v>248262.39504999999</v>
      </c>
      <c r="X350" s="192">
        <f t="shared" si="452"/>
        <v>0.124131197525</v>
      </c>
      <c r="Y350" s="80">
        <f>Y351</f>
        <v>248262.39504999999</v>
      </c>
      <c r="Z350" s="195">
        <f t="shared" si="453"/>
        <v>0.124131197525</v>
      </c>
      <c r="AA350" s="78"/>
      <c r="AB350" s="78"/>
      <c r="AC350" s="78"/>
      <c r="AD350" s="78"/>
      <c r="AE350" s="78">
        <f t="shared" ref="AE350:AE371" si="495">AG350</f>
        <v>754665.3576499999</v>
      </c>
      <c r="AF350" s="192">
        <f t="shared" si="454"/>
        <v>0.37733267882499993</v>
      </c>
      <c r="AG350" s="80">
        <f>AG351</f>
        <v>754665.3576499999</v>
      </c>
      <c r="AH350" s="323">
        <f t="shared" si="455"/>
        <v>0.37733267882499993</v>
      </c>
      <c r="AI350" s="78"/>
      <c r="AJ350" s="78"/>
      <c r="AK350" s="78"/>
      <c r="AL350" s="78"/>
      <c r="AM350" s="117"/>
      <c r="AN350" s="78"/>
      <c r="AO350" s="78"/>
      <c r="AP350" s="78"/>
      <c r="AQ350" s="117"/>
      <c r="AR350" s="78"/>
      <c r="AS350" s="78"/>
      <c r="AT350" s="78"/>
      <c r="AU350" s="78"/>
      <c r="AV350" s="78"/>
      <c r="AW350" s="78"/>
      <c r="AX350" s="80" t="e">
        <f t="shared" ref="AX350:AX354" si="496">AZ350</f>
        <v>#REF!</v>
      </c>
      <c r="AY350" s="195" t="e">
        <f t="shared" si="448"/>
        <v>#REF!</v>
      </c>
      <c r="AZ350" s="80" t="e">
        <f>AZ351+#REF!</f>
        <v>#REF!</v>
      </c>
      <c r="BA350" s="195" t="e">
        <f t="shared" si="449"/>
        <v>#REF!</v>
      </c>
      <c r="BB350" s="78"/>
      <c r="BC350" s="78"/>
      <c r="BD350" s="78"/>
      <c r="BE350" s="78"/>
    </row>
    <row r="351" spans="2:59" s="229" customFormat="1" ht="50.25" customHeight="1" x14ac:dyDescent="0.25">
      <c r="B351" s="87"/>
      <c r="C351" s="199" t="s">
        <v>138</v>
      </c>
      <c r="D351" s="222"/>
      <c r="E351" s="222"/>
      <c r="F351" s="222"/>
      <c r="G351" s="222"/>
      <c r="H351" s="222"/>
      <c r="I351" s="222"/>
      <c r="J351" s="222"/>
      <c r="K351" s="222">
        <f t="shared" si="492"/>
        <v>2000000</v>
      </c>
      <c r="L351" s="227">
        <f>SUM(L352:L356)</f>
        <v>2000000</v>
      </c>
      <c r="M351" s="227"/>
      <c r="N351" s="227"/>
      <c r="O351" s="222">
        <f t="shared" si="493"/>
        <v>313178.96609</v>
      </c>
      <c r="P351" s="200">
        <f t="shared" si="450"/>
        <v>0.15658948304500001</v>
      </c>
      <c r="Q351" s="227">
        <f>SUM(Q352:Q356)</f>
        <v>313178.96609</v>
      </c>
      <c r="R351" s="200">
        <f t="shared" si="451"/>
        <v>0.15658948304500001</v>
      </c>
      <c r="S351" s="222"/>
      <c r="T351" s="222"/>
      <c r="U351" s="222"/>
      <c r="V351" s="222"/>
      <c r="W351" s="222">
        <f t="shared" si="494"/>
        <v>248262.39504999999</v>
      </c>
      <c r="X351" s="200">
        <f t="shared" si="452"/>
        <v>0.124131197525</v>
      </c>
      <c r="Y351" s="227">
        <f>SUM(Y352:Y356)</f>
        <v>248262.39504999999</v>
      </c>
      <c r="Z351" s="200">
        <f t="shared" si="453"/>
        <v>0.124131197525</v>
      </c>
      <c r="AA351" s="222"/>
      <c r="AB351" s="222"/>
      <c r="AC351" s="222"/>
      <c r="AD351" s="222"/>
      <c r="AE351" s="222">
        <f t="shared" si="495"/>
        <v>754665.3576499999</v>
      </c>
      <c r="AF351" s="200">
        <f t="shared" si="454"/>
        <v>0.37733267882499993</v>
      </c>
      <c r="AG351" s="227">
        <f>SUM(AG352:AG356)</f>
        <v>754665.3576499999</v>
      </c>
      <c r="AH351" s="323">
        <f t="shared" si="455"/>
        <v>0.37733267882499993</v>
      </c>
      <c r="AI351" s="222"/>
      <c r="AJ351" s="222"/>
      <c r="AK351" s="222"/>
      <c r="AL351" s="222"/>
      <c r="AM351" s="228"/>
      <c r="AN351" s="222"/>
      <c r="AO351" s="222"/>
      <c r="AP351" s="222"/>
      <c r="AQ351" s="228"/>
      <c r="AR351" s="222"/>
      <c r="AS351" s="222"/>
      <c r="AT351" s="222"/>
      <c r="AU351" s="222"/>
      <c r="AV351" s="222"/>
      <c r="AW351" s="222"/>
      <c r="AX351" s="227">
        <f t="shared" si="496"/>
        <v>0</v>
      </c>
      <c r="AY351" s="200">
        <f t="shared" si="448"/>
        <v>0</v>
      </c>
      <c r="AZ351" s="227">
        <f>AZ352+AZ353+AZ354</f>
        <v>0</v>
      </c>
      <c r="BA351" s="200">
        <f t="shared" si="449"/>
        <v>0</v>
      </c>
      <c r="BB351" s="222"/>
      <c r="BC351" s="222"/>
      <c r="BD351" s="222"/>
      <c r="BE351" s="222"/>
    </row>
    <row r="352" spans="2:59" s="226" customFormat="1" ht="50.25" hidden="1" customHeight="1" x14ac:dyDescent="0.25">
      <c r="B352" s="115"/>
      <c r="C352" s="201" t="s">
        <v>140</v>
      </c>
      <c r="D352" s="224"/>
      <c r="E352" s="224"/>
      <c r="F352" s="224"/>
      <c r="G352" s="224"/>
      <c r="H352" s="224"/>
      <c r="I352" s="224"/>
      <c r="J352" s="224"/>
      <c r="K352" s="224">
        <f t="shared" si="492"/>
        <v>149268.6586</v>
      </c>
      <c r="L352" s="225">
        <v>149268.6586</v>
      </c>
      <c r="M352" s="225"/>
      <c r="N352" s="225"/>
      <c r="O352" s="224">
        <f t="shared" si="493"/>
        <v>194491.87309000001</v>
      </c>
      <c r="P352" s="195">
        <f t="shared" si="450"/>
        <v>1.3029652367359053</v>
      </c>
      <c r="Q352" s="225">
        <f>313178.96609-Q353-Q354-Q355-Q356</f>
        <v>194491.87309000001</v>
      </c>
      <c r="R352" s="195">
        <f t="shared" si="451"/>
        <v>1.3029652367359053</v>
      </c>
      <c r="S352" s="224"/>
      <c r="T352" s="224"/>
      <c r="U352" s="224"/>
      <c r="V352" s="224"/>
      <c r="W352" s="224">
        <f t="shared" si="494"/>
        <v>129575.30205</v>
      </c>
      <c r="X352" s="192">
        <f t="shared" si="452"/>
        <v>0.86806770600938465</v>
      </c>
      <c r="Y352" s="225">
        <v>129575.30205</v>
      </c>
      <c r="Z352" s="195">
        <f t="shared" si="453"/>
        <v>0.86806770600938465</v>
      </c>
      <c r="AA352" s="224"/>
      <c r="AB352" s="224"/>
      <c r="AC352" s="224"/>
      <c r="AD352" s="224"/>
      <c r="AE352" s="224">
        <f t="shared" si="495"/>
        <v>148070.30382999999</v>
      </c>
      <c r="AF352" s="192">
        <f t="shared" si="454"/>
        <v>0.99197182595971956</v>
      </c>
      <c r="AG352" s="225">
        <f>266757.39683-AG354-AG355-AG356</f>
        <v>148070.30382999999</v>
      </c>
      <c r="AH352" s="323">
        <f t="shared" si="455"/>
        <v>0.99197182595971956</v>
      </c>
      <c r="AI352" s="224"/>
      <c r="AJ352" s="224"/>
      <c r="AK352" s="224"/>
      <c r="AL352" s="224"/>
      <c r="AM352" s="117"/>
      <c r="AN352" s="224"/>
      <c r="AO352" s="224"/>
      <c r="AP352" s="224"/>
      <c r="AQ352" s="117"/>
      <c r="AR352" s="224"/>
      <c r="AS352" s="224"/>
      <c r="AT352" s="224"/>
      <c r="AU352" s="224"/>
      <c r="AV352" s="224"/>
      <c r="AW352" s="224"/>
      <c r="AX352" s="225">
        <f t="shared" si="496"/>
        <v>0</v>
      </c>
      <c r="AY352" s="195">
        <f t="shared" si="448"/>
        <v>0</v>
      </c>
      <c r="AZ352" s="225">
        <f>BK352</f>
        <v>0</v>
      </c>
      <c r="BA352" s="195">
        <f t="shared" si="449"/>
        <v>0</v>
      </c>
      <c r="BB352" s="224"/>
      <c r="BC352" s="224"/>
      <c r="BD352" s="224"/>
      <c r="BE352" s="224"/>
    </row>
    <row r="353" spans="2:57" s="226" customFormat="1" ht="50.25" hidden="1" customHeight="1" x14ac:dyDescent="0.25">
      <c r="B353" s="115"/>
      <c r="C353" s="201" t="s">
        <v>141</v>
      </c>
      <c r="D353" s="224"/>
      <c r="E353" s="224"/>
      <c r="F353" s="224"/>
      <c r="G353" s="224"/>
      <c r="H353" s="224"/>
      <c r="I353" s="224"/>
      <c r="J353" s="224"/>
      <c r="K353" s="224">
        <f t="shared" si="492"/>
        <v>487907.96081999998</v>
      </c>
      <c r="L353" s="225">
        <v>487907.96081999998</v>
      </c>
      <c r="M353" s="225"/>
      <c r="N353" s="225"/>
      <c r="O353" s="224">
        <f t="shared" si="493"/>
        <v>0</v>
      </c>
      <c r="P353" s="195">
        <f t="shared" si="450"/>
        <v>0</v>
      </c>
      <c r="Q353" s="225">
        <f>AA353</f>
        <v>0</v>
      </c>
      <c r="R353" s="195">
        <f t="shared" si="451"/>
        <v>0</v>
      </c>
      <c r="S353" s="224"/>
      <c r="T353" s="224"/>
      <c r="U353" s="224"/>
      <c r="V353" s="224"/>
      <c r="W353" s="224">
        <f t="shared" si="494"/>
        <v>0</v>
      </c>
      <c r="X353" s="192">
        <f t="shared" si="452"/>
        <v>0</v>
      </c>
      <c r="Y353" s="225">
        <f>AJ353</f>
        <v>0</v>
      </c>
      <c r="Z353" s="195">
        <f t="shared" si="453"/>
        <v>0</v>
      </c>
      <c r="AA353" s="224"/>
      <c r="AB353" s="224"/>
      <c r="AC353" s="224"/>
      <c r="AD353" s="224"/>
      <c r="AE353" s="224">
        <f t="shared" si="495"/>
        <v>487907.96081999998</v>
      </c>
      <c r="AF353" s="192">
        <f t="shared" si="454"/>
        <v>1</v>
      </c>
      <c r="AG353" s="225">
        <v>487907.96081999998</v>
      </c>
      <c r="AH353" s="323">
        <f t="shared" si="455"/>
        <v>1</v>
      </c>
      <c r="AI353" s="224"/>
      <c r="AJ353" s="224"/>
      <c r="AK353" s="224"/>
      <c r="AL353" s="224"/>
      <c r="AM353" s="117"/>
      <c r="AN353" s="224"/>
      <c r="AO353" s="224"/>
      <c r="AP353" s="224"/>
      <c r="AQ353" s="117"/>
      <c r="AR353" s="224"/>
      <c r="AS353" s="224"/>
      <c r="AT353" s="224"/>
      <c r="AU353" s="224"/>
      <c r="AV353" s="224"/>
      <c r="AW353" s="224"/>
      <c r="AX353" s="225">
        <f t="shared" si="496"/>
        <v>0</v>
      </c>
      <c r="AY353" s="195">
        <f t="shared" si="448"/>
        <v>0</v>
      </c>
      <c r="AZ353" s="225">
        <f>BK353</f>
        <v>0</v>
      </c>
      <c r="BA353" s="195">
        <f t="shared" si="449"/>
        <v>0</v>
      </c>
      <c r="BB353" s="224"/>
      <c r="BC353" s="224"/>
      <c r="BD353" s="224"/>
      <c r="BE353" s="224"/>
    </row>
    <row r="354" spans="2:57" s="226" customFormat="1" ht="50.25" hidden="1" customHeight="1" x14ac:dyDescent="0.25">
      <c r="B354" s="115"/>
      <c r="C354" s="201" t="s">
        <v>142</v>
      </c>
      <c r="D354" s="224"/>
      <c r="E354" s="224"/>
      <c r="F354" s="224"/>
      <c r="G354" s="224"/>
      <c r="H354" s="224"/>
      <c r="I354" s="224"/>
      <c r="J354" s="224"/>
      <c r="K354" s="224">
        <f t="shared" si="492"/>
        <v>953976.36640000006</v>
      </c>
      <c r="L354" s="225">
        <v>953976.36640000006</v>
      </c>
      <c r="M354" s="225"/>
      <c r="N354" s="225"/>
      <c r="O354" s="224">
        <f>Q354</f>
        <v>115478.11500000001</v>
      </c>
      <c r="P354" s="195">
        <f t="shared" si="450"/>
        <v>0.12104924091125786</v>
      </c>
      <c r="Q354" s="225">
        <v>115478.11500000001</v>
      </c>
      <c r="R354" s="195">
        <f t="shared" si="451"/>
        <v>0.12104924091125786</v>
      </c>
      <c r="S354" s="224"/>
      <c r="T354" s="224"/>
      <c r="U354" s="224"/>
      <c r="V354" s="224"/>
      <c r="W354" s="224">
        <f>Y354</f>
        <v>115478.11500000001</v>
      </c>
      <c r="X354" s="192">
        <f t="shared" si="452"/>
        <v>0.12104924091125786</v>
      </c>
      <c r="Y354" s="225">
        <v>115478.11500000001</v>
      </c>
      <c r="Z354" s="195">
        <f t="shared" si="453"/>
        <v>0.12104924091125786</v>
      </c>
      <c r="AA354" s="224"/>
      <c r="AB354" s="224"/>
      <c r="AC354" s="224"/>
      <c r="AD354" s="224"/>
      <c r="AE354" s="224">
        <f t="shared" si="495"/>
        <v>115478.11500000001</v>
      </c>
      <c r="AF354" s="192">
        <f t="shared" si="454"/>
        <v>0.12104924091125786</v>
      </c>
      <c r="AG354" s="225">
        <f>Y354</f>
        <v>115478.11500000001</v>
      </c>
      <c r="AH354" s="323">
        <f t="shared" si="455"/>
        <v>0.12104924091125786</v>
      </c>
      <c r="AI354" s="224"/>
      <c r="AJ354" s="224"/>
      <c r="AK354" s="224"/>
      <c r="AL354" s="224"/>
      <c r="AM354" s="117"/>
      <c r="AN354" s="224"/>
      <c r="AO354" s="224"/>
      <c r="AP354" s="224"/>
      <c r="AQ354" s="117"/>
      <c r="AR354" s="224"/>
      <c r="AS354" s="224"/>
      <c r="AT354" s="224"/>
      <c r="AU354" s="224"/>
      <c r="AV354" s="224"/>
      <c r="AW354" s="224"/>
      <c r="AX354" s="225">
        <f t="shared" si="496"/>
        <v>0</v>
      </c>
      <c r="AY354" s="195">
        <f t="shared" si="448"/>
        <v>0</v>
      </c>
      <c r="AZ354" s="225">
        <f>BK354</f>
        <v>0</v>
      </c>
      <c r="BA354" s="195">
        <f t="shared" si="449"/>
        <v>0</v>
      </c>
      <c r="BB354" s="224"/>
      <c r="BC354" s="224"/>
      <c r="BD354" s="224"/>
      <c r="BE354" s="224"/>
    </row>
    <row r="355" spans="2:57" s="226" customFormat="1" ht="50.25" hidden="1" customHeight="1" x14ac:dyDescent="0.25">
      <c r="B355" s="115"/>
      <c r="C355" s="201" t="s">
        <v>345</v>
      </c>
      <c r="D355" s="224"/>
      <c r="E355" s="224"/>
      <c r="F355" s="224"/>
      <c r="G355" s="224"/>
      <c r="H355" s="224"/>
      <c r="I355" s="224"/>
      <c r="J355" s="224"/>
      <c r="K355" s="224">
        <f t="shared" si="492"/>
        <v>340705.84515000001</v>
      </c>
      <c r="L355" s="225">
        <v>340705.84515000001</v>
      </c>
      <c r="M355" s="225"/>
      <c r="N355" s="225"/>
      <c r="O355" s="224">
        <f t="shared" ref="O355:O356" si="497">Q355</f>
        <v>3133.038</v>
      </c>
      <c r="P355" s="195">
        <f t="shared" si="450"/>
        <v>9.1957271781487656E-3</v>
      </c>
      <c r="Q355" s="225">
        <v>3133.038</v>
      </c>
      <c r="R355" s="195">
        <f t="shared" si="451"/>
        <v>9.1957271781487656E-3</v>
      </c>
      <c r="S355" s="224"/>
      <c r="T355" s="224"/>
      <c r="U355" s="224"/>
      <c r="V355" s="224"/>
      <c r="W355" s="224">
        <f t="shared" si="494"/>
        <v>3133.038</v>
      </c>
      <c r="X355" s="192">
        <f t="shared" si="452"/>
        <v>9.1957271781487656E-3</v>
      </c>
      <c r="Y355" s="225">
        <v>3133.038</v>
      </c>
      <c r="Z355" s="195">
        <f t="shared" si="453"/>
        <v>9.1957271781487656E-3</v>
      </c>
      <c r="AA355" s="224"/>
      <c r="AB355" s="224"/>
      <c r="AC355" s="224"/>
      <c r="AD355" s="224"/>
      <c r="AE355" s="224">
        <f t="shared" si="495"/>
        <v>3133.038</v>
      </c>
      <c r="AF355" s="192">
        <f t="shared" si="454"/>
        <v>9.1957271781487656E-3</v>
      </c>
      <c r="AG355" s="225">
        <f>Y355</f>
        <v>3133.038</v>
      </c>
      <c r="AH355" s="323">
        <f t="shared" si="455"/>
        <v>9.1957271781487656E-3</v>
      </c>
      <c r="AI355" s="224"/>
      <c r="AJ355" s="224"/>
      <c r="AK355" s="224"/>
      <c r="AL355" s="224"/>
      <c r="AM355" s="117"/>
      <c r="AN355" s="224"/>
      <c r="AO355" s="224"/>
      <c r="AP355" s="224"/>
      <c r="AQ355" s="117"/>
      <c r="AR355" s="224"/>
      <c r="AS355" s="224"/>
      <c r="AT355" s="224"/>
      <c r="AU355" s="224"/>
      <c r="AV355" s="224"/>
      <c r="AW355" s="224"/>
      <c r="AX355" s="225"/>
      <c r="AY355" s="195"/>
      <c r="AZ355" s="225"/>
      <c r="BA355" s="195"/>
      <c r="BB355" s="224"/>
      <c r="BC355" s="224"/>
      <c r="BD355" s="224"/>
      <c r="BE355" s="224"/>
    </row>
    <row r="356" spans="2:57" s="226" customFormat="1" ht="50.25" hidden="1" customHeight="1" x14ac:dyDescent="0.25">
      <c r="B356" s="115"/>
      <c r="C356" s="201" t="s">
        <v>346</v>
      </c>
      <c r="D356" s="224"/>
      <c r="E356" s="224"/>
      <c r="F356" s="224"/>
      <c r="G356" s="224"/>
      <c r="H356" s="224"/>
      <c r="I356" s="224"/>
      <c r="J356" s="224"/>
      <c r="K356" s="224">
        <f t="shared" si="492"/>
        <v>68141.169030000005</v>
      </c>
      <c r="L356" s="225">
        <v>68141.169030000005</v>
      </c>
      <c r="M356" s="225"/>
      <c r="N356" s="225"/>
      <c r="O356" s="224">
        <f t="shared" si="497"/>
        <v>75.94</v>
      </c>
      <c r="P356" s="195">
        <f t="shared" si="450"/>
        <v>1.1144510885418837E-3</v>
      </c>
      <c r="Q356" s="225">
        <v>75.94</v>
      </c>
      <c r="R356" s="195">
        <f t="shared" si="451"/>
        <v>1.1144510885418837E-3</v>
      </c>
      <c r="S356" s="224"/>
      <c r="T356" s="224"/>
      <c r="U356" s="224"/>
      <c r="V356" s="224"/>
      <c r="W356" s="224">
        <f t="shared" si="494"/>
        <v>75.94</v>
      </c>
      <c r="X356" s="192">
        <f t="shared" si="452"/>
        <v>1.1144510885418837E-3</v>
      </c>
      <c r="Y356" s="225">
        <v>75.94</v>
      </c>
      <c r="Z356" s="195">
        <f t="shared" si="453"/>
        <v>1.1144510885418837E-3</v>
      </c>
      <c r="AA356" s="224"/>
      <c r="AB356" s="224"/>
      <c r="AC356" s="224"/>
      <c r="AD356" s="224"/>
      <c r="AE356" s="224">
        <f t="shared" si="495"/>
        <v>75.94</v>
      </c>
      <c r="AF356" s="192">
        <f t="shared" si="454"/>
        <v>1.1144510885418837E-3</v>
      </c>
      <c r="AG356" s="225">
        <f>Y356</f>
        <v>75.94</v>
      </c>
      <c r="AH356" s="323">
        <f t="shared" si="455"/>
        <v>1.1144510885418837E-3</v>
      </c>
      <c r="AI356" s="224"/>
      <c r="AJ356" s="224"/>
      <c r="AK356" s="224"/>
      <c r="AL356" s="224"/>
      <c r="AM356" s="117"/>
      <c r="AN356" s="224"/>
      <c r="AO356" s="224"/>
      <c r="AP356" s="224"/>
      <c r="AQ356" s="117"/>
      <c r="AR356" s="224"/>
      <c r="AS356" s="224"/>
      <c r="AT356" s="224"/>
      <c r="AU356" s="224"/>
      <c r="AV356" s="224"/>
      <c r="AW356" s="224"/>
      <c r="AX356" s="225"/>
      <c r="AY356" s="195"/>
      <c r="AZ356" s="225"/>
      <c r="BA356" s="195"/>
      <c r="BB356" s="224"/>
      <c r="BC356" s="224"/>
      <c r="BD356" s="224"/>
      <c r="BE356" s="224"/>
    </row>
    <row r="357" spans="2:57" s="229" customFormat="1" ht="46.5" hidden="1" customHeight="1" x14ac:dyDescent="0.25">
      <c r="B357" s="87"/>
      <c r="C357" s="201"/>
      <c r="D357" s="222"/>
      <c r="E357" s="222"/>
      <c r="F357" s="222"/>
      <c r="G357" s="222"/>
      <c r="H357" s="222"/>
      <c r="I357" s="222"/>
      <c r="J357" s="222"/>
      <c r="K357" s="224"/>
      <c r="L357" s="225"/>
      <c r="M357" s="227"/>
      <c r="N357" s="227"/>
      <c r="O357" s="224"/>
      <c r="P357" s="195"/>
      <c r="Q357" s="227"/>
      <c r="R357" s="195" t="e">
        <f t="shared" si="451"/>
        <v>#DIV/0!</v>
      </c>
      <c r="S357" s="222"/>
      <c r="T357" s="222"/>
      <c r="U357" s="222"/>
      <c r="V357" s="222"/>
      <c r="W357" s="224"/>
      <c r="X357" s="192"/>
      <c r="Y357" s="227"/>
      <c r="Z357" s="195"/>
      <c r="AA357" s="222"/>
      <c r="AB357" s="222"/>
      <c r="AC357" s="222"/>
      <c r="AD357" s="222"/>
      <c r="AE357" s="224"/>
      <c r="AF357" s="192"/>
      <c r="AG357" s="225"/>
      <c r="AH357" s="323" t="e">
        <f t="shared" si="455"/>
        <v>#DIV/0!</v>
      </c>
      <c r="AI357" s="222"/>
      <c r="AJ357" s="222"/>
      <c r="AK357" s="222"/>
      <c r="AL357" s="222"/>
      <c r="AM357" s="228"/>
      <c r="AN357" s="222"/>
      <c r="AO357" s="222"/>
      <c r="AP357" s="222"/>
      <c r="AQ357" s="228"/>
      <c r="AR357" s="222"/>
      <c r="AS357" s="222"/>
      <c r="AT357" s="222"/>
      <c r="AU357" s="222"/>
      <c r="AV357" s="222"/>
      <c r="AW357" s="222"/>
      <c r="AX357" s="225"/>
      <c r="AY357" s="195"/>
      <c r="AZ357" s="225"/>
      <c r="BA357" s="195"/>
      <c r="BB357" s="222"/>
      <c r="BC357" s="222"/>
      <c r="BD357" s="222"/>
      <c r="BE357" s="222"/>
    </row>
    <row r="358" spans="2:57" s="467" customFormat="1" ht="50.25" hidden="1" customHeight="1" x14ac:dyDescent="0.25">
      <c r="B358" s="115"/>
      <c r="C358" s="201"/>
      <c r="D358" s="224"/>
      <c r="E358" s="224"/>
      <c r="F358" s="224"/>
      <c r="G358" s="224"/>
      <c r="H358" s="224"/>
      <c r="I358" s="224"/>
      <c r="J358" s="224"/>
      <c r="K358" s="224"/>
      <c r="L358" s="225"/>
      <c r="M358" s="225"/>
      <c r="N358" s="225"/>
      <c r="O358" s="224"/>
      <c r="P358" s="323"/>
      <c r="Q358" s="225"/>
      <c r="R358" s="195" t="e">
        <f t="shared" si="451"/>
        <v>#DIV/0!</v>
      </c>
      <c r="S358" s="224"/>
      <c r="T358" s="224"/>
      <c r="U358" s="224"/>
      <c r="V358" s="224"/>
      <c r="W358" s="224"/>
      <c r="X358" s="323"/>
      <c r="Y358" s="225"/>
      <c r="Z358" s="323"/>
      <c r="AA358" s="224"/>
      <c r="AB358" s="224"/>
      <c r="AC358" s="224"/>
      <c r="AD358" s="224"/>
      <c r="AE358" s="224"/>
      <c r="AF358" s="192"/>
      <c r="AG358" s="225"/>
      <c r="AH358" s="323" t="e">
        <f t="shared" si="455"/>
        <v>#DIV/0!</v>
      </c>
      <c r="AI358" s="224"/>
      <c r="AJ358" s="224"/>
      <c r="AK358" s="224"/>
      <c r="AL358" s="224"/>
      <c r="AM358" s="117"/>
      <c r="AN358" s="224"/>
      <c r="AO358" s="224"/>
      <c r="AP358" s="224"/>
      <c r="AQ358" s="117"/>
      <c r="AR358" s="224"/>
      <c r="AS358" s="224"/>
      <c r="AT358" s="224"/>
      <c r="AU358" s="224"/>
      <c r="AV358" s="224"/>
      <c r="AW358" s="224"/>
      <c r="AX358" s="225">
        <f t="shared" ref="AX358:AX371" si="498">AZ358</f>
        <v>0</v>
      </c>
      <c r="AY358" s="323" t="e">
        <f t="shared" si="448"/>
        <v>#DIV/0!</v>
      </c>
      <c r="AZ358" s="225">
        <f>L358-Y358</f>
        <v>0</v>
      </c>
      <c r="BA358" s="323" t="e">
        <f t="shared" si="449"/>
        <v>#DIV/0!</v>
      </c>
      <c r="BB358" s="224"/>
      <c r="BC358" s="224"/>
      <c r="BD358" s="224"/>
      <c r="BE358" s="224"/>
    </row>
    <row r="359" spans="2:57" s="467" customFormat="1" ht="50.25" hidden="1" customHeight="1" x14ac:dyDescent="0.25">
      <c r="B359" s="115"/>
      <c r="C359" s="201"/>
      <c r="D359" s="224"/>
      <c r="E359" s="224"/>
      <c r="F359" s="224"/>
      <c r="G359" s="224"/>
      <c r="H359" s="224"/>
      <c r="I359" s="224"/>
      <c r="J359" s="224"/>
      <c r="K359" s="224"/>
      <c r="L359" s="225"/>
      <c r="M359" s="225"/>
      <c r="N359" s="225"/>
      <c r="O359" s="224"/>
      <c r="P359" s="323"/>
      <c r="Q359" s="225"/>
      <c r="R359" s="195" t="e">
        <f t="shared" si="451"/>
        <v>#DIV/0!</v>
      </c>
      <c r="S359" s="224"/>
      <c r="T359" s="224"/>
      <c r="U359" s="224"/>
      <c r="V359" s="224"/>
      <c r="W359" s="224"/>
      <c r="X359" s="323"/>
      <c r="Y359" s="225"/>
      <c r="Z359" s="323"/>
      <c r="AA359" s="224"/>
      <c r="AB359" s="224"/>
      <c r="AC359" s="224"/>
      <c r="AD359" s="224"/>
      <c r="AE359" s="224"/>
      <c r="AF359" s="192"/>
      <c r="AG359" s="225"/>
      <c r="AH359" s="323" t="e">
        <f t="shared" si="455"/>
        <v>#DIV/0!</v>
      </c>
      <c r="AI359" s="224"/>
      <c r="AJ359" s="224"/>
      <c r="AK359" s="224"/>
      <c r="AL359" s="224"/>
      <c r="AM359" s="117"/>
      <c r="AN359" s="224"/>
      <c r="AO359" s="224"/>
      <c r="AP359" s="224"/>
      <c r="AQ359" s="117"/>
      <c r="AR359" s="224"/>
      <c r="AS359" s="224"/>
      <c r="AT359" s="224"/>
      <c r="AU359" s="224"/>
      <c r="AV359" s="224"/>
      <c r="AW359" s="224"/>
      <c r="AX359" s="225">
        <f t="shared" si="498"/>
        <v>0</v>
      </c>
      <c r="AY359" s="323" t="e">
        <f t="shared" ref="AY359:AY426" si="499">AX359/K359</f>
        <v>#DIV/0!</v>
      </c>
      <c r="AZ359" s="225">
        <f>L359-Y359</f>
        <v>0</v>
      </c>
      <c r="BA359" s="323" t="e">
        <f t="shared" ref="BA359:BA377" si="500">AZ359/L359</f>
        <v>#DIV/0!</v>
      </c>
      <c r="BB359" s="224"/>
      <c r="BC359" s="224"/>
      <c r="BD359" s="224"/>
      <c r="BE359" s="224"/>
    </row>
    <row r="360" spans="2:57" s="217" customFormat="1" ht="234" customHeight="1" x14ac:dyDescent="0.25">
      <c r="B360" s="533" t="s">
        <v>143</v>
      </c>
      <c r="C360" s="110" t="s">
        <v>144</v>
      </c>
      <c r="D360" s="78"/>
      <c r="E360" s="78"/>
      <c r="F360" s="78"/>
      <c r="G360" s="78"/>
      <c r="H360" s="78"/>
      <c r="I360" s="78"/>
      <c r="J360" s="78"/>
      <c r="K360" s="78">
        <f t="shared" si="492"/>
        <v>1500000</v>
      </c>
      <c r="L360" s="80">
        <f>L361+L365</f>
        <v>1500000</v>
      </c>
      <c r="M360" s="80"/>
      <c r="N360" s="80"/>
      <c r="O360" s="78">
        <f t="shared" si="493"/>
        <v>11057.2637</v>
      </c>
      <c r="P360" s="192">
        <f t="shared" si="450"/>
        <v>7.3715091333333331E-3</v>
      </c>
      <c r="Q360" s="80">
        <f>Q361+Q365</f>
        <v>11057.2637</v>
      </c>
      <c r="R360" s="192">
        <f t="shared" si="451"/>
        <v>7.3715091333333331E-3</v>
      </c>
      <c r="S360" s="78"/>
      <c r="T360" s="78"/>
      <c r="U360" s="78"/>
      <c r="V360" s="78"/>
      <c r="W360" s="78">
        <f t="shared" si="494"/>
        <v>8571.6216299999996</v>
      </c>
      <c r="X360" s="192">
        <f t="shared" si="452"/>
        <v>5.7144144200000002E-3</v>
      </c>
      <c r="Y360" s="80">
        <f>Y361+Y365</f>
        <v>8571.6216299999996</v>
      </c>
      <c r="Z360" s="192">
        <f t="shared" si="453"/>
        <v>5.7144144200000002E-3</v>
      </c>
      <c r="AA360" s="78"/>
      <c r="AB360" s="78"/>
      <c r="AC360" s="78"/>
      <c r="AD360" s="78"/>
      <c r="AE360" s="78">
        <f t="shared" si="495"/>
        <v>1500000</v>
      </c>
      <c r="AF360" s="384">
        <f>AE360/K360</f>
        <v>1</v>
      </c>
      <c r="AG360" s="80">
        <f>AG361+AG365</f>
        <v>1500000</v>
      </c>
      <c r="AH360" s="415">
        <f t="shared" si="455"/>
        <v>1</v>
      </c>
      <c r="AI360" s="78"/>
      <c r="AJ360" s="78"/>
      <c r="AK360" s="78"/>
      <c r="AL360" s="78"/>
      <c r="AM360" s="123"/>
      <c r="AN360" s="78"/>
      <c r="AO360" s="78"/>
      <c r="AP360" s="78"/>
      <c r="AQ360" s="123"/>
      <c r="AR360" s="78"/>
      <c r="AS360" s="78"/>
      <c r="AT360" s="78"/>
      <c r="AU360" s="78"/>
      <c r="AV360" s="78"/>
      <c r="AW360" s="78"/>
      <c r="AX360" s="80">
        <f t="shared" si="498"/>
        <v>1491428.37837</v>
      </c>
      <c r="AY360" s="192">
        <f t="shared" si="499"/>
        <v>0.99428558558000002</v>
      </c>
      <c r="AZ360" s="80">
        <f>AZ361+AZ365</f>
        <v>1491428.37837</v>
      </c>
      <c r="BA360" s="192">
        <f t="shared" si="500"/>
        <v>0.99428558558000002</v>
      </c>
      <c r="BB360" s="78"/>
      <c r="BC360" s="78"/>
      <c r="BD360" s="78"/>
      <c r="BE360" s="78"/>
    </row>
    <row r="361" spans="2:57" s="217" customFormat="1" ht="50.25" hidden="1" customHeight="1" x14ac:dyDescent="0.25">
      <c r="B361" s="456"/>
      <c r="C361" s="77" t="s">
        <v>56</v>
      </c>
      <c r="D361" s="78"/>
      <c r="E361" s="78"/>
      <c r="F361" s="78"/>
      <c r="G361" s="78"/>
      <c r="H361" s="78"/>
      <c r="I361" s="78"/>
      <c r="J361" s="78"/>
      <c r="K361" s="78">
        <f t="shared" si="492"/>
        <v>0</v>
      </c>
      <c r="L361" s="80">
        <f>L362+L363+L364</f>
        <v>0</v>
      </c>
      <c r="M361" s="80"/>
      <c r="N361" s="80"/>
      <c r="O361" s="78">
        <f t="shared" si="493"/>
        <v>0</v>
      </c>
      <c r="P361" s="192" t="e">
        <f t="shared" ref="P361:P433" si="501">O361/K361</f>
        <v>#DIV/0!</v>
      </c>
      <c r="Q361" s="80">
        <f>Q362+Q363+Q364</f>
        <v>0</v>
      </c>
      <c r="R361" s="192" t="e">
        <f t="shared" ref="R361:R379" si="502">Q361/L361</f>
        <v>#DIV/0!</v>
      </c>
      <c r="S361" s="78"/>
      <c r="T361" s="78"/>
      <c r="U361" s="78"/>
      <c r="V361" s="78"/>
      <c r="W361" s="78">
        <f t="shared" si="494"/>
        <v>0</v>
      </c>
      <c r="X361" s="192">
        <v>0</v>
      </c>
      <c r="Y361" s="80">
        <f>Y362+Y363+Y364</f>
        <v>0</v>
      </c>
      <c r="Z361" s="192">
        <v>0</v>
      </c>
      <c r="AA361" s="78"/>
      <c r="AB361" s="78"/>
      <c r="AC361" s="78"/>
      <c r="AD361" s="78"/>
      <c r="AE361" s="78">
        <f t="shared" si="495"/>
        <v>0</v>
      </c>
      <c r="AF361" s="384" t="e">
        <f t="shared" ref="AF361:AF379" si="503">AE361/K361</f>
        <v>#DIV/0!</v>
      </c>
      <c r="AG361" s="80">
        <f>AG362+AG363+AG364</f>
        <v>0</v>
      </c>
      <c r="AH361" s="415" t="e">
        <f t="shared" ref="AH361:AH379" si="504">AG361/L361</f>
        <v>#DIV/0!</v>
      </c>
      <c r="AI361" s="78"/>
      <c r="AJ361" s="78"/>
      <c r="AK361" s="78"/>
      <c r="AL361" s="78"/>
      <c r="AM361" s="117"/>
      <c r="AN361" s="78"/>
      <c r="AO361" s="78"/>
      <c r="AP361" s="78"/>
      <c r="AQ361" s="117"/>
      <c r="AR361" s="78"/>
      <c r="AS361" s="78"/>
      <c r="AT361" s="78"/>
      <c r="AU361" s="78"/>
      <c r="AV361" s="78"/>
      <c r="AW361" s="78"/>
      <c r="AX361" s="80">
        <f t="shared" si="498"/>
        <v>0</v>
      </c>
      <c r="AY361" s="192" t="e">
        <f t="shared" si="499"/>
        <v>#DIV/0!</v>
      </c>
      <c r="AZ361" s="80">
        <f>AZ362+AZ363+AZ364</f>
        <v>0</v>
      </c>
      <c r="BA361" s="192" t="e">
        <f t="shared" si="500"/>
        <v>#DIV/0!</v>
      </c>
      <c r="BB361" s="78"/>
      <c r="BC361" s="78"/>
      <c r="BD361" s="78"/>
      <c r="BE361" s="78"/>
    </row>
    <row r="362" spans="2:57" s="467" customFormat="1" ht="50.25" hidden="1" customHeight="1" x14ac:dyDescent="0.25">
      <c r="B362" s="115"/>
      <c r="C362" s="201" t="s">
        <v>140</v>
      </c>
      <c r="D362" s="224"/>
      <c r="E362" s="224"/>
      <c r="F362" s="224"/>
      <c r="G362" s="224"/>
      <c r="H362" s="224"/>
      <c r="I362" s="224"/>
      <c r="J362" s="224"/>
      <c r="K362" s="224">
        <f>L362</f>
        <v>0</v>
      </c>
      <c r="L362" s="225">
        <v>0</v>
      </c>
      <c r="M362" s="225"/>
      <c r="N362" s="225"/>
      <c r="O362" s="224">
        <f t="shared" si="493"/>
        <v>0</v>
      </c>
      <c r="P362" s="323" t="e">
        <f t="shared" si="501"/>
        <v>#DIV/0!</v>
      </c>
      <c r="Q362" s="225">
        <v>0</v>
      </c>
      <c r="R362" s="323" t="e">
        <f t="shared" si="502"/>
        <v>#DIV/0!</v>
      </c>
      <c r="S362" s="224"/>
      <c r="T362" s="224"/>
      <c r="U362" s="224"/>
      <c r="V362" s="224"/>
      <c r="W362" s="224">
        <f t="shared" si="494"/>
        <v>0</v>
      </c>
      <c r="X362" s="323" t="e">
        <f t="shared" ref="X362:X433" si="505">W362/K362</f>
        <v>#DIV/0!</v>
      </c>
      <c r="Y362" s="225">
        <f>L362</f>
        <v>0</v>
      </c>
      <c r="Z362" s="323" t="e">
        <f t="shared" ref="Z362:Z379" si="506">Y362/L362</f>
        <v>#DIV/0!</v>
      </c>
      <c r="AA362" s="224"/>
      <c r="AB362" s="224"/>
      <c r="AC362" s="224"/>
      <c r="AD362" s="224"/>
      <c r="AE362" s="224">
        <f t="shared" si="495"/>
        <v>0</v>
      </c>
      <c r="AF362" s="384" t="e">
        <f t="shared" si="503"/>
        <v>#DIV/0!</v>
      </c>
      <c r="AG362" s="225">
        <f>Y362</f>
        <v>0</v>
      </c>
      <c r="AH362" s="415" t="e">
        <f t="shared" si="504"/>
        <v>#DIV/0!</v>
      </c>
      <c r="AI362" s="224"/>
      <c r="AJ362" s="224"/>
      <c r="AK362" s="224"/>
      <c r="AL362" s="224"/>
      <c r="AM362" s="117"/>
      <c r="AN362" s="224"/>
      <c r="AO362" s="224"/>
      <c r="AP362" s="224"/>
      <c r="AQ362" s="117"/>
      <c r="AR362" s="224"/>
      <c r="AS362" s="224"/>
      <c r="AT362" s="224"/>
      <c r="AU362" s="224"/>
      <c r="AV362" s="224"/>
      <c r="AW362" s="224"/>
      <c r="AX362" s="225">
        <f t="shared" si="498"/>
        <v>0</v>
      </c>
      <c r="AY362" s="323" t="e">
        <f t="shared" si="499"/>
        <v>#DIV/0!</v>
      </c>
      <c r="AZ362" s="225">
        <f>L362-Y362</f>
        <v>0</v>
      </c>
      <c r="BA362" s="323" t="e">
        <f t="shared" si="500"/>
        <v>#DIV/0!</v>
      </c>
      <c r="BB362" s="224"/>
      <c r="BC362" s="224"/>
      <c r="BD362" s="224"/>
      <c r="BE362" s="224"/>
    </row>
    <row r="363" spans="2:57" s="223" customFormat="1" ht="50.25" hidden="1" customHeight="1" x14ac:dyDescent="0.25">
      <c r="B363" s="122"/>
      <c r="C363" s="201" t="s">
        <v>141</v>
      </c>
      <c r="D363" s="78"/>
      <c r="E363" s="78"/>
      <c r="F363" s="78"/>
      <c r="G363" s="78"/>
      <c r="H363" s="78"/>
      <c r="I363" s="78"/>
      <c r="J363" s="78"/>
      <c r="K363" s="224">
        <v>0</v>
      </c>
      <c r="L363" s="225">
        <v>0</v>
      </c>
      <c r="M363" s="80"/>
      <c r="N363" s="80"/>
      <c r="O363" s="224">
        <f t="shared" si="493"/>
        <v>0</v>
      </c>
      <c r="P363" s="323">
        <v>0</v>
      </c>
      <c r="Q363" s="225">
        <f>AA363</f>
        <v>0</v>
      </c>
      <c r="R363" s="323" t="e">
        <f t="shared" si="502"/>
        <v>#DIV/0!</v>
      </c>
      <c r="S363" s="224"/>
      <c r="T363" s="224"/>
      <c r="U363" s="224"/>
      <c r="V363" s="224"/>
      <c r="W363" s="224">
        <f t="shared" si="494"/>
        <v>0</v>
      </c>
      <c r="X363" s="323">
        <v>0</v>
      </c>
      <c r="Y363" s="225">
        <f>AJ363</f>
        <v>0</v>
      </c>
      <c r="Z363" s="323">
        <v>0</v>
      </c>
      <c r="AA363" s="224"/>
      <c r="AB363" s="224"/>
      <c r="AC363" s="224"/>
      <c r="AD363" s="224"/>
      <c r="AE363" s="224">
        <f t="shared" si="495"/>
        <v>0</v>
      </c>
      <c r="AF363" s="384" t="e">
        <f t="shared" si="503"/>
        <v>#DIV/0!</v>
      </c>
      <c r="AG363" s="225">
        <f>AR363</f>
        <v>0</v>
      </c>
      <c r="AH363" s="415" t="e">
        <f t="shared" si="504"/>
        <v>#DIV/0!</v>
      </c>
      <c r="AI363" s="224"/>
      <c r="AJ363" s="224"/>
      <c r="AK363" s="224"/>
      <c r="AL363" s="224"/>
      <c r="AM363" s="117"/>
      <c r="AN363" s="78"/>
      <c r="AO363" s="78"/>
      <c r="AP363" s="78"/>
      <c r="AQ363" s="117"/>
      <c r="AR363" s="78"/>
      <c r="AS363" s="78"/>
      <c r="AT363" s="78"/>
      <c r="AU363" s="78"/>
      <c r="AV363" s="78"/>
      <c r="AW363" s="78"/>
      <c r="AX363" s="225">
        <f t="shared" si="498"/>
        <v>0</v>
      </c>
      <c r="AY363" s="195" t="e">
        <f t="shared" si="499"/>
        <v>#DIV/0!</v>
      </c>
      <c r="AZ363" s="225">
        <f>BK363</f>
        <v>0</v>
      </c>
      <c r="BA363" s="195" t="e">
        <f t="shared" si="500"/>
        <v>#DIV/0!</v>
      </c>
      <c r="BB363" s="224"/>
      <c r="BC363" s="224"/>
      <c r="BD363" s="224"/>
      <c r="BE363" s="224"/>
    </row>
    <row r="364" spans="2:57" s="223" customFormat="1" ht="50.25" hidden="1" customHeight="1" x14ac:dyDescent="0.25">
      <c r="B364" s="122"/>
      <c r="C364" s="201" t="s">
        <v>142</v>
      </c>
      <c r="D364" s="78"/>
      <c r="E364" s="78"/>
      <c r="F364" s="78"/>
      <c r="G364" s="78"/>
      <c r="H364" s="78"/>
      <c r="I364" s="78"/>
      <c r="J364" s="78"/>
      <c r="K364" s="224">
        <f t="shared" ref="K364:K371" si="507">L364</f>
        <v>0</v>
      </c>
      <c r="L364" s="225">
        <v>0</v>
      </c>
      <c r="M364" s="80"/>
      <c r="N364" s="80"/>
      <c r="O364" s="224">
        <f t="shared" si="493"/>
        <v>0</v>
      </c>
      <c r="P364" s="323" t="e">
        <f t="shared" si="501"/>
        <v>#DIV/0!</v>
      </c>
      <c r="Q364" s="225">
        <f>AA364</f>
        <v>0</v>
      </c>
      <c r="R364" s="323" t="e">
        <f t="shared" si="502"/>
        <v>#DIV/0!</v>
      </c>
      <c r="S364" s="224"/>
      <c r="T364" s="224"/>
      <c r="U364" s="224"/>
      <c r="V364" s="224"/>
      <c r="W364" s="224">
        <f t="shared" si="494"/>
        <v>0</v>
      </c>
      <c r="X364" s="323" t="e">
        <f t="shared" si="505"/>
        <v>#DIV/0!</v>
      </c>
      <c r="Y364" s="225">
        <f>AJ364</f>
        <v>0</v>
      </c>
      <c r="Z364" s="323" t="e">
        <f t="shared" si="506"/>
        <v>#DIV/0!</v>
      </c>
      <c r="AA364" s="224"/>
      <c r="AB364" s="224"/>
      <c r="AC364" s="224"/>
      <c r="AD364" s="224"/>
      <c r="AE364" s="224">
        <f t="shared" si="495"/>
        <v>0</v>
      </c>
      <c r="AF364" s="384" t="e">
        <f t="shared" si="503"/>
        <v>#DIV/0!</v>
      </c>
      <c r="AG364" s="225">
        <f>AR364</f>
        <v>0</v>
      </c>
      <c r="AH364" s="415" t="e">
        <f t="shared" si="504"/>
        <v>#DIV/0!</v>
      </c>
      <c r="AI364" s="224"/>
      <c r="AJ364" s="224"/>
      <c r="AK364" s="224"/>
      <c r="AL364" s="224"/>
      <c r="AM364" s="117"/>
      <c r="AN364" s="78"/>
      <c r="AO364" s="78"/>
      <c r="AP364" s="78"/>
      <c r="AQ364" s="117"/>
      <c r="AR364" s="78"/>
      <c r="AS364" s="78"/>
      <c r="AT364" s="78"/>
      <c r="AU364" s="78"/>
      <c r="AV364" s="78"/>
      <c r="AW364" s="78"/>
      <c r="AX364" s="225">
        <f t="shared" si="498"/>
        <v>0</v>
      </c>
      <c r="AY364" s="195" t="e">
        <f t="shared" si="499"/>
        <v>#DIV/0!</v>
      </c>
      <c r="AZ364" s="225">
        <f>BK364</f>
        <v>0</v>
      </c>
      <c r="BA364" s="195" t="e">
        <f t="shared" si="500"/>
        <v>#DIV/0!</v>
      </c>
      <c r="BB364" s="224"/>
      <c r="BC364" s="224"/>
      <c r="BD364" s="224"/>
      <c r="BE364" s="224"/>
    </row>
    <row r="365" spans="2:57" s="229" customFormat="1" ht="46.5" customHeight="1" x14ac:dyDescent="0.25">
      <c r="B365" s="87"/>
      <c r="C365" s="199" t="s">
        <v>138</v>
      </c>
      <c r="D365" s="222"/>
      <c r="E365" s="222"/>
      <c r="F365" s="222"/>
      <c r="G365" s="222"/>
      <c r="H365" s="222"/>
      <c r="I365" s="222"/>
      <c r="J365" s="222"/>
      <c r="K365" s="222">
        <f t="shared" si="507"/>
        <v>1500000</v>
      </c>
      <c r="L365" s="227">
        <f>SUM(L366:L369)</f>
        <v>1500000</v>
      </c>
      <c r="M365" s="227"/>
      <c r="N365" s="227"/>
      <c r="O365" s="222">
        <f t="shared" si="493"/>
        <v>11057.2637</v>
      </c>
      <c r="P365" s="200">
        <f t="shared" si="501"/>
        <v>7.3715091333333331E-3</v>
      </c>
      <c r="Q365" s="227">
        <f>SUM(Q366:Q369)</f>
        <v>11057.2637</v>
      </c>
      <c r="R365" s="200">
        <f t="shared" si="502"/>
        <v>7.3715091333333331E-3</v>
      </c>
      <c r="S365" s="222"/>
      <c r="T365" s="222"/>
      <c r="U365" s="222"/>
      <c r="V365" s="222"/>
      <c r="W365" s="222">
        <f t="shared" si="494"/>
        <v>8571.6216299999996</v>
      </c>
      <c r="X365" s="200">
        <f t="shared" si="505"/>
        <v>5.7144144200000002E-3</v>
      </c>
      <c r="Y365" s="227">
        <f>SUM(Y366:Y369)</f>
        <v>8571.6216299999996</v>
      </c>
      <c r="Z365" s="200">
        <f t="shared" si="506"/>
        <v>5.7144144200000002E-3</v>
      </c>
      <c r="AA365" s="222"/>
      <c r="AB365" s="222"/>
      <c r="AC365" s="222"/>
      <c r="AD365" s="222"/>
      <c r="AE365" s="222">
        <f t="shared" si="495"/>
        <v>1500000</v>
      </c>
      <c r="AF365" s="431">
        <f t="shared" si="503"/>
        <v>1</v>
      </c>
      <c r="AG365" s="227">
        <f>SUM(AG366:AG369)</f>
        <v>1500000</v>
      </c>
      <c r="AH365" s="415">
        <f t="shared" si="504"/>
        <v>1</v>
      </c>
      <c r="AI365" s="222"/>
      <c r="AJ365" s="222"/>
      <c r="AK365" s="222"/>
      <c r="AL365" s="222"/>
      <c r="AM365" s="228"/>
      <c r="AN365" s="222"/>
      <c r="AO365" s="222"/>
      <c r="AP365" s="222"/>
      <c r="AQ365" s="228"/>
      <c r="AR365" s="222"/>
      <c r="AS365" s="222"/>
      <c r="AT365" s="222"/>
      <c r="AU365" s="222"/>
      <c r="AV365" s="222"/>
      <c r="AW365" s="222"/>
      <c r="AX365" s="227">
        <f t="shared" si="498"/>
        <v>1491428.37837</v>
      </c>
      <c r="AY365" s="200">
        <f t="shared" si="499"/>
        <v>0.99428558558000002</v>
      </c>
      <c r="AZ365" s="227">
        <f>SUM(AZ366:AZ369)</f>
        <v>1491428.37837</v>
      </c>
      <c r="BA365" s="200">
        <f t="shared" si="500"/>
        <v>0.99428558558000002</v>
      </c>
      <c r="BB365" s="222"/>
      <c r="BC365" s="222"/>
      <c r="BD365" s="222"/>
      <c r="BE365" s="222"/>
    </row>
    <row r="366" spans="2:57" s="467" customFormat="1" ht="50.25" hidden="1" customHeight="1" x14ac:dyDescent="0.25">
      <c r="B366" s="115"/>
      <c r="C366" s="201" t="s">
        <v>141</v>
      </c>
      <c r="D366" s="224"/>
      <c r="E366" s="224"/>
      <c r="F366" s="224"/>
      <c r="G366" s="224"/>
      <c r="H366" s="224"/>
      <c r="I366" s="224"/>
      <c r="J366" s="224"/>
      <c r="K366" s="224">
        <f t="shared" si="507"/>
        <v>1421675.98539</v>
      </c>
      <c r="L366" s="225">
        <v>1421675.98539</v>
      </c>
      <c r="M366" s="225"/>
      <c r="N366" s="225"/>
      <c r="O366" s="224">
        <f t="shared" si="493"/>
        <v>2485.6420699999999</v>
      </c>
      <c r="P366" s="323">
        <f t="shared" si="501"/>
        <v>1.7483885889217777E-3</v>
      </c>
      <c r="Q366" s="225">
        <v>2485.6420699999999</v>
      </c>
      <c r="R366" s="323">
        <f t="shared" si="502"/>
        <v>1.7483885889217777E-3</v>
      </c>
      <c r="S366" s="224"/>
      <c r="T366" s="224"/>
      <c r="U366" s="224"/>
      <c r="V366" s="224"/>
      <c r="W366" s="224">
        <f t="shared" si="494"/>
        <v>0</v>
      </c>
      <c r="X366" s="323">
        <f t="shared" si="505"/>
        <v>0</v>
      </c>
      <c r="Y366" s="225">
        <v>0</v>
      </c>
      <c r="Z366" s="323">
        <f t="shared" si="506"/>
        <v>0</v>
      </c>
      <c r="AA366" s="224"/>
      <c r="AB366" s="224"/>
      <c r="AC366" s="224"/>
      <c r="AD366" s="224"/>
      <c r="AE366" s="224">
        <f t="shared" si="495"/>
        <v>1421675.98539</v>
      </c>
      <c r="AF366" s="384">
        <f t="shared" si="503"/>
        <v>1</v>
      </c>
      <c r="AG366" s="225">
        <f>1421675.98539</f>
        <v>1421675.98539</v>
      </c>
      <c r="AH366" s="415">
        <f t="shared" si="504"/>
        <v>1</v>
      </c>
      <c r="AI366" s="224"/>
      <c r="AJ366" s="224"/>
      <c r="AK366" s="224"/>
      <c r="AL366" s="224"/>
      <c r="AM366" s="117"/>
      <c r="AN366" s="224"/>
      <c r="AO366" s="224"/>
      <c r="AP366" s="224"/>
      <c r="AQ366" s="117"/>
      <c r="AR366" s="224"/>
      <c r="AS366" s="224"/>
      <c r="AT366" s="224"/>
      <c r="AU366" s="224"/>
      <c r="AV366" s="224"/>
      <c r="AW366" s="224"/>
      <c r="AX366" s="225">
        <f t="shared" si="498"/>
        <v>1421675.98539</v>
      </c>
      <c r="AY366" s="323">
        <f t="shared" si="499"/>
        <v>1</v>
      </c>
      <c r="AZ366" s="225">
        <f>L366-Y366</f>
        <v>1421675.98539</v>
      </c>
      <c r="BA366" s="323">
        <f t="shared" si="500"/>
        <v>1</v>
      </c>
      <c r="BB366" s="224"/>
      <c r="BC366" s="224"/>
      <c r="BD366" s="224"/>
      <c r="BE366" s="224"/>
    </row>
    <row r="367" spans="2:57" s="467" customFormat="1" ht="50.25" hidden="1" customHeight="1" x14ac:dyDescent="0.25">
      <c r="B367" s="115"/>
      <c r="C367" s="201" t="s">
        <v>140</v>
      </c>
      <c r="D367" s="224"/>
      <c r="E367" s="224"/>
      <c r="F367" s="224"/>
      <c r="G367" s="224"/>
      <c r="H367" s="224"/>
      <c r="I367" s="224"/>
      <c r="J367" s="224"/>
      <c r="K367" s="224">
        <f t="shared" si="507"/>
        <v>78324.014609999998</v>
      </c>
      <c r="L367" s="225">
        <v>78324.014609999998</v>
      </c>
      <c r="M367" s="225"/>
      <c r="N367" s="225"/>
      <c r="O367" s="224">
        <f>Q367</f>
        <v>8571.6216299999996</v>
      </c>
      <c r="P367" s="323">
        <f t="shared" si="501"/>
        <v>0.10943797598579197</v>
      </c>
      <c r="Q367" s="225">
        <v>8571.6216299999996</v>
      </c>
      <c r="R367" s="323">
        <f t="shared" si="502"/>
        <v>0.10943797598579197</v>
      </c>
      <c r="S367" s="224"/>
      <c r="T367" s="224"/>
      <c r="U367" s="224"/>
      <c r="V367" s="224"/>
      <c r="W367" s="224">
        <f t="shared" si="494"/>
        <v>8571.6216299999996</v>
      </c>
      <c r="X367" s="323">
        <f t="shared" si="505"/>
        <v>0.10943797598579197</v>
      </c>
      <c r="Y367" s="225">
        <v>8571.6216299999996</v>
      </c>
      <c r="Z367" s="323">
        <f t="shared" si="506"/>
        <v>0.10943797598579197</v>
      </c>
      <c r="AA367" s="224"/>
      <c r="AB367" s="224"/>
      <c r="AC367" s="224"/>
      <c r="AD367" s="224"/>
      <c r="AE367" s="224">
        <f t="shared" si="495"/>
        <v>78324.014609999998</v>
      </c>
      <c r="AF367" s="384">
        <f t="shared" si="503"/>
        <v>1</v>
      </c>
      <c r="AG367" s="225">
        <v>78324.014609999998</v>
      </c>
      <c r="AH367" s="415">
        <f t="shared" si="504"/>
        <v>1</v>
      </c>
      <c r="AI367" s="224"/>
      <c r="AJ367" s="224"/>
      <c r="AK367" s="224"/>
      <c r="AL367" s="224"/>
      <c r="AM367" s="117"/>
      <c r="AN367" s="224"/>
      <c r="AO367" s="224"/>
      <c r="AP367" s="224"/>
      <c r="AQ367" s="117"/>
      <c r="AR367" s="224"/>
      <c r="AS367" s="224"/>
      <c r="AT367" s="224"/>
      <c r="AU367" s="224"/>
      <c r="AV367" s="224"/>
      <c r="AW367" s="224"/>
      <c r="AX367" s="225">
        <f t="shared" si="498"/>
        <v>69752.392980000004</v>
      </c>
      <c r="AY367" s="323">
        <f t="shared" si="499"/>
        <v>0.89056202401420814</v>
      </c>
      <c r="AZ367" s="225">
        <f t="shared" ref="AZ367:AZ369" si="508">L367-Y367</f>
        <v>69752.392980000004</v>
      </c>
      <c r="BA367" s="323">
        <f t="shared" si="500"/>
        <v>0.89056202401420814</v>
      </c>
      <c r="BB367" s="224"/>
      <c r="BC367" s="224"/>
      <c r="BD367" s="224"/>
      <c r="BE367" s="224"/>
    </row>
    <row r="368" spans="2:57" s="467" customFormat="1" ht="50.25" hidden="1" customHeight="1" x14ac:dyDescent="0.25">
      <c r="B368" s="115"/>
      <c r="C368" s="113" t="s">
        <v>317</v>
      </c>
      <c r="D368" s="224"/>
      <c r="E368" s="224"/>
      <c r="F368" s="224"/>
      <c r="G368" s="224"/>
      <c r="H368" s="224"/>
      <c r="I368" s="224"/>
      <c r="J368" s="224"/>
      <c r="K368" s="224">
        <f t="shared" si="507"/>
        <v>0</v>
      </c>
      <c r="L368" s="225">
        <v>0</v>
      </c>
      <c r="M368" s="225"/>
      <c r="N368" s="225"/>
      <c r="O368" s="224">
        <f>Q368</f>
        <v>0</v>
      </c>
      <c r="P368" s="323" t="e">
        <f t="shared" si="501"/>
        <v>#DIV/0!</v>
      </c>
      <c r="Q368" s="225">
        <f>L368</f>
        <v>0</v>
      </c>
      <c r="R368" s="323" t="e">
        <f t="shared" si="502"/>
        <v>#DIV/0!</v>
      </c>
      <c r="S368" s="224"/>
      <c r="T368" s="224"/>
      <c r="U368" s="224"/>
      <c r="V368" s="224"/>
      <c r="W368" s="224">
        <f>Y368</f>
        <v>0</v>
      </c>
      <c r="X368" s="323" t="e">
        <f t="shared" si="505"/>
        <v>#DIV/0!</v>
      </c>
      <c r="Y368" s="225">
        <f t="shared" ref="Y368:Y369" si="509">L368</f>
        <v>0</v>
      </c>
      <c r="Z368" s="323" t="e">
        <f t="shared" si="506"/>
        <v>#DIV/0!</v>
      </c>
      <c r="AA368" s="224"/>
      <c r="AB368" s="224"/>
      <c r="AC368" s="224"/>
      <c r="AD368" s="224"/>
      <c r="AE368" s="224">
        <f t="shared" si="495"/>
        <v>0</v>
      </c>
      <c r="AF368" s="384" t="e">
        <f t="shared" si="503"/>
        <v>#DIV/0!</v>
      </c>
      <c r="AG368" s="225">
        <f>Y368</f>
        <v>0</v>
      </c>
      <c r="AH368" s="415" t="e">
        <f t="shared" si="504"/>
        <v>#DIV/0!</v>
      </c>
      <c r="AI368" s="224"/>
      <c r="AJ368" s="224"/>
      <c r="AK368" s="224"/>
      <c r="AL368" s="224"/>
      <c r="AM368" s="117"/>
      <c r="AN368" s="224"/>
      <c r="AO368" s="224"/>
      <c r="AP368" s="224"/>
      <c r="AQ368" s="117"/>
      <c r="AR368" s="224"/>
      <c r="AS368" s="224"/>
      <c r="AT368" s="224"/>
      <c r="AU368" s="224"/>
      <c r="AV368" s="224"/>
      <c r="AW368" s="224"/>
      <c r="AX368" s="225">
        <f t="shared" si="498"/>
        <v>0</v>
      </c>
      <c r="AY368" s="323" t="e">
        <f t="shared" si="499"/>
        <v>#DIV/0!</v>
      </c>
      <c r="AZ368" s="225">
        <f t="shared" si="508"/>
        <v>0</v>
      </c>
      <c r="BA368" s="323" t="e">
        <f t="shared" si="500"/>
        <v>#DIV/0!</v>
      </c>
      <c r="BB368" s="224"/>
      <c r="BC368" s="224"/>
      <c r="BD368" s="224"/>
      <c r="BE368" s="224"/>
    </row>
    <row r="369" spans="2:57" s="467" customFormat="1" ht="50.25" hidden="1" customHeight="1" x14ac:dyDescent="0.25">
      <c r="B369" s="115"/>
      <c r="C369" s="201" t="s">
        <v>142</v>
      </c>
      <c r="D369" s="224"/>
      <c r="E369" s="224"/>
      <c r="F369" s="224"/>
      <c r="G369" s="224"/>
      <c r="H369" s="224"/>
      <c r="I369" s="224"/>
      <c r="J369" s="224"/>
      <c r="K369" s="224">
        <f t="shared" si="507"/>
        <v>0</v>
      </c>
      <c r="L369" s="225">
        <v>0</v>
      </c>
      <c r="M369" s="225"/>
      <c r="N369" s="225"/>
      <c r="O369" s="224">
        <f t="shared" si="493"/>
        <v>0</v>
      </c>
      <c r="P369" s="323" t="e">
        <f t="shared" si="501"/>
        <v>#DIV/0!</v>
      </c>
      <c r="Q369" s="225">
        <f>L369</f>
        <v>0</v>
      </c>
      <c r="R369" s="323" t="e">
        <f t="shared" si="502"/>
        <v>#DIV/0!</v>
      </c>
      <c r="S369" s="224"/>
      <c r="T369" s="224"/>
      <c r="U369" s="224"/>
      <c r="V369" s="224"/>
      <c r="W369" s="224">
        <f t="shared" si="494"/>
        <v>0</v>
      </c>
      <c r="X369" s="323" t="e">
        <f t="shared" si="505"/>
        <v>#DIV/0!</v>
      </c>
      <c r="Y369" s="225">
        <f t="shared" si="509"/>
        <v>0</v>
      </c>
      <c r="Z369" s="323" t="e">
        <f t="shared" si="506"/>
        <v>#DIV/0!</v>
      </c>
      <c r="AA369" s="224"/>
      <c r="AB369" s="224"/>
      <c r="AC369" s="224"/>
      <c r="AD369" s="224"/>
      <c r="AE369" s="224">
        <f t="shared" si="495"/>
        <v>0</v>
      </c>
      <c r="AF369" s="384" t="e">
        <f t="shared" si="503"/>
        <v>#DIV/0!</v>
      </c>
      <c r="AG369" s="225">
        <f>Y369</f>
        <v>0</v>
      </c>
      <c r="AH369" s="415" t="e">
        <f t="shared" si="504"/>
        <v>#DIV/0!</v>
      </c>
      <c r="AI369" s="224"/>
      <c r="AJ369" s="224"/>
      <c r="AK369" s="224"/>
      <c r="AL369" s="224"/>
      <c r="AM369" s="117"/>
      <c r="AN369" s="224"/>
      <c r="AO369" s="224"/>
      <c r="AP369" s="224"/>
      <c r="AQ369" s="117"/>
      <c r="AR369" s="224"/>
      <c r="AS369" s="224"/>
      <c r="AT369" s="224"/>
      <c r="AU369" s="224"/>
      <c r="AV369" s="224"/>
      <c r="AW369" s="224"/>
      <c r="AX369" s="225">
        <f t="shared" si="498"/>
        <v>0</v>
      </c>
      <c r="AY369" s="323" t="e">
        <f t="shared" si="499"/>
        <v>#DIV/0!</v>
      </c>
      <c r="AZ369" s="225">
        <f t="shared" si="508"/>
        <v>0</v>
      </c>
      <c r="BA369" s="323" t="e">
        <f t="shared" si="500"/>
        <v>#DIV/0!</v>
      </c>
      <c r="BB369" s="224"/>
      <c r="BC369" s="224"/>
      <c r="BD369" s="224"/>
      <c r="BE369" s="224"/>
    </row>
    <row r="370" spans="2:57" s="223" customFormat="1" ht="162.75" customHeight="1" x14ac:dyDescent="0.25">
      <c r="B370" s="122" t="s">
        <v>145</v>
      </c>
      <c r="C370" s="110" t="s">
        <v>146</v>
      </c>
      <c r="D370" s="78"/>
      <c r="E370" s="78"/>
      <c r="F370" s="78"/>
      <c r="G370" s="78"/>
      <c r="H370" s="78"/>
      <c r="I370" s="78"/>
      <c r="J370" s="78"/>
      <c r="K370" s="78">
        <f t="shared" si="507"/>
        <v>1257989</v>
      </c>
      <c r="L370" s="80">
        <f>L371+L374</f>
        <v>1257989</v>
      </c>
      <c r="M370" s="80"/>
      <c r="N370" s="80"/>
      <c r="O370" s="78">
        <f t="shared" si="493"/>
        <v>135835.12771999999</v>
      </c>
      <c r="P370" s="195">
        <f t="shared" si="501"/>
        <v>0.10797799322569593</v>
      </c>
      <c r="Q370" s="80">
        <f>Q371+Q374</f>
        <v>135835.12771999999</v>
      </c>
      <c r="R370" s="195">
        <f t="shared" si="502"/>
        <v>0.10797799322569593</v>
      </c>
      <c r="S370" s="78"/>
      <c r="T370" s="78"/>
      <c r="U370" s="78"/>
      <c r="V370" s="78"/>
      <c r="W370" s="78">
        <f t="shared" si="494"/>
        <v>134005.36421999999</v>
      </c>
      <c r="X370" s="192">
        <f t="shared" si="505"/>
        <v>0.10652347852008244</v>
      </c>
      <c r="Y370" s="80">
        <f>Y371+Y374</f>
        <v>134005.36421999999</v>
      </c>
      <c r="Z370" s="195">
        <f t="shared" si="506"/>
        <v>0.10652347852008244</v>
      </c>
      <c r="AA370" s="78"/>
      <c r="AB370" s="78"/>
      <c r="AC370" s="78"/>
      <c r="AD370" s="78"/>
      <c r="AE370" s="78">
        <f t="shared" si="495"/>
        <v>1254835.1466600001</v>
      </c>
      <c r="AF370" s="384">
        <f t="shared" si="503"/>
        <v>0.99749294044701509</v>
      </c>
      <c r="AG370" s="80">
        <f>AG371+AG374</f>
        <v>1254835.1466600001</v>
      </c>
      <c r="AH370" s="415">
        <f t="shared" si="504"/>
        <v>0.99749294044701509</v>
      </c>
      <c r="AI370" s="78"/>
      <c r="AJ370" s="78"/>
      <c r="AK370" s="78"/>
      <c r="AL370" s="78"/>
      <c r="AM370" s="117"/>
      <c r="AN370" s="78"/>
      <c r="AO370" s="78"/>
      <c r="AP370" s="78"/>
      <c r="AQ370" s="117"/>
      <c r="AR370" s="78"/>
      <c r="AS370" s="78"/>
      <c r="AT370" s="78"/>
      <c r="AU370" s="78"/>
      <c r="AV370" s="78"/>
      <c r="AW370" s="78"/>
      <c r="AX370" s="80">
        <f t="shared" si="498"/>
        <v>1121954.6197200001</v>
      </c>
      <c r="AY370" s="195">
        <f t="shared" si="499"/>
        <v>0.89186361702685801</v>
      </c>
      <c r="AZ370" s="80">
        <f>AZ371+AZ374</f>
        <v>1121954.6197200001</v>
      </c>
      <c r="BA370" s="195">
        <f t="shared" si="500"/>
        <v>0.89186361702685801</v>
      </c>
      <c r="BB370" s="78"/>
      <c r="BC370" s="78"/>
      <c r="BD370" s="78"/>
      <c r="BE370" s="78"/>
    </row>
    <row r="371" spans="2:57" s="223" customFormat="1" ht="50.25" hidden="1" customHeight="1" x14ac:dyDescent="0.25">
      <c r="B371" s="122"/>
      <c r="C371" s="77" t="s">
        <v>56</v>
      </c>
      <c r="D371" s="78"/>
      <c r="E371" s="78"/>
      <c r="F371" s="78"/>
      <c r="G371" s="78"/>
      <c r="H371" s="78"/>
      <c r="I371" s="78"/>
      <c r="J371" s="78"/>
      <c r="K371" s="78">
        <f t="shared" si="507"/>
        <v>0</v>
      </c>
      <c r="L371" s="80">
        <f>SUM(L372:L373)</f>
        <v>0</v>
      </c>
      <c r="M371" s="80"/>
      <c r="N371" s="80"/>
      <c r="O371" s="78">
        <f t="shared" si="493"/>
        <v>0</v>
      </c>
      <c r="P371" s="195" t="e">
        <f t="shared" si="501"/>
        <v>#DIV/0!</v>
      </c>
      <c r="Q371" s="80">
        <f>SUM(Q372:Q373)</f>
        <v>0</v>
      </c>
      <c r="R371" s="195" t="e">
        <f t="shared" si="502"/>
        <v>#DIV/0!</v>
      </c>
      <c r="S371" s="78"/>
      <c r="T371" s="78"/>
      <c r="U371" s="78"/>
      <c r="V371" s="78"/>
      <c r="W371" s="78">
        <f t="shared" si="494"/>
        <v>0</v>
      </c>
      <c r="X371" s="192" t="e">
        <f t="shared" si="505"/>
        <v>#DIV/0!</v>
      </c>
      <c r="Y371" s="80">
        <f>SUM(Y372:Y373)</f>
        <v>0</v>
      </c>
      <c r="Z371" s="195" t="e">
        <f t="shared" si="506"/>
        <v>#DIV/0!</v>
      </c>
      <c r="AA371" s="78"/>
      <c r="AB371" s="78"/>
      <c r="AC371" s="78"/>
      <c r="AD371" s="78"/>
      <c r="AE371" s="78">
        <f t="shared" si="495"/>
        <v>0</v>
      </c>
      <c r="AF371" s="384" t="e">
        <f t="shared" si="503"/>
        <v>#DIV/0!</v>
      </c>
      <c r="AG371" s="80">
        <f>AG372+AG373</f>
        <v>0</v>
      </c>
      <c r="AH371" s="415" t="e">
        <f t="shared" si="504"/>
        <v>#DIV/0!</v>
      </c>
      <c r="AI371" s="78"/>
      <c r="AJ371" s="78"/>
      <c r="AK371" s="78"/>
      <c r="AL371" s="78"/>
      <c r="AM371" s="117"/>
      <c r="AN371" s="78"/>
      <c r="AO371" s="78"/>
      <c r="AP371" s="78"/>
      <c r="AQ371" s="117"/>
      <c r="AR371" s="78"/>
      <c r="AS371" s="78"/>
      <c r="AT371" s="78"/>
      <c r="AU371" s="78"/>
      <c r="AV371" s="78"/>
      <c r="AW371" s="78"/>
      <c r="AX371" s="80">
        <f t="shared" si="498"/>
        <v>0</v>
      </c>
      <c r="AY371" s="195" t="e">
        <f t="shared" si="499"/>
        <v>#DIV/0!</v>
      </c>
      <c r="AZ371" s="80">
        <f>SUM(AZ372:AZ373)</f>
        <v>0</v>
      </c>
      <c r="BA371" s="195" t="e">
        <f t="shared" si="500"/>
        <v>#DIV/0!</v>
      </c>
      <c r="BB371" s="78"/>
      <c r="BC371" s="78"/>
      <c r="BD371" s="78"/>
      <c r="BE371" s="78"/>
    </row>
    <row r="372" spans="2:57" s="226" customFormat="1" ht="67.5" hidden="1" customHeight="1" x14ac:dyDescent="0.25">
      <c r="B372" s="115"/>
      <c r="C372" s="113" t="s">
        <v>317</v>
      </c>
      <c r="D372" s="224"/>
      <c r="E372" s="224"/>
      <c r="F372" s="224"/>
      <c r="G372" s="224"/>
      <c r="H372" s="224"/>
      <c r="I372" s="224"/>
      <c r="J372" s="224"/>
      <c r="K372" s="224">
        <f t="shared" ref="K372:K379" si="510">L372</f>
        <v>0</v>
      </c>
      <c r="L372" s="225"/>
      <c r="M372" s="225"/>
      <c r="N372" s="225"/>
      <c r="O372" s="224">
        <f t="shared" ref="O372:O379" si="511">Q372</f>
        <v>0</v>
      </c>
      <c r="P372" s="452" t="e">
        <f t="shared" si="501"/>
        <v>#DIV/0!</v>
      </c>
      <c r="Q372" s="225"/>
      <c r="R372" s="195" t="e">
        <f t="shared" si="502"/>
        <v>#DIV/0!</v>
      </c>
      <c r="S372" s="224"/>
      <c r="T372" s="224"/>
      <c r="U372" s="224"/>
      <c r="V372" s="224"/>
      <c r="W372" s="224">
        <f t="shared" ref="W372" si="512">Y372</f>
        <v>0</v>
      </c>
      <c r="X372" s="323" t="e">
        <f t="shared" ref="X372:X373" si="513">W372/K372</f>
        <v>#DIV/0!</v>
      </c>
      <c r="Y372" s="225"/>
      <c r="Z372" s="323" t="e">
        <f t="shared" ref="Z372:Z373" si="514">Y372/L372</f>
        <v>#DIV/0!</v>
      </c>
      <c r="AA372" s="224"/>
      <c r="AB372" s="224"/>
      <c r="AC372" s="224"/>
      <c r="AD372" s="224"/>
      <c r="AE372" s="224">
        <f t="shared" ref="AE372:AE379" si="515">AG372</f>
        <v>0</v>
      </c>
      <c r="AF372" s="384" t="e">
        <f t="shared" si="503"/>
        <v>#DIV/0!</v>
      </c>
      <c r="AG372" s="225"/>
      <c r="AH372" s="415" t="e">
        <f t="shared" si="504"/>
        <v>#DIV/0!</v>
      </c>
      <c r="AI372" s="224"/>
      <c r="AJ372" s="224"/>
      <c r="AK372" s="224"/>
      <c r="AL372" s="224"/>
      <c r="AM372" s="117"/>
      <c r="AN372" s="224"/>
      <c r="AO372" s="224"/>
      <c r="AP372" s="224"/>
      <c r="AQ372" s="117"/>
      <c r="AR372" s="224"/>
      <c r="AS372" s="224"/>
      <c r="AT372" s="224"/>
      <c r="AU372" s="224"/>
      <c r="AV372" s="224"/>
      <c r="AW372" s="224"/>
      <c r="AX372" s="225">
        <f t="shared" ref="AX372:AX377" si="516">AZ372</f>
        <v>0</v>
      </c>
      <c r="AY372" s="195" t="e">
        <f t="shared" si="499"/>
        <v>#DIV/0!</v>
      </c>
      <c r="AZ372" s="225">
        <f t="shared" ref="AZ372:AZ373" si="517">L372-Y372</f>
        <v>0</v>
      </c>
      <c r="BA372" s="195" t="e">
        <f t="shared" si="500"/>
        <v>#DIV/0!</v>
      </c>
      <c r="BB372" s="224"/>
      <c r="BC372" s="224"/>
      <c r="BD372" s="224"/>
      <c r="BE372" s="224"/>
    </row>
    <row r="373" spans="2:57" s="226" customFormat="1" ht="50.25" hidden="1" customHeight="1" x14ac:dyDescent="0.25">
      <c r="B373" s="115"/>
      <c r="C373" s="201" t="s">
        <v>142</v>
      </c>
      <c r="D373" s="224"/>
      <c r="E373" s="224"/>
      <c r="F373" s="224"/>
      <c r="G373" s="224"/>
      <c r="H373" s="224"/>
      <c r="I373" s="224"/>
      <c r="J373" s="224"/>
      <c r="K373" s="224">
        <f t="shared" si="510"/>
        <v>0</v>
      </c>
      <c r="L373" s="225"/>
      <c r="M373" s="225"/>
      <c r="N373" s="225"/>
      <c r="O373" s="224">
        <f t="shared" si="511"/>
        <v>0</v>
      </c>
      <c r="P373" s="452" t="e">
        <f t="shared" si="501"/>
        <v>#DIV/0!</v>
      </c>
      <c r="Q373" s="225"/>
      <c r="R373" s="195" t="e">
        <f t="shared" si="502"/>
        <v>#DIV/0!</v>
      </c>
      <c r="S373" s="224"/>
      <c r="T373" s="224"/>
      <c r="U373" s="224"/>
      <c r="V373" s="224"/>
      <c r="W373" s="224">
        <f t="shared" ref="W373:W379" si="518">Y373</f>
        <v>0</v>
      </c>
      <c r="X373" s="323" t="e">
        <f t="shared" si="513"/>
        <v>#DIV/0!</v>
      </c>
      <c r="Y373" s="225"/>
      <c r="Z373" s="323" t="e">
        <f t="shared" si="514"/>
        <v>#DIV/0!</v>
      </c>
      <c r="AA373" s="224"/>
      <c r="AB373" s="224"/>
      <c r="AC373" s="224"/>
      <c r="AD373" s="224"/>
      <c r="AE373" s="224">
        <f t="shared" si="515"/>
        <v>0</v>
      </c>
      <c r="AF373" s="384" t="e">
        <f t="shared" si="503"/>
        <v>#DIV/0!</v>
      </c>
      <c r="AG373" s="225"/>
      <c r="AH373" s="415" t="e">
        <f t="shared" si="504"/>
        <v>#DIV/0!</v>
      </c>
      <c r="AI373" s="224"/>
      <c r="AJ373" s="224"/>
      <c r="AK373" s="224"/>
      <c r="AL373" s="224"/>
      <c r="AM373" s="117"/>
      <c r="AN373" s="224"/>
      <c r="AO373" s="224"/>
      <c r="AP373" s="224"/>
      <c r="AQ373" s="117"/>
      <c r="AR373" s="224"/>
      <c r="AS373" s="224"/>
      <c r="AT373" s="224"/>
      <c r="AU373" s="224"/>
      <c r="AV373" s="224"/>
      <c r="AW373" s="224"/>
      <c r="AX373" s="225">
        <f t="shared" si="516"/>
        <v>0</v>
      </c>
      <c r="AY373" s="195" t="e">
        <f t="shared" si="499"/>
        <v>#DIV/0!</v>
      </c>
      <c r="AZ373" s="225">
        <f t="shared" si="517"/>
        <v>0</v>
      </c>
      <c r="BA373" s="195" t="e">
        <f t="shared" si="500"/>
        <v>#DIV/0!</v>
      </c>
      <c r="BB373" s="224"/>
      <c r="BC373" s="224"/>
      <c r="BD373" s="224"/>
      <c r="BE373" s="224"/>
    </row>
    <row r="374" spans="2:57" s="229" customFormat="1" ht="46.5" customHeight="1" x14ac:dyDescent="0.25">
      <c r="B374" s="87"/>
      <c r="C374" s="199" t="s">
        <v>138</v>
      </c>
      <c r="D374" s="222"/>
      <c r="E374" s="222"/>
      <c r="F374" s="222"/>
      <c r="G374" s="222"/>
      <c r="H374" s="222"/>
      <c r="I374" s="222"/>
      <c r="J374" s="222"/>
      <c r="K374" s="222">
        <f t="shared" si="510"/>
        <v>1257989</v>
      </c>
      <c r="L374" s="227">
        <f>SUM(L375:L379)</f>
        <v>1257989</v>
      </c>
      <c r="M374" s="227"/>
      <c r="N374" s="227"/>
      <c r="O374" s="222">
        <f t="shared" si="511"/>
        <v>135835.12771999999</v>
      </c>
      <c r="P374" s="200">
        <f t="shared" si="501"/>
        <v>0.10797799322569593</v>
      </c>
      <c r="Q374" s="227">
        <f>SUM(Q375:Q379)</f>
        <v>135835.12771999999</v>
      </c>
      <c r="R374" s="200">
        <f t="shared" si="502"/>
        <v>0.10797799322569593</v>
      </c>
      <c r="S374" s="222"/>
      <c r="T374" s="222"/>
      <c r="U374" s="222"/>
      <c r="V374" s="222"/>
      <c r="W374" s="222">
        <f t="shared" si="518"/>
        <v>134005.36421999999</v>
      </c>
      <c r="X374" s="200">
        <f t="shared" si="505"/>
        <v>0.10652347852008244</v>
      </c>
      <c r="Y374" s="227">
        <f>SUM(Y375:Y379)</f>
        <v>134005.36421999999</v>
      </c>
      <c r="Z374" s="200">
        <f t="shared" si="506"/>
        <v>0.10652347852008244</v>
      </c>
      <c r="AA374" s="222"/>
      <c r="AB374" s="222"/>
      <c r="AC374" s="222"/>
      <c r="AD374" s="222"/>
      <c r="AE374" s="222">
        <f t="shared" si="515"/>
        <v>1254835.1466600001</v>
      </c>
      <c r="AF374" s="431">
        <f t="shared" si="503"/>
        <v>0.99749294044701509</v>
      </c>
      <c r="AG374" s="227">
        <f>SUM(AG375:AG379)</f>
        <v>1254835.1466600001</v>
      </c>
      <c r="AH374" s="415">
        <f t="shared" si="504"/>
        <v>0.99749294044701509</v>
      </c>
      <c r="AI374" s="222"/>
      <c r="AJ374" s="222"/>
      <c r="AK374" s="222"/>
      <c r="AL374" s="222"/>
      <c r="AM374" s="88"/>
      <c r="AN374" s="222"/>
      <c r="AO374" s="222"/>
      <c r="AP374" s="222"/>
      <c r="AQ374" s="88"/>
      <c r="AR374" s="222"/>
      <c r="AS374" s="222"/>
      <c r="AT374" s="222"/>
      <c r="AU374" s="222"/>
      <c r="AV374" s="222"/>
      <c r="AW374" s="222"/>
      <c r="AX374" s="227">
        <f t="shared" si="516"/>
        <v>1121954.6197200001</v>
      </c>
      <c r="AY374" s="200">
        <f t="shared" si="499"/>
        <v>0.89186361702685801</v>
      </c>
      <c r="AZ374" s="227">
        <f>SUM(AZ375:AZ377)</f>
        <v>1121954.6197200001</v>
      </c>
      <c r="BA374" s="200">
        <f t="shared" si="500"/>
        <v>0.89186361702685801</v>
      </c>
      <c r="BB374" s="222"/>
      <c r="BC374" s="222"/>
      <c r="BD374" s="222"/>
      <c r="BE374" s="222"/>
    </row>
    <row r="375" spans="2:57" s="226" customFormat="1" ht="50.25" hidden="1" customHeight="1" x14ac:dyDescent="0.25">
      <c r="B375" s="115"/>
      <c r="C375" s="201" t="s">
        <v>140</v>
      </c>
      <c r="D375" s="224"/>
      <c r="E375" s="224"/>
      <c r="F375" s="224"/>
      <c r="G375" s="224"/>
      <c r="H375" s="224"/>
      <c r="I375" s="224"/>
      <c r="J375" s="224"/>
      <c r="K375" s="224">
        <f t="shared" si="510"/>
        <v>87019.301550000004</v>
      </c>
      <c r="L375" s="225">
        <v>87019.301550000004</v>
      </c>
      <c r="M375" s="225"/>
      <c r="N375" s="225"/>
      <c r="O375" s="224">
        <f t="shared" si="511"/>
        <v>6133.3567199999998</v>
      </c>
      <c r="P375" s="195">
        <f t="shared" si="501"/>
        <v>7.0482716026810027E-2</v>
      </c>
      <c r="Q375" s="225">
        <v>6133.3567199999998</v>
      </c>
      <c r="R375" s="195">
        <f t="shared" si="502"/>
        <v>7.0482716026810027E-2</v>
      </c>
      <c r="S375" s="224"/>
      <c r="T375" s="224"/>
      <c r="U375" s="224"/>
      <c r="V375" s="224"/>
      <c r="W375" s="224">
        <f t="shared" si="518"/>
        <v>6133.3567199999998</v>
      </c>
      <c r="X375" s="323">
        <f t="shared" ref="X375" si="519">W375/K375</f>
        <v>7.0482716026810027E-2</v>
      </c>
      <c r="Y375" s="225">
        <v>6133.3567199999998</v>
      </c>
      <c r="Z375" s="323">
        <f t="shared" ref="Z375" si="520">Y375/L375</f>
        <v>7.0482716026810027E-2</v>
      </c>
      <c r="AA375" s="224"/>
      <c r="AB375" s="224"/>
      <c r="AC375" s="224"/>
      <c r="AD375" s="224"/>
      <c r="AE375" s="224">
        <f t="shared" si="515"/>
        <v>87019.301549999989</v>
      </c>
      <c r="AF375" s="384">
        <f t="shared" si="503"/>
        <v>0.99999999999999978</v>
      </c>
      <c r="AG375" s="225">
        <f>216721.07255-AG377-AG378-AG379</f>
        <v>87019.301549999989</v>
      </c>
      <c r="AH375" s="415">
        <f t="shared" si="504"/>
        <v>0.99999999999999978</v>
      </c>
      <c r="AI375" s="224"/>
      <c r="AJ375" s="224"/>
      <c r="AK375" s="224"/>
      <c r="AL375" s="224"/>
      <c r="AM375" s="117"/>
      <c r="AN375" s="224"/>
      <c r="AO375" s="224"/>
      <c r="AP375" s="224"/>
      <c r="AQ375" s="117"/>
      <c r="AR375" s="224"/>
      <c r="AS375" s="224"/>
      <c r="AT375" s="224"/>
      <c r="AU375" s="224"/>
      <c r="AV375" s="224"/>
      <c r="AW375" s="224"/>
      <c r="AX375" s="225">
        <f t="shared" si="516"/>
        <v>80885.944830000008</v>
      </c>
      <c r="AY375" s="195">
        <f t="shared" si="499"/>
        <v>0.92951728397319</v>
      </c>
      <c r="AZ375" s="225">
        <f t="shared" ref="AZ375:AZ377" si="521">L375-Y375</f>
        <v>80885.944830000008</v>
      </c>
      <c r="BA375" s="195">
        <f t="shared" si="500"/>
        <v>0.92951728397319</v>
      </c>
      <c r="BB375" s="224"/>
      <c r="BC375" s="224"/>
      <c r="BD375" s="224"/>
      <c r="BE375" s="224"/>
    </row>
    <row r="376" spans="2:57" s="226" customFormat="1" ht="50.25" hidden="1" customHeight="1" x14ac:dyDescent="0.25">
      <c r="B376" s="115"/>
      <c r="C376" s="201" t="s">
        <v>141</v>
      </c>
      <c r="D376" s="224"/>
      <c r="E376" s="224"/>
      <c r="F376" s="224"/>
      <c r="G376" s="224"/>
      <c r="H376" s="224"/>
      <c r="I376" s="224"/>
      <c r="J376" s="224"/>
      <c r="K376" s="224">
        <f t="shared" si="510"/>
        <v>1038114.07411</v>
      </c>
      <c r="L376" s="225">
        <v>1038114.07411</v>
      </c>
      <c r="M376" s="225"/>
      <c r="N376" s="225"/>
      <c r="O376" s="224">
        <f t="shared" si="511"/>
        <v>0</v>
      </c>
      <c r="P376" s="195">
        <f t="shared" si="501"/>
        <v>0</v>
      </c>
      <c r="Q376" s="225"/>
      <c r="R376" s="195">
        <f t="shared" si="502"/>
        <v>0</v>
      </c>
      <c r="S376" s="224"/>
      <c r="T376" s="224"/>
      <c r="U376" s="224"/>
      <c r="V376" s="224"/>
      <c r="W376" s="224">
        <f t="shared" si="518"/>
        <v>0</v>
      </c>
      <c r="X376" s="323">
        <f t="shared" si="505"/>
        <v>0</v>
      </c>
      <c r="Y376" s="225">
        <v>0</v>
      </c>
      <c r="Z376" s="323">
        <f t="shared" si="506"/>
        <v>0</v>
      </c>
      <c r="AA376" s="224"/>
      <c r="AB376" s="224"/>
      <c r="AC376" s="224"/>
      <c r="AD376" s="224"/>
      <c r="AE376" s="224">
        <f t="shared" si="515"/>
        <v>1038114.07411</v>
      </c>
      <c r="AF376" s="384">
        <f t="shared" si="503"/>
        <v>1</v>
      </c>
      <c r="AG376" s="225">
        <v>1038114.07411</v>
      </c>
      <c r="AH376" s="415">
        <f t="shared" si="504"/>
        <v>1</v>
      </c>
      <c r="AI376" s="224"/>
      <c r="AJ376" s="224"/>
      <c r="AK376" s="224"/>
      <c r="AL376" s="224"/>
      <c r="AM376" s="117"/>
      <c r="AN376" s="224"/>
      <c r="AO376" s="224"/>
      <c r="AP376" s="224"/>
      <c r="AQ376" s="117"/>
      <c r="AR376" s="224"/>
      <c r="AS376" s="224"/>
      <c r="AT376" s="224"/>
      <c r="AU376" s="224"/>
      <c r="AV376" s="224"/>
      <c r="AW376" s="224"/>
      <c r="AX376" s="225">
        <f t="shared" si="516"/>
        <v>1038114.07411</v>
      </c>
      <c r="AY376" s="195">
        <f t="shared" si="499"/>
        <v>1</v>
      </c>
      <c r="AZ376" s="225">
        <f t="shared" si="521"/>
        <v>1038114.07411</v>
      </c>
      <c r="BA376" s="195">
        <f t="shared" si="500"/>
        <v>1</v>
      </c>
      <c r="BB376" s="224"/>
      <c r="BC376" s="224"/>
      <c r="BD376" s="224"/>
      <c r="BE376" s="224"/>
    </row>
    <row r="377" spans="2:57" s="226" customFormat="1" ht="50.25" hidden="1" customHeight="1" x14ac:dyDescent="0.25">
      <c r="B377" s="115"/>
      <c r="C377" s="201" t="s">
        <v>142</v>
      </c>
      <c r="D377" s="224"/>
      <c r="E377" s="224"/>
      <c r="F377" s="224"/>
      <c r="G377" s="224"/>
      <c r="H377" s="224"/>
      <c r="I377" s="224"/>
      <c r="J377" s="224"/>
      <c r="K377" s="224">
        <f t="shared" si="510"/>
        <v>76998.937030000001</v>
      </c>
      <c r="L377" s="225">
        <v>76998.937030000001</v>
      </c>
      <c r="M377" s="225"/>
      <c r="N377" s="225"/>
      <c r="O377" s="224">
        <f t="shared" si="511"/>
        <v>75786.322</v>
      </c>
      <c r="P377" s="195">
        <f t="shared" si="501"/>
        <v>0.98425153545265764</v>
      </c>
      <c r="Q377" s="225">
        <v>75786.322</v>
      </c>
      <c r="R377" s="195">
        <f t="shared" si="502"/>
        <v>0.98425153545265764</v>
      </c>
      <c r="S377" s="224"/>
      <c r="T377" s="224"/>
      <c r="U377" s="224"/>
      <c r="V377" s="224"/>
      <c r="W377" s="224">
        <f t="shared" si="518"/>
        <v>74044.336249999993</v>
      </c>
      <c r="X377" s="323">
        <f t="shared" si="505"/>
        <v>0.96162803158115229</v>
      </c>
      <c r="Y377" s="225">
        <v>74044.336249999993</v>
      </c>
      <c r="Z377" s="323">
        <f t="shared" si="506"/>
        <v>0.96162803158115229</v>
      </c>
      <c r="AA377" s="224"/>
      <c r="AB377" s="224"/>
      <c r="AC377" s="224"/>
      <c r="AD377" s="224"/>
      <c r="AE377" s="224">
        <f t="shared" si="515"/>
        <v>75786.322</v>
      </c>
      <c r="AF377" s="384">
        <f t="shared" si="503"/>
        <v>0.98425153545265764</v>
      </c>
      <c r="AG377" s="225">
        <v>75786.322</v>
      </c>
      <c r="AH377" s="415">
        <f t="shared" si="504"/>
        <v>0.98425153545265764</v>
      </c>
      <c r="AI377" s="224"/>
      <c r="AJ377" s="224"/>
      <c r="AK377" s="224"/>
      <c r="AL377" s="224"/>
      <c r="AM377" s="117"/>
      <c r="AN377" s="224"/>
      <c r="AO377" s="224"/>
      <c r="AP377" s="224"/>
      <c r="AQ377" s="117"/>
      <c r="AR377" s="224"/>
      <c r="AS377" s="224"/>
      <c r="AT377" s="224"/>
      <c r="AU377" s="224"/>
      <c r="AV377" s="224"/>
      <c r="AW377" s="224"/>
      <c r="AX377" s="225">
        <f t="shared" si="516"/>
        <v>2954.6007800000079</v>
      </c>
      <c r="AY377" s="195">
        <f t="shared" si="499"/>
        <v>3.8371968418847768E-2</v>
      </c>
      <c r="AZ377" s="225">
        <f t="shared" si="521"/>
        <v>2954.6007800000079</v>
      </c>
      <c r="BA377" s="195">
        <f t="shared" si="500"/>
        <v>3.8371968418847768E-2</v>
      </c>
      <c r="BB377" s="224"/>
      <c r="BC377" s="224"/>
      <c r="BD377" s="224"/>
      <c r="BE377" s="224"/>
    </row>
    <row r="378" spans="2:57" s="226" customFormat="1" ht="50.25" hidden="1" customHeight="1" x14ac:dyDescent="0.25">
      <c r="B378" s="115"/>
      <c r="C378" s="201" t="s">
        <v>345</v>
      </c>
      <c r="D378" s="224"/>
      <c r="E378" s="224"/>
      <c r="F378" s="224"/>
      <c r="G378" s="224"/>
      <c r="H378" s="224"/>
      <c r="I378" s="224"/>
      <c r="J378" s="224"/>
      <c r="K378" s="224">
        <f t="shared" si="510"/>
        <v>31213.90609</v>
      </c>
      <c r="L378" s="225">
        <v>31213.90609</v>
      </c>
      <c r="M378" s="225"/>
      <c r="N378" s="225"/>
      <c r="O378" s="224">
        <f t="shared" si="511"/>
        <v>30185.82</v>
      </c>
      <c r="P378" s="195">
        <f t="shared" si="501"/>
        <v>0.96706320295077175</v>
      </c>
      <c r="Q378" s="225">
        <v>30185.82</v>
      </c>
      <c r="R378" s="195">
        <f t="shared" si="502"/>
        <v>0.96706320295077175</v>
      </c>
      <c r="S378" s="224"/>
      <c r="T378" s="224"/>
      <c r="U378" s="224"/>
      <c r="V378" s="224"/>
      <c r="W378" s="224">
        <f t="shared" si="518"/>
        <v>30098.042249999999</v>
      </c>
      <c r="X378" s="323">
        <f t="shared" si="505"/>
        <v>0.9642510669192571</v>
      </c>
      <c r="Y378" s="225">
        <v>30098.042249999999</v>
      </c>
      <c r="Z378" s="323">
        <f t="shared" si="506"/>
        <v>0.9642510669192571</v>
      </c>
      <c r="AA378" s="224"/>
      <c r="AB378" s="224"/>
      <c r="AC378" s="224"/>
      <c r="AD378" s="224"/>
      <c r="AE378" s="224">
        <f t="shared" si="515"/>
        <v>30185.82</v>
      </c>
      <c r="AF378" s="384">
        <f t="shared" si="503"/>
        <v>0.96706320295077175</v>
      </c>
      <c r="AG378" s="225">
        <v>30185.82</v>
      </c>
      <c r="AH378" s="415">
        <f t="shared" si="504"/>
        <v>0.96706320295077175</v>
      </c>
      <c r="AI378" s="224"/>
      <c r="AJ378" s="224"/>
      <c r="AK378" s="224"/>
      <c r="AL378" s="224"/>
      <c r="AM378" s="117"/>
      <c r="AN378" s="224"/>
      <c r="AO378" s="224"/>
      <c r="AP378" s="224"/>
      <c r="AQ378" s="117"/>
      <c r="AR378" s="224"/>
      <c r="AS378" s="224"/>
      <c r="AT378" s="224"/>
      <c r="AU378" s="224"/>
      <c r="AV378" s="224"/>
      <c r="AW378" s="224"/>
      <c r="AX378" s="225"/>
      <c r="AY378" s="195"/>
      <c r="AZ378" s="225"/>
      <c r="BA378" s="195"/>
      <c r="BB378" s="224"/>
      <c r="BC378" s="224"/>
      <c r="BD378" s="224"/>
      <c r="BE378" s="224"/>
    </row>
    <row r="379" spans="2:57" s="226" customFormat="1" ht="50.25" hidden="1" customHeight="1" x14ac:dyDescent="0.25">
      <c r="B379" s="115"/>
      <c r="C379" s="201" t="s">
        <v>346</v>
      </c>
      <c r="D379" s="224"/>
      <c r="E379" s="224"/>
      <c r="F379" s="224"/>
      <c r="G379" s="224"/>
      <c r="H379" s="224"/>
      <c r="I379" s="224"/>
      <c r="J379" s="224"/>
      <c r="K379" s="224">
        <f t="shared" si="510"/>
        <v>24642.781220000001</v>
      </c>
      <c r="L379" s="225">
        <v>24642.781220000001</v>
      </c>
      <c r="M379" s="225"/>
      <c r="N379" s="225"/>
      <c r="O379" s="224">
        <f t="shared" si="511"/>
        <v>23729.629000000001</v>
      </c>
      <c r="P379" s="195">
        <f t="shared" si="501"/>
        <v>0.96294443342868752</v>
      </c>
      <c r="Q379" s="225">
        <v>23729.629000000001</v>
      </c>
      <c r="R379" s="195">
        <f t="shared" si="502"/>
        <v>0.96294443342868752</v>
      </c>
      <c r="S379" s="224"/>
      <c r="T379" s="224"/>
      <c r="U379" s="224"/>
      <c r="V379" s="224"/>
      <c r="W379" s="224">
        <f t="shared" si="518"/>
        <v>23729.629000000001</v>
      </c>
      <c r="X379" s="323">
        <f t="shared" si="505"/>
        <v>0.96294443342868752</v>
      </c>
      <c r="Y379" s="225">
        <v>23729.629000000001</v>
      </c>
      <c r="Z379" s="323">
        <f t="shared" si="506"/>
        <v>0.96294443342868752</v>
      </c>
      <c r="AA379" s="224"/>
      <c r="AB379" s="224"/>
      <c r="AC379" s="224"/>
      <c r="AD379" s="224"/>
      <c r="AE379" s="224">
        <f t="shared" si="515"/>
        <v>23729.629000000001</v>
      </c>
      <c r="AF379" s="384">
        <f t="shared" si="503"/>
        <v>0.96294443342868752</v>
      </c>
      <c r="AG379" s="225">
        <v>23729.629000000001</v>
      </c>
      <c r="AH379" s="415">
        <f t="shared" si="504"/>
        <v>0.96294443342868752</v>
      </c>
      <c r="AI379" s="224"/>
      <c r="AJ379" s="224"/>
      <c r="AK379" s="224"/>
      <c r="AL379" s="224"/>
      <c r="AM379" s="117"/>
      <c r="AN379" s="224"/>
      <c r="AO379" s="224"/>
      <c r="AP379" s="224"/>
      <c r="AQ379" s="117"/>
      <c r="AR379" s="224"/>
      <c r="AS379" s="224"/>
      <c r="AT379" s="224"/>
      <c r="AU379" s="224"/>
      <c r="AV379" s="224"/>
      <c r="AW379" s="224"/>
      <c r="AX379" s="225"/>
      <c r="AY379" s="195"/>
      <c r="AZ379" s="225"/>
      <c r="BA379" s="195"/>
      <c r="BB379" s="224"/>
      <c r="BC379" s="224"/>
      <c r="BD379" s="224"/>
      <c r="BE379" s="224"/>
    </row>
    <row r="380" spans="2:57" s="130" customFormat="1" ht="135" customHeight="1" x14ac:dyDescent="0.25">
      <c r="B380" s="101" t="s">
        <v>71</v>
      </c>
      <c r="C380" s="232" t="s">
        <v>419</v>
      </c>
      <c r="D380" s="578" t="e">
        <f>D392+D396+D404+D407+D416+D420+D427+D432</f>
        <v>#REF!</v>
      </c>
      <c r="E380" s="578">
        <f t="shared" si="490"/>
        <v>110250</v>
      </c>
      <c r="F380" s="578"/>
      <c r="G380" s="578">
        <f>G392+G396+G404+G407+G420+G424+G427+G434</f>
        <v>110250</v>
      </c>
      <c r="H380" s="578">
        <f>I380+J380</f>
        <v>0</v>
      </c>
      <c r="I380" s="578"/>
      <c r="J380" s="578">
        <f>J392+J396+J404+J407+J420+J424+J427</f>
        <v>0</v>
      </c>
      <c r="K380" s="578">
        <f t="shared" ref="K380:K431" si="522">L380+N380</f>
        <v>393088.16677000001</v>
      </c>
      <c r="L380" s="104"/>
      <c r="M380" s="104"/>
      <c r="N380" s="104">
        <f>N381+N391</f>
        <v>393088.16677000001</v>
      </c>
      <c r="O380" s="578">
        <f t="shared" ref="O380:O389" si="523">U380</f>
        <v>43686.084920000001</v>
      </c>
      <c r="P380" s="195">
        <f t="shared" si="501"/>
        <v>0.11113558894170729</v>
      </c>
      <c r="Q380" s="104"/>
      <c r="R380" s="195"/>
      <c r="S380" s="578"/>
      <c r="T380" s="578"/>
      <c r="U380" s="104">
        <f>U381+U391</f>
        <v>43686.084920000001</v>
      </c>
      <c r="V380" s="230">
        <f>U380/N380</f>
        <v>0.11113558894170729</v>
      </c>
      <c r="W380" s="578">
        <f>Y380+AC380</f>
        <v>86658.638080000004</v>
      </c>
      <c r="X380" s="195">
        <f t="shared" si="505"/>
        <v>0.220455982666873</v>
      </c>
      <c r="Y380" s="104"/>
      <c r="Z380" s="578"/>
      <c r="AA380" s="578"/>
      <c r="AB380" s="578"/>
      <c r="AC380" s="104">
        <f>AC381+AC391</f>
        <v>86658.638080000004</v>
      </c>
      <c r="AD380" s="195">
        <f>AC380/N380</f>
        <v>0.220455982666873</v>
      </c>
      <c r="AE380" s="578">
        <f t="shared" ref="AE380:AE398" si="524">AG380+AK380</f>
        <v>393088.16677000001</v>
      </c>
      <c r="AF380" s="195">
        <f>AE380/K380</f>
        <v>1</v>
      </c>
      <c r="AG380" s="104"/>
      <c r="AH380" s="452"/>
      <c r="AI380" s="578"/>
      <c r="AJ380" s="578"/>
      <c r="AK380" s="104">
        <f>AK381+AK391</f>
        <v>393088.16677000001</v>
      </c>
      <c r="AL380" s="574">
        <f t="shared" ref="AL380:AL392" si="525">AK380/N380</f>
        <v>1</v>
      </c>
      <c r="AM380" s="578"/>
      <c r="AN380" s="578"/>
      <c r="AO380" s="578">
        <f>AO392+AO396+AO404+AO407+AO420+AO424+AO427+AO416+AO432</f>
        <v>133043.16928</v>
      </c>
      <c r="AP380" s="578" t="e">
        <f>AQ380+AS380</f>
        <v>#DIV/0!</v>
      </c>
      <c r="AQ380" s="578"/>
      <c r="AR380" s="578"/>
      <c r="AS380" s="578" t="e">
        <f>AS392+AS396+AS404+AS407+AS416+AS420+AS427+AS432+AS434</f>
        <v>#DIV/0!</v>
      </c>
      <c r="AT380" s="578">
        <f>AU380+AW380</f>
        <v>142773.66928999999</v>
      </c>
      <c r="AU380" s="578"/>
      <c r="AV380" s="578"/>
      <c r="AW380" s="578">
        <f>AW392+AW396+AW404+AW407+AW420+AW424+AW427+AW416+AW432</f>
        <v>142773.66928999999</v>
      </c>
      <c r="AX380" s="104">
        <f t="shared" ref="AX380" si="526">AZ380+BD380</f>
        <v>253762.05040000001</v>
      </c>
      <c r="AY380" s="195">
        <f t="shared" si="499"/>
        <v>0.6455601359999189</v>
      </c>
      <c r="AZ380" s="104"/>
      <c r="BA380" s="195"/>
      <c r="BB380" s="578"/>
      <c r="BC380" s="578"/>
      <c r="BD380" s="104">
        <f>BD381+BD391</f>
        <v>253762.05040000001</v>
      </c>
      <c r="BE380" s="574">
        <f>BD380/N380</f>
        <v>0.6455601359999189</v>
      </c>
    </row>
    <row r="381" spans="2:57" s="375" customFormat="1" ht="78" hidden="1" customHeight="1" x14ac:dyDescent="0.25">
      <c r="B381" s="376"/>
      <c r="C381" s="374" t="s">
        <v>295</v>
      </c>
      <c r="D381" s="290"/>
      <c r="E381" s="290"/>
      <c r="F381" s="290"/>
      <c r="G381" s="290"/>
      <c r="H381" s="290"/>
      <c r="I381" s="290"/>
      <c r="J381" s="290"/>
      <c r="K381" s="290">
        <f>N381</f>
        <v>0</v>
      </c>
      <c r="L381" s="291"/>
      <c r="M381" s="291"/>
      <c r="N381" s="291">
        <f>SUM(N382+N386+N388+N390)</f>
        <v>0</v>
      </c>
      <c r="O381" s="290">
        <f t="shared" si="523"/>
        <v>0</v>
      </c>
      <c r="P381" s="377" t="e">
        <f t="shared" si="501"/>
        <v>#DIV/0!</v>
      </c>
      <c r="Q381" s="291"/>
      <c r="R381" s="377"/>
      <c r="S381" s="290"/>
      <c r="T381" s="290"/>
      <c r="U381" s="291">
        <f>U382+U386+U388</f>
        <v>0</v>
      </c>
      <c r="V381" s="434" t="e">
        <f t="shared" ref="V381:V385" si="527">U381/N381</f>
        <v>#DIV/0!</v>
      </c>
      <c r="W381" s="290">
        <f>Y381+AC381</f>
        <v>0</v>
      </c>
      <c r="X381" s="377" t="e">
        <f t="shared" si="505"/>
        <v>#DIV/0!</v>
      </c>
      <c r="Y381" s="291"/>
      <c r="Z381" s="290"/>
      <c r="AA381" s="290"/>
      <c r="AB381" s="290"/>
      <c r="AC381" s="291">
        <f>SUM(AC382+AC386+AC388+AC390)</f>
        <v>0</v>
      </c>
      <c r="AD381" s="377" t="e">
        <f>AC381/N381</f>
        <v>#DIV/0!</v>
      </c>
      <c r="AE381" s="290">
        <f t="shared" ref="AE381:AE387" si="528">AK381</f>
        <v>0</v>
      </c>
      <c r="AF381" s="377" t="e">
        <f>AE381/K381</f>
        <v>#DIV/0!</v>
      </c>
      <c r="AG381" s="291"/>
      <c r="AH381" s="323"/>
      <c r="AI381" s="290"/>
      <c r="AJ381" s="290"/>
      <c r="AK381" s="291">
        <f>SUM(AK382+AK386+AK388+AK390)</f>
        <v>0</v>
      </c>
      <c r="AL381" s="434" t="e">
        <f t="shared" si="525"/>
        <v>#DIV/0!</v>
      </c>
      <c r="AM381" s="290"/>
      <c r="AN381" s="290"/>
      <c r="AO381" s="290"/>
      <c r="AP381" s="290"/>
      <c r="AQ381" s="290"/>
      <c r="AR381" s="290"/>
      <c r="AS381" s="290"/>
      <c r="AT381" s="290"/>
      <c r="AU381" s="290"/>
      <c r="AV381" s="290"/>
      <c r="AW381" s="290"/>
      <c r="AX381" s="291">
        <f t="shared" ref="AX381:AX390" si="529">BD381</f>
        <v>0</v>
      </c>
      <c r="AY381" s="377" t="e">
        <f t="shared" si="499"/>
        <v>#DIV/0!</v>
      </c>
      <c r="AZ381" s="291"/>
      <c r="BA381" s="377"/>
      <c r="BB381" s="290"/>
      <c r="BC381" s="290"/>
      <c r="BD381" s="291">
        <f>SUM(BD382+BD386+BD388+BD390)</f>
        <v>0</v>
      </c>
      <c r="BE381" s="434" t="e">
        <f t="shared" ref="BE381:BE433" si="530">BD381/N381</f>
        <v>#DIV/0!</v>
      </c>
    </row>
    <row r="382" spans="2:57" s="130" customFormat="1" ht="49.5" hidden="1" customHeight="1" x14ac:dyDescent="0.25">
      <c r="B382" s="101"/>
      <c r="C382" s="232" t="s">
        <v>151</v>
      </c>
      <c r="D382" s="372"/>
      <c r="E382" s="372"/>
      <c r="F382" s="372"/>
      <c r="G382" s="372"/>
      <c r="H382" s="372"/>
      <c r="I382" s="372"/>
      <c r="J382" s="372"/>
      <c r="K382" s="578">
        <f>N382</f>
        <v>0</v>
      </c>
      <c r="L382" s="104"/>
      <c r="M382" s="104"/>
      <c r="N382" s="104">
        <f>N383+N385</f>
        <v>0</v>
      </c>
      <c r="O382" s="578">
        <f t="shared" si="523"/>
        <v>0</v>
      </c>
      <c r="P382" s="195" t="e">
        <f t="shared" si="501"/>
        <v>#DIV/0!</v>
      </c>
      <c r="Q382" s="104"/>
      <c r="R382" s="195"/>
      <c r="S382" s="443"/>
      <c r="T382" s="443"/>
      <c r="U382" s="104">
        <f>U383+U385</f>
        <v>0</v>
      </c>
      <c r="V382" s="230" t="e">
        <f t="shared" si="527"/>
        <v>#DIV/0!</v>
      </c>
      <c r="W382" s="578">
        <f t="shared" ref="W382:W389" si="531">AC382</f>
        <v>0</v>
      </c>
      <c r="X382" s="323" t="e">
        <f t="shared" si="505"/>
        <v>#DIV/0!</v>
      </c>
      <c r="Y382" s="104"/>
      <c r="Z382" s="104"/>
      <c r="AA382" s="372"/>
      <c r="AB382" s="372"/>
      <c r="AC382" s="104">
        <f>AC383+AC385</f>
        <v>0</v>
      </c>
      <c r="AD382" s="323" t="e">
        <f t="shared" ref="AD382:AD390" si="532">AC382/N382</f>
        <v>#DIV/0!</v>
      </c>
      <c r="AE382" s="578">
        <f t="shared" si="528"/>
        <v>0</v>
      </c>
      <c r="AF382" s="195" t="e">
        <f>AE382/K382</f>
        <v>#DIV/0!</v>
      </c>
      <c r="AG382" s="104"/>
      <c r="AH382" s="323"/>
      <c r="AI382" s="372"/>
      <c r="AJ382" s="372"/>
      <c r="AK382" s="104">
        <f>AK383+AK385</f>
        <v>0</v>
      </c>
      <c r="AL382" s="231" t="e">
        <f>AK382/N382</f>
        <v>#DIV/0!</v>
      </c>
      <c r="AM382" s="372"/>
      <c r="AN382" s="372"/>
      <c r="AO382" s="372"/>
      <c r="AP382" s="372"/>
      <c r="AQ382" s="372"/>
      <c r="AR382" s="372"/>
      <c r="AS382" s="372"/>
      <c r="AT382" s="372"/>
      <c r="AU382" s="372"/>
      <c r="AV382" s="372"/>
      <c r="AW382" s="372"/>
      <c r="AX382" s="104">
        <f t="shared" si="529"/>
        <v>0</v>
      </c>
      <c r="AY382" s="195" t="e">
        <f t="shared" si="499"/>
        <v>#DIV/0!</v>
      </c>
      <c r="AZ382" s="104"/>
      <c r="BA382" s="195"/>
      <c r="BB382" s="408"/>
      <c r="BC382" s="408"/>
      <c r="BD382" s="104">
        <f>BD383+BD385</f>
        <v>0</v>
      </c>
      <c r="BE382" s="231" t="e">
        <f t="shared" si="530"/>
        <v>#DIV/0!</v>
      </c>
    </row>
    <row r="383" spans="2:57" s="130" customFormat="1" ht="136.5" hidden="1" customHeight="1" x14ac:dyDescent="0.25">
      <c r="B383" s="101"/>
      <c r="C383" s="234" t="s">
        <v>339</v>
      </c>
      <c r="D383" s="372"/>
      <c r="E383" s="372"/>
      <c r="F383" s="372"/>
      <c r="G383" s="372"/>
      <c r="H383" s="372"/>
      <c r="I383" s="372"/>
      <c r="J383" s="372"/>
      <c r="K383" s="106">
        <f t="shared" ref="K383:K391" si="533">N383</f>
        <v>0</v>
      </c>
      <c r="L383" s="112"/>
      <c r="M383" s="112"/>
      <c r="N383" s="112">
        <v>0</v>
      </c>
      <c r="O383" s="106">
        <f t="shared" si="523"/>
        <v>0</v>
      </c>
      <c r="P383" s="323" t="e">
        <f t="shared" si="501"/>
        <v>#DIV/0!</v>
      </c>
      <c r="Q383" s="104"/>
      <c r="R383" s="195"/>
      <c r="S383" s="443"/>
      <c r="T383" s="443"/>
      <c r="U383" s="112"/>
      <c r="V383" s="323" t="e">
        <f t="shared" si="527"/>
        <v>#DIV/0!</v>
      </c>
      <c r="W383" s="106">
        <f t="shared" si="531"/>
        <v>0</v>
      </c>
      <c r="X383" s="323" t="e">
        <f t="shared" ref="X383" si="534">W383/K383</f>
        <v>#DIV/0!</v>
      </c>
      <c r="Y383" s="104"/>
      <c r="Z383" s="382"/>
      <c r="AA383" s="382"/>
      <c r="AB383" s="382"/>
      <c r="AC383" s="112">
        <v>0</v>
      </c>
      <c r="AD383" s="323" t="e">
        <f t="shared" ref="AD383" si="535">AC383/N383</f>
        <v>#DIV/0!</v>
      </c>
      <c r="AE383" s="106">
        <f t="shared" si="528"/>
        <v>0</v>
      </c>
      <c r="AF383" s="195" t="e">
        <f t="shared" ref="AF383:AF391" si="536">AE383/K383</f>
        <v>#DIV/0!</v>
      </c>
      <c r="AG383" s="104"/>
      <c r="AH383" s="323"/>
      <c r="AI383" s="372"/>
      <c r="AJ383" s="372"/>
      <c r="AK383" s="112">
        <f>N383</f>
        <v>0</v>
      </c>
      <c r="AL383" s="231" t="e">
        <f t="shared" ref="AL383:AL391" si="537">AK383/N383</f>
        <v>#DIV/0!</v>
      </c>
      <c r="AM383" s="372"/>
      <c r="AN383" s="372"/>
      <c r="AO383" s="372"/>
      <c r="AP383" s="372"/>
      <c r="AQ383" s="372"/>
      <c r="AR383" s="372"/>
      <c r="AS383" s="372"/>
      <c r="AT383" s="372"/>
      <c r="AU383" s="372"/>
      <c r="AV383" s="372"/>
      <c r="AW383" s="372"/>
      <c r="AX383" s="112">
        <f t="shared" si="529"/>
        <v>0</v>
      </c>
      <c r="AY383" s="195" t="e">
        <f t="shared" si="499"/>
        <v>#DIV/0!</v>
      </c>
      <c r="AZ383" s="104"/>
      <c r="BA383" s="195"/>
      <c r="BB383" s="408"/>
      <c r="BC383" s="408"/>
      <c r="BD383" s="112">
        <f>N383-AC383</f>
        <v>0</v>
      </c>
      <c r="BE383" s="231" t="e">
        <f t="shared" si="530"/>
        <v>#DIV/0!</v>
      </c>
    </row>
    <row r="384" spans="2:57" s="130" customFormat="1" ht="83.25" hidden="1" customHeight="1" x14ac:dyDescent="0.25">
      <c r="B384" s="101"/>
      <c r="C384" s="234" t="s">
        <v>340</v>
      </c>
      <c r="D384" s="478"/>
      <c r="E384" s="478"/>
      <c r="F384" s="478"/>
      <c r="G384" s="478"/>
      <c r="H384" s="478"/>
      <c r="I384" s="478"/>
      <c r="J384" s="478"/>
      <c r="K384" s="106">
        <f t="shared" si="533"/>
        <v>0</v>
      </c>
      <c r="L384" s="112"/>
      <c r="M384" s="112"/>
      <c r="N384" s="112">
        <v>0</v>
      </c>
      <c r="O384" s="106"/>
      <c r="P384" s="323"/>
      <c r="Q384" s="104"/>
      <c r="R384" s="195"/>
      <c r="S384" s="478"/>
      <c r="T384" s="478"/>
      <c r="U384" s="112"/>
      <c r="V384" s="323"/>
      <c r="W384" s="106"/>
      <c r="X384" s="323"/>
      <c r="Y384" s="104"/>
      <c r="Z384" s="478"/>
      <c r="AA384" s="478"/>
      <c r="AB384" s="478"/>
      <c r="AC384" s="112"/>
      <c r="AD384" s="323"/>
      <c r="AE384" s="106"/>
      <c r="AF384" s="195"/>
      <c r="AG384" s="104"/>
      <c r="AH384" s="323"/>
      <c r="AI384" s="478"/>
      <c r="AJ384" s="478"/>
      <c r="AK384" s="112"/>
      <c r="AL384" s="231"/>
      <c r="AM384" s="478"/>
      <c r="AN384" s="478"/>
      <c r="AO384" s="478"/>
      <c r="AP384" s="478"/>
      <c r="AQ384" s="478"/>
      <c r="AR384" s="478"/>
      <c r="AS384" s="478"/>
      <c r="AT384" s="478"/>
      <c r="AU384" s="478"/>
      <c r="AV384" s="478"/>
      <c r="AW384" s="478"/>
      <c r="AX384" s="112"/>
      <c r="AY384" s="195"/>
      <c r="AZ384" s="104"/>
      <c r="BA384" s="195"/>
      <c r="BB384" s="478"/>
      <c r="BC384" s="478"/>
      <c r="BD384" s="112"/>
      <c r="BE384" s="231"/>
    </row>
    <row r="385" spans="2:57" s="130" customFormat="1" ht="78" hidden="1" customHeight="1" x14ac:dyDescent="0.25">
      <c r="B385" s="101"/>
      <c r="C385" s="234" t="s">
        <v>341</v>
      </c>
      <c r="D385" s="372"/>
      <c r="E385" s="372"/>
      <c r="F385" s="372"/>
      <c r="G385" s="372"/>
      <c r="H385" s="372"/>
      <c r="I385" s="372"/>
      <c r="J385" s="372"/>
      <c r="K385" s="106">
        <f t="shared" si="533"/>
        <v>0</v>
      </c>
      <c r="L385" s="112"/>
      <c r="M385" s="112"/>
      <c r="N385" s="112">
        <v>0</v>
      </c>
      <c r="O385" s="106">
        <f t="shared" si="523"/>
        <v>0</v>
      </c>
      <c r="P385" s="195" t="e">
        <f t="shared" si="501"/>
        <v>#DIV/0!</v>
      </c>
      <c r="Q385" s="104"/>
      <c r="R385" s="195"/>
      <c r="S385" s="443"/>
      <c r="T385" s="443"/>
      <c r="U385" s="112"/>
      <c r="V385" s="323" t="e">
        <f t="shared" si="527"/>
        <v>#DIV/0!</v>
      </c>
      <c r="W385" s="106">
        <f t="shared" si="531"/>
        <v>0</v>
      </c>
      <c r="X385" s="323" t="e">
        <f t="shared" si="505"/>
        <v>#DIV/0!</v>
      </c>
      <c r="Y385" s="104"/>
      <c r="Z385" s="372"/>
      <c r="AA385" s="372"/>
      <c r="AB385" s="372"/>
      <c r="AC385" s="112">
        <v>0</v>
      </c>
      <c r="AD385" s="323" t="e">
        <f t="shared" si="532"/>
        <v>#DIV/0!</v>
      </c>
      <c r="AE385" s="106">
        <f t="shared" si="528"/>
        <v>0</v>
      </c>
      <c r="AF385" s="195" t="e">
        <f t="shared" si="536"/>
        <v>#DIV/0!</v>
      </c>
      <c r="AG385" s="104"/>
      <c r="AH385" s="323"/>
      <c r="AI385" s="372"/>
      <c r="AJ385" s="372"/>
      <c r="AK385" s="112">
        <f>N385</f>
        <v>0</v>
      </c>
      <c r="AL385" s="231" t="e">
        <f t="shared" si="537"/>
        <v>#DIV/0!</v>
      </c>
      <c r="AM385" s="372"/>
      <c r="AN385" s="372"/>
      <c r="AO385" s="372"/>
      <c r="AP385" s="372"/>
      <c r="AQ385" s="372"/>
      <c r="AR385" s="372"/>
      <c r="AS385" s="372"/>
      <c r="AT385" s="372"/>
      <c r="AU385" s="372"/>
      <c r="AV385" s="372"/>
      <c r="AW385" s="372"/>
      <c r="AX385" s="112">
        <f t="shared" si="529"/>
        <v>0</v>
      </c>
      <c r="AY385" s="195" t="e">
        <f t="shared" si="499"/>
        <v>#DIV/0!</v>
      </c>
      <c r="AZ385" s="104"/>
      <c r="BA385" s="195"/>
      <c r="BB385" s="408"/>
      <c r="BC385" s="408"/>
      <c r="BD385" s="112">
        <f>N385-AC385</f>
        <v>0</v>
      </c>
      <c r="BE385" s="231" t="e">
        <f t="shared" si="530"/>
        <v>#DIV/0!</v>
      </c>
    </row>
    <row r="386" spans="2:57" s="130" customFormat="1" ht="78" hidden="1" customHeight="1" x14ac:dyDescent="0.25">
      <c r="B386" s="101"/>
      <c r="C386" s="235" t="s">
        <v>165</v>
      </c>
      <c r="D386" s="372"/>
      <c r="E386" s="372"/>
      <c r="F386" s="372"/>
      <c r="G386" s="372"/>
      <c r="H386" s="372"/>
      <c r="I386" s="372"/>
      <c r="J386" s="372"/>
      <c r="K386" s="578">
        <f t="shared" si="533"/>
        <v>0</v>
      </c>
      <c r="L386" s="104"/>
      <c r="M386" s="104"/>
      <c r="N386" s="104">
        <f>N387</f>
        <v>0</v>
      </c>
      <c r="O386" s="578">
        <f t="shared" si="523"/>
        <v>0</v>
      </c>
      <c r="P386" s="195" t="e">
        <f t="shared" si="501"/>
        <v>#DIV/0!</v>
      </c>
      <c r="Q386" s="104"/>
      <c r="R386" s="195"/>
      <c r="S386" s="443"/>
      <c r="T386" s="443"/>
      <c r="U386" s="104">
        <f>U387</f>
        <v>0</v>
      </c>
      <c r="V386" s="230"/>
      <c r="W386" s="578">
        <f t="shared" si="531"/>
        <v>0</v>
      </c>
      <c r="X386" s="323" t="e">
        <f t="shared" si="505"/>
        <v>#DIV/0!</v>
      </c>
      <c r="Y386" s="104"/>
      <c r="Z386" s="372"/>
      <c r="AA386" s="372"/>
      <c r="AB386" s="372"/>
      <c r="AC386" s="104">
        <f>AC387</f>
        <v>0</v>
      </c>
      <c r="AD386" s="323" t="e">
        <f t="shared" si="532"/>
        <v>#DIV/0!</v>
      </c>
      <c r="AE386" s="578">
        <f t="shared" si="528"/>
        <v>0</v>
      </c>
      <c r="AF386" s="195" t="e">
        <f t="shared" si="536"/>
        <v>#DIV/0!</v>
      </c>
      <c r="AG386" s="104"/>
      <c r="AH386" s="323"/>
      <c r="AI386" s="372"/>
      <c r="AJ386" s="372"/>
      <c r="AK386" s="104">
        <f>AK387</f>
        <v>0</v>
      </c>
      <c r="AL386" s="231" t="e">
        <f t="shared" si="537"/>
        <v>#DIV/0!</v>
      </c>
      <c r="AM386" s="372"/>
      <c r="AN386" s="372"/>
      <c r="AO386" s="372"/>
      <c r="AP386" s="372"/>
      <c r="AQ386" s="372"/>
      <c r="AR386" s="372"/>
      <c r="AS386" s="372"/>
      <c r="AT386" s="372"/>
      <c r="AU386" s="372"/>
      <c r="AV386" s="372"/>
      <c r="AW386" s="372"/>
      <c r="AX386" s="104">
        <f t="shared" si="529"/>
        <v>0</v>
      </c>
      <c r="AY386" s="195" t="e">
        <f t="shared" si="499"/>
        <v>#DIV/0!</v>
      </c>
      <c r="AZ386" s="104"/>
      <c r="BA386" s="195"/>
      <c r="BB386" s="408"/>
      <c r="BC386" s="408"/>
      <c r="BD386" s="104">
        <f>BD387</f>
        <v>0</v>
      </c>
      <c r="BE386" s="231" t="e">
        <f t="shared" si="530"/>
        <v>#DIV/0!</v>
      </c>
    </row>
    <row r="387" spans="2:57" s="130" customFormat="1" ht="78" hidden="1" customHeight="1" x14ac:dyDescent="0.25">
      <c r="B387" s="101"/>
      <c r="C387" s="234" t="s">
        <v>166</v>
      </c>
      <c r="D387" s="372"/>
      <c r="E387" s="372"/>
      <c r="F387" s="372"/>
      <c r="G387" s="372"/>
      <c r="H387" s="372"/>
      <c r="I387" s="372"/>
      <c r="J387" s="372"/>
      <c r="K387" s="106">
        <f t="shared" si="533"/>
        <v>0</v>
      </c>
      <c r="L387" s="112"/>
      <c r="M387" s="112"/>
      <c r="N387" s="112">
        <v>0</v>
      </c>
      <c r="O387" s="106">
        <f t="shared" si="523"/>
        <v>0</v>
      </c>
      <c r="P387" s="195" t="e">
        <f t="shared" si="501"/>
        <v>#DIV/0!</v>
      </c>
      <c r="Q387" s="104"/>
      <c r="R387" s="195"/>
      <c r="S387" s="455"/>
      <c r="T387" s="455"/>
      <c r="U387" s="112">
        <f>N387</f>
        <v>0</v>
      </c>
      <c r="V387" s="230"/>
      <c r="W387" s="106">
        <f t="shared" si="531"/>
        <v>0</v>
      </c>
      <c r="X387" s="323" t="e">
        <f t="shared" si="505"/>
        <v>#DIV/0!</v>
      </c>
      <c r="Y387" s="104"/>
      <c r="Z387" s="372"/>
      <c r="AA387" s="372"/>
      <c r="AB387" s="372"/>
      <c r="AC387" s="112">
        <v>0</v>
      </c>
      <c r="AD387" s="323" t="e">
        <f t="shared" si="532"/>
        <v>#DIV/0!</v>
      </c>
      <c r="AE387" s="106">
        <f t="shared" si="528"/>
        <v>0</v>
      </c>
      <c r="AF387" s="195" t="e">
        <f t="shared" si="536"/>
        <v>#DIV/0!</v>
      </c>
      <c r="AG387" s="104"/>
      <c r="AH387" s="323"/>
      <c r="AI387" s="372"/>
      <c r="AJ387" s="372"/>
      <c r="AK387" s="112">
        <f>N387</f>
        <v>0</v>
      </c>
      <c r="AL387" s="231" t="e">
        <f t="shared" si="537"/>
        <v>#DIV/0!</v>
      </c>
      <c r="AM387" s="372"/>
      <c r="AN387" s="372"/>
      <c r="AO387" s="372"/>
      <c r="AP387" s="372"/>
      <c r="AQ387" s="372"/>
      <c r="AR387" s="372"/>
      <c r="AS387" s="372"/>
      <c r="AT387" s="372"/>
      <c r="AU387" s="372"/>
      <c r="AV387" s="372"/>
      <c r="AW387" s="372"/>
      <c r="AX387" s="112">
        <f t="shared" si="529"/>
        <v>0</v>
      </c>
      <c r="AY387" s="195" t="e">
        <f t="shared" si="499"/>
        <v>#DIV/0!</v>
      </c>
      <c r="AZ387" s="104"/>
      <c r="BA387" s="195"/>
      <c r="BB387" s="408"/>
      <c r="BC387" s="408"/>
      <c r="BD387" s="112">
        <f>N387-AC387</f>
        <v>0</v>
      </c>
      <c r="BE387" s="231" t="e">
        <f t="shared" si="530"/>
        <v>#DIV/0!</v>
      </c>
    </row>
    <row r="388" spans="2:57" s="130" customFormat="1" ht="51.75" hidden="1" customHeight="1" x14ac:dyDescent="0.25">
      <c r="B388" s="101"/>
      <c r="C388" s="235" t="s">
        <v>175</v>
      </c>
      <c r="D388" s="372"/>
      <c r="E388" s="372"/>
      <c r="F388" s="372"/>
      <c r="G388" s="372"/>
      <c r="H388" s="372"/>
      <c r="I388" s="372"/>
      <c r="J388" s="372"/>
      <c r="K388" s="578">
        <f t="shared" si="533"/>
        <v>0</v>
      </c>
      <c r="L388" s="104"/>
      <c r="M388" s="104"/>
      <c r="N388" s="104">
        <f>N389</f>
        <v>0</v>
      </c>
      <c r="O388" s="578">
        <f t="shared" si="523"/>
        <v>0</v>
      </c>
      <c r="P388" s="195" t="e">
        <f t="shared" si="501"/>
        <v>#DIV/0!</v>
      </c>
      <c r="Q388" s="104"/>
      <c r="R388" s="195"/>
      <c r="S388" s="443"/>
      <c r="T388" s="443"/>
      <c r="U388" s="104">
        <f>U389</f>
        <v>0</v>
      </c>
      <c r="V388" s="230" t="e">
        <f t="shared" ref="V388" si="538">U388/N388</f>
        <v>#DIV/0!</v>
      </c>
      <c r="W388" s="578">
        <f t="shared" si="531"/>
        <v>0</v>
      </c>
      <c r="X388" s="323" t="e">
        <f t="shared" si="505"/>
        <v>#DIV/0!</v>
      </c>
      <c r="Y388" s="104"/>
      <c r="Z388" s="372"/>
      <c r="AA388" s="372"/>
      <c r="AB388" s="372"/>
      <c r="AC388" s="104">
        <f>AC389</f>
        <v>0</v>
      </c>
      <c r="AD388" s="323" t="e">
        <f t="shared" si="532"/>
        <v>#DIV/0!</v>
      </c>
      <c r="AE388" s="578">
        <f t="shared" ref="AE388:AE390" si="539">AK388</f>
        <v>0</v>
      </c>
      <c r="AF388" s="195" t="e">
        <f t="shared" si="536"/>
        <v>#DIV/0!</v>
      </c>
      <c r="AG388" s="104"/>
      <c r="AH388" s="323"/>
      <c r="AI388" s="372"/>
      <c r="AJ388" s="372"/>
      <c r="AK388" s="372">
        <f>AK389</f>
        <v>0</v>
      </c>
      <c r="AL388" s="231" t="e">
        <f t="shared" si="537"/>
        <v>#DIV/0!</v>
      </c>
      <c r="AM388" s="372"/>
      <c r="AN388" s="372"/>
      <c r="AO388" s="372"/>
      <c r="AP388" s="372"/>
      <c r="AQ388" s="372"/>
      <c r="AR388" s="372"/>
      <c r="AS388" s="372"/>
      <c r="AT388" s="372"/>
      <c r="AU388" s="372"/>
      <c r="AV388" s="372"/>
      <c r="AW388" s="372"/>
      <c r="AX388" s="104">
        <f t="shared" si="529"/>
        <v>0</v>
      </c>
      <c r="AY388" s="195" t="e">
        <f t="shared" si="499"/>
        <v>#DIV/0!</v>
      </c>
      <c r="AZ388" s="104"/>
      <c r="BA388" s="195"/>
      <c r="BB388" s="408"/>
      <c r="BC388" s="408"/>
      <c r="BD388" s="408">
        <f>BD389</f>
        <v>0</v>
      </c>
      <c r="BE388" s="231" t="e">
        <f t="shared" si="530"/>
        <v>#DIV/0!</v>
      </c>
    </row>
    <row r="389" spans="2:57" s="130" customFormat="1" ht="78" hidden="1" customHeight="1" x14ac:dyDescent="0.25">
      <c r="B389" s="101"/>
      <c r="C389" s="234" t="s">
        <v>176</v>
      </c>
      <c r="D389" s="372"/>
      <c r="E389" s="372"/>
      <c r="F389" s="372"/>
      <c r="G389" s="372"/>
      <c r="H389" s="372"/>
      <c r="I389" s="372"/>
      <c r="J389" s="372"/>
      <c r="K389" s="106">
        <f t="shared" si="533"/>
        <v>0</v>
      </c>
      <c r="L389" s="111"/>
      <c r="M389" s="111"/>
      <c r="N389" s="112">
        <v>0</v>
      </c>
      <c r="O389" s="106">
        <f t="shared" si="523"/>
        <v>0</v>
      </c>
      <c r="P389" s="195" t="e">
        <f t="shared" si="501"/>
        <v>#DIV/0!</v>
      </c>
      <c r="Q389" s="104"/>
      <c r="R389" s="195"/>
      <c r="S389" s="443"/>
      <c r="T389" s="443"/>
      <c r="U389" s="112">
        <f>N389</f>
        <v>0</v>
      </c>
      <c r="V389" s="323" t="e">
        <f>U389/N389</f>
        <v>#DIV/0!</v>
      </c>
      <c r="W389" s="106">
        <f t="shared" si="531"/>
        <v>0</v>
      </c>
      <c r="X389" s="323" t="e">
        <f t="shared" si="505"/>
        <v>#DIV/0!</v>
      </c>
      <c r="Y389" s="104"/>
      <c r="Z389" s="372"/>
      <c r="AA389" s="372"/>
      <c r="AB389" s="372"/>
      <c r="AC389" s="112">
        <v>0</v>
      </c>
      <c r="AD389" s="323" t="e">
        <f t="shared" si="532"/>
        <v>#DIV/0!</v>
      </c>
      <c r="AE389" s="106">
        <f t="shared" si="539"/>
        <v>0</v>
      </c>
      <c r="AF389" s="195" t="e">
        <f t="shared" si="536"/>
        <v>#DIV/0!</v>
      </c>
      <c r="AG389" s="104"/>
      <c r="AH389" s="323"/>
      <c r="AI389" s="372"/>
      <c r="AJ389" s="372"/>
      <c r="AK389" s="112">
        <f>N389</f>
        <v>0</v>
      </c>
      <c r="AL389" s="231" t="e">
        <f t="shared" si="537"/>
        <v>#DIV/0!</v>
      </c>
      <c r="AM389" s="372"/>
      <c r="AN389" s="372"/>
      <c r="AO389" s="372"/>
      <c r="AP389" s="372"/>
      <c r="AQ389" s="372"/>
      <c r="AR389" s="372"/>
      <c r="AS389" s="372"/>
      <c r="AT389" s="372"/>
      <c r="AU389" s="372"/>
      <c r="AV389" s="372"/>
      <c r="AW389" s="372"/>
      <c r="AX389" s="112">
        <f t="shared" si="529"/>
        <v>0</v>
      </c>
      <c r="AY389" s="195" t="e">
        <f t="shared" si="499"/>
        <v>#DIV/0!</v>
      </c>
      <c r="AZ389" s="104"/>
      <c r="BA389" s="195"/>
      <c r="BB389" s="408"/>
      <c r="BC389" s="408"/>
      <c r="BD389" s="112">
        <f>N389-AC389</f>
        <v>0</v>
      </c>
      <c r="BE389" s="231" t="e">
        <f t="shared" si="530"/>
        <v>#DIV/0!</v>
      </c>
    </row>
    <row r="390" spans="2:57" s="130" customFormat="1" ht="78" hidden="1" customHeight="1" x14ac:dyDescent="0.25">
      <c r="B390" s="101"/>
      <c r="C390" s="235" t="s">
        <v>297</v>
      </c>
      <c r="D390" s="372"/>
      <c r="E390" s="372"/>
      <c r="F390" s="372"/>
      <c r="G390" s="372"/>
      <c r="H390" s="372"/>
      <c r="I390" s="372"/>
      <c r="J390" s="372"/>
      <c r="K390" s="578">
        <f t="shared" si="533"/>
        <v>0</v>
      </c>
      <c r="L390" s="104"/>
      <c r="M390" s="104"/>
      <c r="N390" s="104">
        <v>0</v>
      </c>
      <c r="O390" s="578"/>
      <c r="P390" s="195" t="e">
        <f t="shared" si="501"/>
        <v>#DIV/0!</v>
      </c>
      <c r="Q390" s="104"/>
      <c r="R390" s="195"/>
      <c r="S390" s="443"/>
      <c r="T390" s="443"/>
      <c r="U390" s="104"/>
      <c r="V390" s="323" t="e">
        <f t="shared" ref="V390:V391" si="540">U390/N390</f>
        <v>#DIV/0!</v>
      </c>
      <c r="W390" s="578"/>
      <c r="X390" s="323" t="e">
        <f t="shared" si="505"/>
        <v>#DIV/0!</v>
      </c>
      <c r="Y390" s="104"/>
      <c r="Z390" s="372"/>
      <c r="AA390" s="372"/>
      <c r="AB390" s="372"/>
      <c r="AC390" s="104"/>
      <c r="AD390" s="323" t="e">
        <f t="shared" si="532"/>
        <v>#DIV/0!</v>
      </c>
      <c r="AE390" s="578">
        <f t="shared" si="539"/>
        <v>0</v>
      </c>
      <c r="AF390" s="195" t="e">
        <f t="shared" si="536"/>
        <v>#DIV/0!</v>
      </c>
      <c r="AG390" s="104"/>
      <c r="AH390" s="323"/>
      <c r="AI390" s="372"/>
      <c r="AJ390" s="372"/>
      <c r="AK390" s="372">
        <v>0</v>
      </c>
      <c r="AL390" s="231" t="e">
        <f t="shared" si="537"/>
        <v>#DIV/0!</v>
      </c>
      <c r="AM390" s="372"/>
      <c r="AN390" s="372"/>
      <c r="AO390" s="372"/>
      <c r="AP390" s="372"/>
      <c r="AQ390" s="372"/>
      <c r="AR390" s="372"/>
      <c r="AS390" s="372"/>
      <c r="AT390" s="372"/>
      <c r="AU390" s="372"/>
      <c r="AV390" s="372"/>
      <c r="AW390" s="372"/>
      <c r="AX390" s="104">
        <f t="shared" si="529"/>
        <v>0</v>
      </c>
      <c r="AY390" s="195" t="e">
        <f t="shared" si="499"/>
        <v>#DIV/0!</v>
      </c>
      <c r="AZ390" s="104"/>
      <c r="BA390" s="195"/>
      <c r="BB390" s="408"/>
      <c r="BC390" s="408"/>
      <c r="BD390" s="408">
        <v>0</v>
      </c>
      <c r="BE390" s="231" t="e">
        <f t="shared" si="530"/>
        <v>#DIV/0!</v>
      </c>
    </row>
    <row r="391" spans="2:57" s="375" customFormat="1" ht="78" customHeight="1" x14ac:dyDescent="0.25">
      <c r="B391" s="376"/>
      <c r="C391" s="374" t="s">
        <v>79</v>
      </c>
      <c r="D391" s="290"/>
      <c r="E391" s="290"/>
      <c r="F391" s="290"/>
      <c r="G391" s="290"/>
      <c r="H391" s="290"/>
      <c r="I391" s="290"/>
      <c r="J391" s="290"/>
      <c r="K391" s="290">
        <f t="shared" si="533"/>
        <v>393088.16677000001</v>
      </c>
      <c r="L391" s="291"/>
      <c r="M391" s="291"/>
      <c r="N391" s="291">
        <f>N396+N407+N432+N474+N476</f>
        <v>393088.16677000001</v>
      </c>
      <c r="O391" s="290">
        <f>U391</f>
        <v>43686.084920000001</v>
      </c>
      <c r="P391" s="377">
        <f t="shared" si="501"/>
        <v>0.11113558894170729</v>
      </c>
      <c r="Q391" s="291"/>
      <c r="R391" s="377"/>
      <c r="S391" s="290"/>
      <c r="T391" s="290"/>
      <c r="U391" s="291">
        <f>U392+U396+U407+U416+U420+U424+U427+U432</f>
        <v>43686.084920000001</v>
      </c>
      <c r="V391" s="377">
        <f t="shared" si="540"/>
        <v>0.11113558894170729</v>
      </c>
      <c r="W391" s="290">
        <f>AC391</f>
        <v>86658.638080000004</v>
      </c>
      <c r="X391" s="377">
        <f t="shared" si="505"/>
        <v>0.220455982666873</v>
      </c>
      <c r="Y391" s="291"/>
      <c r="Z391" s="290"/>
      <c r="AA391" s="290"/>
      <c r="AB391" s="290"/>
      <c r="AC391" s="291">
        <f>AC396+AC407+AC432+AC474+AC476</f>
        <v>86658.638080000004</v>
      </c>
      <c r="AD391" s="377">
        <f t="shared" ref="AD391:AD433" si="541">AC391/N391</f>
        <v>0.220455982666873</v>
      </c>
      <c r="AE391" s="290">
        <f>AK391</f>
        <v>393088.16677000001</v>
      </c>
      <c r="AF391" s="377">
        <f t="shared" si="536"/>
        <v>1</v>
      </c>
      <c r="AG391" s="291"/>
      <c r="AH391" s="323"/>
      <c r="AI391" s="290"/>
      <c r="AJ391" s="290"/>
      <c r="AK391" s="291">
        <f>AK396+AK407+AK432+AK474+AK476</f>
        <v>393088.16677000001</v>
      </c>
      <c r="AL391" s="434">
        <f t="shared" si="537"/>
        <v>1</v>
      </c>
      <c r="AM391" s="290"/>
      <c r="AN391" s="290"/>
      <c r="AO391" s="290"/>
      <c r="AP391" s="290"/>
      <c r="AQ391" s="290"/>
      <c r="AR391" s="290"/>
      <c r="AS391" s="290"/>
      <c r="AT391" s="290"/>
      <c r="AU391" s="290"/>
      <c r="AV391" s="290"/>
      <c r="AW391" s="290"/>
      <c r="AX391" s="291">
        <f>BD391</f>
        <v>253762.05040000001</v>
      </c>
      <c r="AY391" s="377">
        <f t="shared" si="499"/>
        <v>0.6455601359999189</v>
      </c>
      <c r="AZ391" s="291"/>
      <c r="BA391" s="377"/>
      <c r="BB391" s="290"/>
      <c r="BC391" s="290"/>
      <c r="BD391" s="291">
        <f>BD392+BD396+BD407+BD416+BD420+BD424+BD427+BD432</f>
        <v>253762.05040000001</v>
      </c>
      <c r="BE391" s="434">
        <f t="shared" si="530"/>
        <v>0.6455601359999189</v>
      </c>
    </row>
    <row r="392" spans="2:57" s="130" customFormat="1" ht="36.75" hidden="1" customHeight="1" x14ac:dyDescent="0.25">
      <c r="B392" s="101" t="s">
        <v>105</v>
      </c>
      <c r="C392" s="232" t="s">
        <v>147</v>
      </c>
      <c r="D392" s="103" t="e">
        <f>D394+D395</f>
        <v>#REF!</v>
      </c>
      <c r="E392" s="103">
        <f t="shared" si="490"/>
        <v>7114.1279999999997</v>
      </c>
      <c r="F392" s="103">
        <f>F393+F394</f>
        <v>0</v>
      </c>
      <c r="G392" s="103">
        <f>G393+G394</f>
        <v>7114.1279999999997</v>
      </c>
      <c r="H392" s="103"/>
      <c r="I392" s="103"/>
      <c r="J392" s="103"/>
      <c r="K392" s="578">
        <f t="shared" si="522"/>
        <v>0</v>
      </c>
      <c r="L392" s="104"/>
      <c r="M392" s="104"/>
      <c r="N392" s="104">
        <f>SUM(N393:N395)</f>
        <v>0</v>
      </c>
      <c r="O392" s="578">
        <f t="shared" ref="O392:O398" si="542">Q392+U392</f>
        <v>0</v>
      </c>
      <c r="P392" s="195" t="e">
        <f t="shared" si="501"/>
        <v>#DIV/0!</v>
      </c>
      <c r="Q392" s="104">
        <f>Q393+Q394</f>
        <v>0</v>
      </c>
      <c r="R392" s="195"/>
      <c r="S392" s="443"/>
      <c r="T392" s="443"/>
      <c r="U392" s="104">
        <f>SUM(U394:U395)</f>
        <v>0</v>
      </c>
      <c r="V392" s="230" t="e">
        <f t="shared" ref="V392:V433" si="543">U392/N392</f>
        <v>#DIV/0!</v>
      </c>
      <c r="W392" s="578">
        <f t="shared" ref="W392:W398" si="544">Y392+AC392</f>
        <v>0</v>
      </c>
      <c r="X392" s="192" t="e">
        <f t="shared" si="505"/>
        <v>#DIV/0!</v>
      </c>
      <c r="Y392" s="104">
        <f>Y393+Y394</f>
        <v>0</v>
      </c>
      <c r="Z392" s="103"/>
      <c r="AA392" s="103"/>
      <c r="AB392" s="103"/>
      <c r="AC392" s="104">
        <f>SUM(AC394:AC395)</f>
        <v>0</v>
      </c>
      <c r="AD392" s="192" t="e">
        <f t="shared" si="541"/>
        <v>#DIV/0!</v>
      </c>
      <c r="AE392" s="578">
        <f t="shared" si="524"/>
        <v>0</v>
      </c>
      <c r="AF392" s="195" t="e">
        <f t="shared" ref="AF392:AF433" si="545">AE392/K392</f>
        <v>#DIV/0!</v>
      </c>
      <c r="AG392" s="104">
        <f>AG393+AG394</f>
        <v>0</v>
      </c>
      <c r="AH392" s="323"/>
      <c r="AI392" s="103"/>
      <c r="AJ392" s="103"/>
      <c r="AK392" s="104">
        <f>AK394+AK395</f>
        <v>0</v>
      </c>
      <c r="AL392" s="231" t="e">
        <f t="shared" si="525"/>
        <v>#DIV/0!</v>
      </c>
      <c r="AM392" s="103"/>
      <c r="AN392" s="103"/>
      <c r="AO392" s="103">
        <f>AO393+AO394+AO395</f>
        <v>0</v>
      </c>
      <c r="AP392" s="103">
        <f>AQ392</f>
        <v>0</v>
      </c>
      <c r="AQ392" s="103"/>
      <c r="AR392" s="103"/>
      <c r="AS392" s="103">
        <f>AS393+AS394+AS395</f>
        <v>0</v>
      </c>
      <c r="AT392" s="103">
        <f>AU392+AV392+AW392</f>
        <v>0</v>
      </c>
      <c r="AU392" s="103"/>
      <c r="AV392" s="103"/>
      <c r="AW392" s="103">
        <f>AW393+AW394+AW395</f>
        <v>0</v>
      </c>
      <c r="AX392" s="104">
        <f t="shared" ref="AX392:AX398" si="546">AZ392+BD392</f>
        <v>0</v>
      </c>
      <c r="AY392" s="195" t="e">
        <f t="shared" si="499"/>
        <v>#DIV/0!</v>
      </c>
      <c r="AZ392" s="104">
        <f>AZ393+AZ394</f>
        <v>0</v>
      </c>
      <c r="BA392" s="195"/>
      <c r="BB392" s="408"/>
      <c r="BC392" s="408"/>
      <c r="BD392" s="104">
        <f>BD394+BD395</f>
        <v>0</v>
      </c>
      <c r="BE392" s="231" t="e">
        <f t="shared" si="530"/>
        <v>#DIV/0!</v>
      </c>
    </row>
    <row r="393" spans="2:57" s="198" customFormat="1" ht="74.25" hidden="1" customHeight="1" x14ac:dyDescent="0.2">
      <c r="B393" s="125" t="s">
        <v>60</v>
      </c>
      <c r="C393" s="116" t="s">
        <v>148</v>
      </c>
      <c r="D393" s="106" t="e">
        <f>#REF!+#REF!</f>
        <v>#REF!</v>
      </c>
      <c r="E393" s="106">
        <f t="shared" si="490"/>
        <v>0</v>
      </c>
      <c r="F393" s="106"/>
      <c r="G393" s="106"/>
      <c r="H393" s="106"/>
      <c r="I393" s="106"/>
      <c r="J393" s="106"/>
      <c r="K393" s="106">
        <f t="shared" si="522"/>
        <v>0</v>
      </c>
      <c r="L393" s="112"/>
      <c r="M393" s="112"/>
      <c r="N393" s="112">
        <v>0</v>
      </c>
      <c r="O393" s="106">
        <f t="shared" si="542"/>
        <v>0</v>
      </c>
      <c r="P393" s="195" t="e">
        <f t="shared" si="501"/>
        <v>#DIV/0!</v>
      </c>
      <c r="Q393" s="112"/>
      <c r="R393" s="195"/>
      <c r="S393" s="106"/>
      <c r="T393" s="106"/>
      <c r="U393" s="112">
        <v>0</v>
      </c>
      <c r="V393" s="230" t="e">
        <f t="shared" si="543"/>
        <v>#DIV/0!</v>
      </c>
      <c r="W393" s="106">
        <f t="shared" si="544"/>
        <v>0</v>
      </c>
      <c r="X393" s="192" t="e">
        <f t="shared" si="505"/>
        <v>#DIV/0!</v>
      </c>
      <c r="Y393" s="112"/>
      <c r="Z393" s="106"/>
      <c r="AA393" s="106"/>
      <c r="AB393" s="106"/>
      <c r="AC393" s="112">
        <v>0</v>
      </c>
      <c r="AD393" s="192" t="e">
        <f t="shared" si="541"/>
        <v>#DIV/0!</v>
      </c>
      <c r="AE393" s="106">
        <f t="shared" si="524"/>
        <v>0</v>
      </c>
      <c r="AF393" s="195" t="e">
        <f t="shared" si="545"/>
        <v>#DIV/0!</v>
      </c>
      <c r="AG393" s="112"/>
      <c r="AH393" s="323"/>
      <c r="AI393" s="106"/>
      <c r="AJ393" s="106"/>
      <c r="AK393" s="106">
        <v>0</v>
      </c>
      <c r="AL393" s="106"/>
      <c r="AM393" s="106"/>
      <c r="AN393" s="106"/>
      <c r="AO393" s="106">
        <f>AH393</f>
        <v>0</v>
      </c>
      <c r="AP393" s="106">
        <f>AQ393+AS393</f>
        <v>0</v>
      </c>
      <c r="AQ393" s="106"/>
      <c r="AR393" s="106"/>
      <c r="AS393" s="106">
        <f>AL393</f>
        <v>0</v>
      </c>
      <c r="AT393" s="106">
        <f t="shared" ref="AT393:AT400" si="547">AU393+AW393</f>
        <v>0</v>
      </c>
      <c r="AU393" s="106"/>
      <c r="AV393" s="106"/>
      <c r="AW393" s="106">
        <f>AL393</f>
        <v>0</v>
      </c>
      <c r="AX393" s="112">
        <f t="shared" si="546"/>
        <v>0</v>
      </c>
      <c r="AY393" s="195" t="e">
        <f t="shared" si="499"/>
        <v>#DIV/0!</v>
      </c>
      <c r="AZ393" s="112"/>
      <c r="BA393" s="195"/>
      <c r="BB393" s="106"/>
      <c r="BC393" s="106"/>
      <c r="BD393" s="106">
        <v>0</v>
      </c>
      <c r="BE393" s="231" t="e">
        <f t="shared" si="530"/>
        <v>#DIV/0!</v>
      </c>
    </row>
    <row r="394" spans="2:57" s="198" customFormat="1" ht="86.25" hidden="1" customHeight="1" x14ac:dyDescent="0.2">
      <c r="B394" s="125" t="s">
        <v>60</v>
      </c>
      <c r="C394" s="233" t="s">
        <v>149</v>
      </c>
      <c r="D394" s="106" t="e">
        <f>#REF!-#REF!</f>
        <v>#REF!</v>
      </c>
      <c r="E394" s="106">
        <f t="shared" si="490"/>
        <v>7114.1279999999997</v>
      </c>
      <c r="F394" s="106"/>
      <c r="G394" s="106">
        <v>7114.1279999999997</v>
      </c>
      <c r="H394" s="106"/>
      <c r="I394" s="106"/>
      <c r="J394" s="106"/>
      <c r="K394" s="106">
        <f t="shared" si="522"/>
        <v>0</v>
      </c>
      <c r="L394" s="112"/>
      <c r="M394" s="112"/>
      <c r="N394" s="112"/>
      <c r="O394" s="106">
        <f t="shared" si="542"/>
        <v>0</v>
      </c>
      <c r="P394" s="195" t="e">
        <f t="shared" si="501"/>
        <v>#DIV/0!</v>
      </c>
      <c r="Q394" s="112"/>
      <c r="R394" s="195"/>
      <c r="S394" s="106"/>
      <c r="T394" s="106"/>
      <c r="U394" s="112"/>
      <c r="V394" s="230" t="e">
        <f t="shared" si="543"/>
        <v>#DIV/0!</v>
      </c>
      <c r="W394" s="106">
        <f t="shared" si="544"/>
        <v>0</v>
      </c>
      <c r="X394" s="192" t="e">
        <f t="shared" si="505"/>
        <v>#DIV/0!</v>
      </c>
      <c r="Y394" s="112"/>
      <c r="Z394" s="106"/>
      <c r="AA394" s="106"/>
      <c r="AB394" s="106"/>
      <c r="AC394" s="112">
        <f>N394</f>
        <v>0</v>
      </c>
      <c r="AD394" s="192" t="e">
        <f t="shared" si="541"/>
        <v>#DIV/0!</v>
      </c>
      <c r="AE394" s="106">
        <f t="shared" si="524"/>
        <v>0</v>
      </c>
      <c r="AF394" s="292" t="e">
        <f t="shared" si="545"/>
        <v>#DIV/0!</v>
      </c>
      <c r="AG394" s="112"/>
      <c r="AH394" s="323"/>
      <c r="AI394" s="106"/>
      <c r="AJ394" s="106"/>
      <c r="AK394" s="112">
        <f>N394</f>
        <v>0</v>
      </c>
      <c r="AL394" s="231" t="e">
        <f>AK394/N394</f>
        <v>#DIV/0!</v>
      </c>
      <c r="AM394" s="106"/>
      <c r="AN394" s="106"/>
      <c r="AO394" s="106">
        <v>0</v>
      </c>
      <c r="AP394" s="106">
        <f>AQ394+AS394</f>
        <v>0</v>
      </c>
      <c r="AQ394" s="106"/>
      <c r="AR394" s="106"/>
      <c r="AS394" s="106">
        <v>0</v>
      </c>
      <c r="AT394" s="106">
        <f t="shared" si="547"/>
        <v>0</v>
      </c>
      <c r="AU394" s="106"/>
      <c r="AV394" s="106"/>
      <c r="AW394" s="106">
        <f>N394</f>
        <v>0</v>
      </c>
      <c r="AX394" s="112">
        <f t="shared" si="546"/>
        <v>0</v>
      </c>
      <c r="AY394" s="195" t="e">
        <f t="shared" si="499"/>
        <v>#DIV/0!</v>
      </c>
      <c r="AZ394" s="112"/>
      <c r="BA394" s="195"/>
      <c r="BB394" s="106"/>
      <c r="BC394" s="106"/>
      <c r="BD394" s="112">
        <f t="shared" ref="BD394:BD395" si="548">N394-AC394</f>
        <v>0</v>
      </c>
      <c r="BE394" s="231" t="e">
        <f t="shared" si="530"/>
        <v>#DIV/0!</v>
      </c>
    </row>
    <row r="395" spans="2:57" s="198" customFormat="1" ht="87.75" hidden="1" customHeight="1" x14ac:dyDescent="0.2">
      <c r="B395" s="125" t="s">
        <v>67</v>
      </c>
      <c r="C395" s="233" t="s">
        <v>150</v>
      </c>
      <c r="D395" s="106">
        <v>0</v>
      </c>
      <c r="E395" s="106"/>
      <c r="F395" s="106"/>
      <c r="G395" s="106"/>
      <c r="H395" s="106"/>
      <c r="I395" s="106"/>
      <c r="J395" s="106"/>
      <c r="K395" s="106">
        <f t="shared" si="522"/>
        <v>0</v>
      </c>
      <c r="L395" s="112"/>
      <c r="M395" s="112"/>
      <c r="N395" s="112"/>
      <c r="O395" s="106">
        <f t="shared" si="542"/>
        <v>0</v>
      </c>
      <c r="P395" s="195" t="e">
        <f t="shared" si="501"/>
        <v>#DIV/0!</v>
      </c>
      <c r="Q395" s="112"/>
      <c r="R395" s="195"/>
      <c r="S395" s="106"/>
      <c r="T395" s="106"/>
      <c r="U395" s="112"/>
      <c r="V395" s="230" t="e">
        <f t="shared" si="543"/>
        <v>#DIV/0!</v>
      </c>
      <c r="W395" s="106">
        <f t="shared" si="544"/>
        <v>0</v>
      </c>
      <c r="X395" s="192" t="e">
        <f t="shared" si="505"/>
        <v>#DIV/0!</v>
      </c>
      <c r="Y395" s="112"/>
      <c r="Z395" s="106"/>
      <c r="AA395" s="106"/>
      <c r="AB395" s="106"/>
      <c r="AC395" s="112">
        <f>N395</f>
        <v>0</v>
      </c>
      <c r="AD395" s="192" t="e">
        <f t="shared" si="541"/>
        <v>#DIV/0!</v>
      </c>
      <c r="AE395" s="106">
        <f t="shared" si="524"/>
        <v>0</v>
      </c>
      <c r="AF395" s="292" t="e">
        <f t="shared" si="545"/>
        <v>#DIV/0!</v>
      </c>
      <c r="AG395" s="112"/>
      <c r="AH395" s="323"/>
      <c r="AI395" s="106"/>
      <c r="AJ395" s="106"/>
      <c r="AK395" s="112">
        <f>N395</f>
        <v>0</v>
      </c>
      <c r="AL395" s="231" t="e">
        <f>AK395/N395</f>
        <v>#DIV/0!</v>
      </c>
      <c r="AM395" s="106"/>
      <c r="AN395" s="106"/>
      <c r="AO395" s="106">
        <f>AW395-AC395</f>
        <v>0</v>
      </c>
      <c r="AP395" s="117">
        <v>0</v>
      </c>
      <c r="AQ395" s="106"/>
      <c r="AR395" s="106"/>
      <c r="AS395" s="106">
        <f>AZ395-AG395</f>
        <v>0</v>
      </c>
      <c r="AT395" s="106">
        <f t="shared" si="547"/>
        <v>0</v>
      </c>
      <c r="AU395" s="106"/>
      <c r="AV395" s="106"/>
      <c r="AW395" s="106">
        <f>N395</f>
        <v>0</v>
      </c>
      <c r="AX395" s="112">
        <f t="shared" si="546"/>
        <v>0</v>
      </c>
      <c r="AY395" s="195" t="e">
        <f t="shared" si="499"/>
        <v>#DIV/0!</v>
      </c>
      <c r="AZ395" s="112"/>
      <c r="BA395" s="195"/>
      <c r="BB395" s="106"/>
      <c r="BC395" s="106"/>
      <c r="BD395" s="112">
        <f t="shared" si="548"/>
        <v>0</v>
      </c>
      <c r="BE395" s="231" t="e">
        <f t="shared" si="530"/>
        <v>#DIV/0!</v>
      </c>
    </row>
    <row r="396" spans="2:57" s="130" customFormat="1" ht="36.75" customHeight="1" x14ac:dyDescent="0.25">
      <c r="B396" s="101" t="s">
        <v>105</v>
      </c>
      <c r="C396" s="232" t="s">
        <v>151</v>
      </c>
      <c r="D396" s="578" t="e">
        <f>D397+D398+D400+D401</f>
        <v>#REF!</v>
      </c>
      <c r="E396" s="578">
        <f t="shared" si="490"/>
        <v>33381.119999999995</v>
      </c>
      <c r="F396" s="578">
        <f>F397+F398+F400</f>
        <v>0</v>
      </c>
      <c r="G396" s="578">
        <f>G397+G398+G400</f>
        <v>33381.119999999995</v>
      </c>
      <c r="H396" s="578"/>
      <c r="I396" s="578"/>
      <c r="J396" s="578"/>
      <c r="K396" s="578">
        <f t="shared" si="522"/>
        <v>139561.08543000001</v>
      </c>
      <c r="L396" s="104"/>
      <c r="M396" s="104"/>
      <c r="N396" s="104">
        <f>N397+N399+N400+N403+N406</f>
        <v>139561.08543000001</v>
      </c>
      <c r="O396" s="578">
        <f t="shared" si="542"/>
        <v>0</v>
      </c>
      <c r="P396" s="195">
        <f t="shared" si="501"/>
        <v>0</v>
      </c>
      <c r="Q396" s="104">
        <f>Q397+Q398+Q400</f>
        <v>0</v>
      </c>
      <c r="R396" s="195"/>
      <c r="S396" s="578"/>
      <c r="T396" s="578"/>
      <c r="U396" s="104">
        <f>SUM(U397:U403)</f>
        <v>0</v>
      </c>
      <c r="V396" s="230">
        <f t="shared" si="543"/>
        <v>0</v>
      </c>
      <c r="W396" s="578">
        <f t="shared" si="544"/>
        <v>0</v>
      </c>
      <c r="X396" s="195">
        <f t="shared" si="505"/>
        <v>0</v>
      </c>
      <c r="Y396" s="104">
        <f>Y397+Y398+Y400</f>
        <v>0</v>
      </c>
      <c r="Z396" s="578"/>
      <c r="AA396" s="578"/>
      <c r="AB396" s="578"/>
      <c r="AC396" s="104">
        <f>SUM(AC397:AC403)</f>
        <v>0</v>
      </c>
      <c r="AD396" s="195">
        <f t="shared" si="541"/>
        <v>0</v>
      </c>
      <c r="AE396" s="578">
        <f t="shared" si="524"/>
        <v>139561.08543000001</v>
      </c>
      <c r="AF396" s="195">
        <f t="shared" si="545"/>
        <v>1</v>
      </c>
      <c r="AG396" s="104">
        <f>AG397+AG398+AG400</f>
        <v>0</v>
      </c>
      <c r="AH396" s="195"/>
      <c r="AI396" s="578"/>
      <c r="AJ396" s="578"/>
      <c r="AK396" s="104">
        <f>SUM(AK397:AK403)</f>
        <v>139561.08543000001</v>
      </c>
      <c r="AL396" s="230">
        <f t="shared" ref="AL396:AL433" si="549">AK396/N396</f>
        <v>1</v>
      </c>
      <c r="AM396" s="578"/>
      <c r="AN396" s="578"/>
      <c r="AO396" s="578">
        <f>AO397+AO398+AO400+AO401</f>
        <v>55137.63753</v>
      </c>
      <c r="AP396" s="578" t="e">
        <f>AQ396+AS396</f>
        <v>#DIV/0!</v>
      </c>
      <c r="AQ396" s="578"/>
      <c r="AR396" s="578"/>
      <c r="AS396" s="578" t="e">
        <f>AS397+AS398+AS400+AS401</f>
        <v>#DIV/0!</v>
      </c>
      <c r="AT396" s="578">
        <f t="shared" si="547"/>
        <v>55137.63753</v>
      </c>
      <c r="AU396" s="578"/>
      <c r="AV396" s="578"/>
      <c r="AW396" s="578">
        <f>AW397+AW399+AW400+AW403+AW406</f>
        <v>55137.63753</v>
      </c>
      <c r="AX396" s="104">
        <f t="shared" si="546"/>
        <v>139561.08543000001</v>
      </c>
      <c r="AY396" s="195">
        <f t="shared" si="499"/>
        <v>1</v>
      </c>
      <c r="AZ396" s="104">
        <f>AZ397+AZ398+AZ400</f>
        <v>0</v>
      </c>
      <c r="BA396" s="195"/>
      <c r="BB396" s="578"/>
      <c r="BC396" s="578"/>
      <c r="BD396" s="104">
        <f>SUM(BD397:BD403)</f>
        <v>139561.08543000001</v>
      </c>
      <c r="BE396" s="230">
        <f t="shared" si="530"/>
        <v>1</v>
      </c>
    </row>
    <row r="397" spans="2:57" s="198" customFormat="1" ht="147.75" hidden="1" customHeight="1" x14ac:dyDescent="0.2">
      <c r="B397" s="125" t="s">
        <v>60</v>
      </c>
      <c r="C397" s="233" t="s">
        <v>152</v>
      </c>
      <c r="D397" s="106" t="e">
        <f>#REF!-#REF!</f>
        <v>#REF!</v>
      </c>
      <c r="E397" s="106">
        <f t="shared" si="490"/>
        <v>0</v>
      </c>
      <c r="F397" s="106"/>
      <c r="G397" s="106"/>
      <c r="H397" s="106"/>
      <c r="I397" s="106"/>
      <c r="J397" s="106"/>
      <c r="K397" s="106">
        <f t="shared" si="522"/>
        <v>0</v>
      </c>
      <c r="L397" s="112"/>
      <c r="M397" s="112"/>
      <c r="N397" s="112">
        <v>0</v>
      </c>
      <c r="O397" s="106">
        <f t="shared" si="542"/>
        <v>0</v>
      </c>
      <c r="P397" s="195" t="e">
        <f t="shared" si="501"/>
        <v>#DIV/0!</v>
      </c>
      <c r="Q397" s="112"/>
      <c r="R397" s="195"/>
      <c r="S397" s="106"/>
      <c r="T397" s="106"/>
      <c r="U397" s="112"/>
      <c r="V397" s="230" t="e">
        <f t="shared" si="543"/>
        <v>#DIV/0!</v>
      </c>
      <c r="W397" s="106">
        <f t="shared" si="544"/>
        <v>0</v>
      </c>
      <c r="X397" s="192" t="e">
        <f t="shared" si="505"/>
        <v>#DIV/0!</v>
      </c>
      <c r="Y397" s="112"/>
      <c r="Z397" s="106"/>
      <c r="AA397" s="106"/>
      <c r="AB397" s="106"/>
      <c r="AC397" s="112"/>
      <c r="AD397" s="192" t="e">
        <f t="shared" si="541"/>
        <v>#DIV/0!</v>
      </c>
      <c r="AE397" s="106">
        <f t="shared" si="524"/>
        <v>0</v>
      </c>
      <c r="AF397" s="195" t="e">
        <f t="shared" si="545"/>
        <v>#DIV/0!</v>
      </c>
      <c r="AG397" s="112"/>
      <c r="AH397" s="323"/>
      <c r="AI397" s="106"/>
      <c r="AJ397" s="106"/>
      <c r="AK397" s="106"/>
      <c r="AL397" s="231" t="e">
        <f t="shared" si="549"/>
        <v>#DIV/0!</v>
      </c>
      <c r="AM397" s="106"/>
      <c r="AN397" s="106"/>
      <c r="AO397" s="106">
        <f>AH397</f>
        <v>0</v>
      </c>
      <c r="AP397" s="106" t="e">
        <f>AQ397+AS397</f>
        <v>#DIV/0!</v>
      </c>
      <c r="AQ397" s="106"/>
      <c r="AR397" s="106"/>
      <c r="AS397" s="106" t="e">
        <f>AL397</f>
        <v>#DIV/0!</v>
      </c>
      <c r="AT397" s="106">
        <f t="shared" si="547"/>
        <v>0</v>
      </c>
      <c r="AU397" s="106"/>
      <c r="AV397" s="106"/>
      <c r="AW397" s="106">
        <f>N397</f>
        <v>0</v>
      </c>
      <c r="AX397" s="112">
        <f t="shared" si="546"/>
        <v>0</v>
      </c>
      <c r="AY397" s="195" t="e">
        <f t="shared" si="499"/>
        <v>#DIV/0!</v>
      </c>
      <c r="AZ397" s="112"/>
      <c r="BA397" s="195"/>
      <c r="BB397" s="106"/>
      <c r="BC397" s="106"/>
      <c r="BD397" s="106"/>
      <c r="BE397" s="231" t="e">
        <f t="shared" si="530"/>
        <v>#DIV/0!</v>
      </c>
    </row>
    <row r="398" spans="2:57" s="198" customFormat="1" ht="132.75" hidden="1" customHeight="1" x14ac:dyDescent="0.2">
      <c r="B398" s="125" t="s">
        <v>67</v>
      </c>
      <c r="C398" s="233"/>
      <c r="D398" s="106"/>
      <c r="E398" s="106">
        <f t="shared" si="490"/>
        <v>17686.32</v>
      </c>
      <c r="F398" s="106"/>
      <c r="G398" s="106">
        <v>17686.32</v>
      </c>
      <c r="H398" s="106"/>
      <c r="I398" s="106"/>
      <c r="J398" s="106"/>
      <c r="K398" s="106">
        <f t="shared" si="522"/>
        <v>0</v>
      </c>
      <c r="L398" s="112"/>
      <c r="M398" s="112"/>
      <c r="N398" s="112">
        <v>0</v>
      </c>
      <c r="O398" s="106">
        <f t="shared" si="542"/>
        <v>0</v>
      </c>
      <c r="P398" s="195" t="e">
        <f t="shared" si="501"/>
        <v>#DIV/0!</v>
      </c>
      <c r="Q398" s="112"/>
      <c r="R398" s="195"/>
      <c r="S398" s="106"/>
      <c r="T398" s="106"/>
      <c r="U398" s="112"/>
      <c r="V398" s="230" t="e">
        <f t="shared" si="543"/>
        <v>#DIV/0!</v>
      </c>
      <c r="W398" s="106">
        <f t="shared" si="544"/>
        <v>0</v>
      </c>
      <c r="X398" s="192" t="e">
        <f t="shared" si="505"/>
        <v>#DIV/0!</v>
      </c>
      <c r="Y398" s="112"/>
      <c r="Z398" s="106"/>
      <c r="AA398" s="106"/>
      <c r="AB398" s="106"/>
      <c r="AC398" s="112"/>
      <c r="AD398" s="192" t="e">
        <f t="shared" si="541"/>
        <v>#DIV/0!</v>
      </c>
      <c r="AE398" s="106">
        <f t="shared" si="524"/>
        <v>0</v>
      </c>
      <c r="AF398" s="195" t="e">
        <f t="shared" si="545"/>
        <v>#DIV/0!</v>
      </c>
      <c r="AG398" s="112"/>
      <c r="AH398" s="323"/>
      <c r="AI398" s="106"/>
      <c r="AJ398" s="106"/>
      <c r="AK398" s="106"/>
      <c r="AL398" s="231" t="e">
        <f t="shared" si="549"/>
        <v>#DIV/0!</v>
      </c>
      <c r="AM398" s="106"/>
      <c r="AN398" s="106"/>
      <c r="AO398" s="106">
        <f>AH398</f>
        <v>0</v>
      </c>
      <c r="AP398" s="106" t="e">
        <f>AQ398+AS398</f>
        <v>#DIV/0!</v>
      </c>
      <c r="AQ398" s="106"/>
      <c r="AR398" s="106"/>
      <c r="AS398" s="106" t="e">
        <f>AL398</f>
        <v>#DIV/0!</v>
      </c>
      <c r="AT398" s="106" t="e">
        <f t="shared" si="547"/>
        <v>#DIV/0!</v>
      </c>
      <c r="AU398" s="106"/>
      <c r="AV398" s="106"/>
      <c r="AW398" s="106" t="e">
        <f>AL398</f>
        <v>#DIV/0!</v>
      </c>
      <c r="AX398" s="112">
        <f t="shared" si="546"/>
        <v>0</v>
      </c>
      <c r="AY398" s="195" t="e">
        <f t="shared" si="499"/>
        <v>#DIV/0!</v>
      </c>
      <c r="AZ398" s="112"/>
      <c r="BA398" s="195"/>
      <c r="BB398" s="106"/>
      <c r="BC398" s="106"/>
      <c r="BD398" s="106"/>
      <c r="BE398" s="231" t="e">
        <f t="shared" si="530"/>
        <v>#DIV/0!</v>
      </c>
    </row>
    <row r="399" spans="2:57" s="198" customFormat="1" ht="129" customHeight="1" x14ac:dyDescent="0.2">
      <c r="B399" s="125" t="s">
        <v>60</v>
      </c>
      <c r="C399" s="233" t="s">
        <v>371</v>
      </c>
      <c r="D399" s="106"/>
      <c r="E399" s="106"/>
      <c r="F399" s="106"/>
      <c r="G399" s="106"/>
      <c r="H399" s="106"/>
      <c r="I399" s="106"/>
      <c r="J399" s="106"/>
      <c r="K399" s="106">
        <f t="shared" si="522"/>
        <v>84423.447899999999</v>
      </c>
      <c r="L399" s="112"/>
      <c r="M399" s="112"/>
      <c r="N399" s="112">
        <f>'[5]2023_2025'!$BK$423</f>
        <v>84423.447899999999</v>
      </c>
      <c r="O399" s="106">
        <f>U399</f>
        <v>0</v>
      </c>
      <c r="P399" s="323">
        <f t="shared" si="501"/>
        <v>0</v>
      </c>
      <c r="Q399" s="112"/>
      <c r="R399" s="195"/>
      <c r="S399" s="106"/>
      <c r="T399" s="106"/>
      <c r="U399" s="112"/>
      <c r="V399" s="230">
        <f t="shared" si="543"/>
        <v>0</v>
      </c>
      <c r="W399" s="106">
        <f>AC399</f>
        <v>0</v>
      </c>
      <c r="X399" s="323">
        <f t="shared" si="505"/>
        <v>0</v>
      </c>
      <c r="Y399" s="112"/>
      <c r="Z399" s="106"/>
      <c r="AA399" s="106"/>
      <c r="AB399" s="106"/>
      <c r="AC399" s="112">
        <v>0</v>
      </c>
      <c r="AD399" s="192">
        <f t="shared" si="541"/>
        <v>0</v>
      </c>
      <c r="AE399" s="106">
        <f>AK399</f>
        <v>84423.447899999999</v>
      </c>
      <c r="AF399" s="231">
        <f t="shared" si="545"/>
        <v>1</v>
      </c>
      <c r="AG399" s="112"/>
      <c r="AH399" s="323"/>
      <c r="AI399" s="106"/>
      <c r="AJ399" s="106"/>
      <c r="AK399" s="112">
        <f>N399</f>
        <v>84423.447899999999</v>
      </c>
      <c r="AL399" s="231">
        <f t="shared" si="549"/>
        <v>1</v>
      </c>
      <c r="AM399" s="106"/>
      <c r="AN399" s="106"/>
      <c r="AO399" s="106"/>
      <c r="AP399" s="106">
        <f>AQ399+AS399</f>
        <v>0</v>
      </c>
      <c r="AQ399" s="106"/>
      <c r="AR399" s="106"/>
      <c r="AS399" s="106"/>
      <c r="AT399" s="106">
        <f t="shared" si="547"/>
        <v>0</v>
      </c>
      <c r="AU399" s="106"/>
      <c r="AV399" s="106"/>
      <c r="AW399" s="106">
        <f>AC399</f>
        <v>0</v>
      </c>
      <c r="AX399" s="112">
        <f>BD399</f>
        <v>84423.447899999999</v>
      </c>
      <c r="AY399" s="195">
        <f t="shared" si="499"/>
        <v>1</v>
      </c>
      <c r="AZ399" s="112"/>
      <c r="BA399" s="195"/>
      <c r="BB399" s="106"/>
      <c r="BC399" s="106"/>
      <c r="BD399" s="112">
        <f t="shared" ref="BD399:BD400" si="550">N399-AC399</f>
        <v>84423.447899999999</v>
      </c>
      <c r="BE399" s="231">
        <f t="shared" si="530"/>
        <v>1</v>
      </c>
    </row>
    <row r="400" spans="2:57" s="198" customFormat="1" ht="91.5" customHeight="1" x14ac:dyDescent="0.2">
      <c r="B400" s="125" t="s">
        <v>67</v>
      </c>
      <c r="C400" s="233" t="s">
        <v>153</v>
      </c>
      <c r="D400" s="106" t="e">
        <f>#REF!+#REF!</f>
        <v>#REF!</v>
      </c>
      <c r="E400" s="106">
        <f t="shared" si="490"/>
        <v>15694.8</v>
      </c>
      <c r="F400" s="106"/>
      <c r="G400" s="106">
        <v>15694.8</v>
      </c>
      <c r="H400" s="106"/>
      <c r="I400" s="106"/>
      <c r="J400" s="106"/>
      <c r="K400" s="106">
        <f t="shared" si="522"/>
        <v>55137.63753</v>
      </c>
      <c r="L400" s="112"/>
      <c r="M400" s="112"/>
      <c r="N400" s="112">
        <v>55137.63753</v>
      </c>
      <c r="O400" s="106">
        <f>Q400+U400</f>
        <v>0</v>
      </c>
      <c r="P400" s="323">
        <f t="shared" si="501"/>
        <v>0</v>
      </c>
      <c r="Q400" s="112"/>
      <c r="R400" s="195"/>
      <c r="S400" s="106"/>
      <c r="T400" s="106"/>
      <c r="U400" s="112"/>
      <c r="V400" s="230">
        <f t="shared" si="543"/>
        <v>0</v>
      </c>
      <c r="W400" s="106">
        <f>Y400+AC400</f>
        <v>0</v>
      </c>
      <c r="X400" s="323">
        <f t="shared" si="505"/>
        <v>0</v>
      </c>
      <c r="Y400" s="112"/>
      <c r="Z400" s="106"/>
      <c r="AA400" s="106"/>
      <c r="AB400" s="106"/>
      <c r="AC400" s="112">
        <v>0</v>
      </c>
      <c r="AD400" s="192">
        <f t="shared" si="541"/>
        <v>0</v>
      </c>
      <c r="AE400" s="106">
        <f>AG400+AK400</f>
        <v>55137.63753</v>
      </c>
      <c r="AF400" s="231">
        <f t="shared" si="545"/>
        <v>1</v>
      </c>
      <c r="AG400" s="112"/>
      <c r="AH400" s="323"/>
      <c r="AI400" s="106"/>
      <c r="AJ400" s="106"/>
      <c r="AK400" s="112">
        <f>N400</f>
        <v>55137.63753</v>
      </c>
      <c r="AL400" s="231">
        <f t="shared" si="549"/>
        <v>1</v>
      </c>
      <c r="AM400" s="106"/>
      <c r="AN400" s="106"/>
      <c r="AO400" s="106">
        <f>AW400-AC400</f>
        <v>55137.63753</v>
      </c>
      <c r="AP400" s="106">
        <f>AQ400+AS400</f>
        <v>0</v>
      </c>
      <c r="AQ400" s="106"/>
      <c r="AR400" s="106"/>
      <c r="AS400" s="106">
        <f>AZ400-AG400</f>
        <v>0</v>
      </c>
      <c r="AT400" s="106">
        <f t="shared" si="547"/>
        <v>55137.63753</v>
      </c>
      <c r="AU400" s="106"/>
      <c r="AV400" s="106"/>
      <c r="AW400" s="106">
        <f>N400</f>
        <v>55137.63753</v>
      </c>
      <c r="AX400" s="112">
        <f>AZ400+BD400</f>
        <v>55137.63753</v>
      </c>
      <c r="AY400" s="195">
        <f t="shared" si="499"/>
        <v>1</v>
      </c>
      <c r="AZ400" s="112"/>
      <c r="BA400" s="195"/>
      <c r="BB400" s="106"/>
      <c r="BC400" s="106"/>
      <c r="BD400" s="112">
        <f t="shared" si="550"/>
        <v>55137.63753</v>
      </c>
      <c r="BE400" s="231">
        <f t="shared" si="530"/>
        <v>1</v>
      </c>
    </row>
    <row r="401" spans="2:57" s="198" customFormat="1" ht="117.75" hidden="1" customHeight="1" x14ac:dyDescent="0.2">
      <c r="B401" s="125" t="s">
        <v>31</v>
      </c>
      <c r="C401" s="233"/>
      <c r="D401" s="106" t="e">
        <f>#REF!+#REF!</f>
        <v>#REF!</v>
      </c>
      <c r="E401" s="106"/>
      <c r="F401" s="106"/>
      <c r="G401" s="106"/>
      <c r="H401" s="106"/>
      <c r="I401" s="106"/>
      <c r="J401" s="106"/>
      <c r="K401" s="106">
        <f t="shared" si="522"/>
        <v>0</v>
      </c>
      <c r="L401" s="112"/>
      <c r="M401" s="112"/>
      <c r="N401" s="112">
        <v>0</v>
      </c>
      <c r="O401" s="106">
        <f>Q401+U401</f>
        <v>0</v>
      </c>
      <c r="P401" s="195" t="e">
        <f t="shared" si="501"/>
        <v>#DIV/0!</v>
      </c>
      <c r="Q401" s="112"/>
      <c r="R401" s="195"/>
      <c r="S401" s="106"/>
      <c r="T401" s="106"/>
      <c r="U401" s="112">
        <v>0</v>
      </c>
      <c r="V401" s="230" t="e">
        <f t="shared" si="543"/>
        <v>#DIV/0!</v>
      </c>
      <c r="W401" s="106">
        <f>Y401+AC401</f>
        <v>0</v>
      </c>
      <c r="X401" s="192" t="e">
        <f t="shared" si="505"/>
        <v>#DIV/0!</v>
      </c>
      <c r="Y401" s="112"/>
      <c r="Z401" s="106"/>
      <c r="AA401" s="106"/>
      <c r="AB401" s="106"/>
      <c r="AC401" s="112">
        <v>0</v>
      </c>
      <c r="AD401" s="192" t="e">
        <f t="shared" si="541"/>
        <v>#DIV/0!</v>
      </c>
      <c r="AE401" s="106">
        <f>AG401+AK401</f>
        <v>0</v>
      </c>
      <c r="AF401" s="195" t="e">
        <f t="shared" si="545"/>
        <v>#DIV/0!</v>
      </c>
      <c r="AG401" s="112"/>
      <c r="AH401" s="323"/>
      <c r="AI401" s="106"/>
      <c r="AJ401" s="106"/>
      <c r="AK401" s="112">
        <v>0</v>
      </c>
      <c r="AL401" s="231" t="e">
        <f t="shared" si="549"/>
        <v>#DIV/0!</v>
      </c>
      <c r="AM401" s="106"/>
      <c r="AN401" s="106"/>
      <c r="AO401" s="106">
        <f>AW401-AC401</f>
        <v>0</v>
      </c>
      <c r="AP401" s="106">
        <f>AQ401+AR401+AS401</f>
        <v>0</v>
      </c>
      <c r="AQ401" s="106"/>
      <c r="AR401" s="106"/>
      <c r="AS401" s="106">
        <f>AZ401-AG401</f>
        <v>0</v>
      </c>
      <c r="AT401" s="106">
        <f t="shared" ref="AT401:AT406" si="551">AU401+AV401+AW401</f>
        <v>0</v>
      </c>
      <c r="AU401" s="106"/>
      <c r="AV401" s="106"/>
      <c r="AW401" s="106">
        <v>0</v>
      </c>
      <c r="AX401" s="112">
        <f>AZ401+BD401</f>
        <v>0</v>
      </c>
      <c r="AY401" s="195" t="e">
        <f t="shared" si="499"/>
        <v>#DIV/0!</v>
      </c>
      <c r="AZ401" s="112"/>
      <c r="BA401" s="195"/>
      <c r="BB401" s="106"/>
      <c r="BC401" s="106"/>
      <c r="BD401" s="112">
        <v>0</v>
      </c>
      <c r="BE401" s="231" t="e">
        <f t="shared" si="530"/>
        <v>#DIV/0!</v>
      </c>
    </row>
    <row r="402" spans="2:57" s="198" customFormat="1" ht="87.75" hidden="1" customHeight="1" x14ac:dyDescent="0.2">
      <c r="B402" s="125" t="s">
        <v>31</v>
      </c>
      <c r="C402" s="233"/>
      <c r="D402" s="106" t="e">
        <f>#REF!-#REF!</f>
        <v>#REF!</v>
      </c>
      <c r="E402" s="106"/>
      <c r="F402" s="106"/>
      <c r="G402" s="106"/>
      <c r="H402" s="106"/>
      <c r="I402" s="106"/>
      <c r="J402" s="106"/>
      <c r="K402" s="106">
        <f t="shared" si="522"/>
        <v>0</v>
      </c>
      <c r="L402" s="112"/>
      <c r="M402" s="112"/>
      <c r="N402" s="112">
        <v>0</v>
      </c>
      <c r="O402" s="106">
        <f>Q402+U402</f>
        <v>0</v>
      </c>
      <c r="P402" s="195" t="e">
        <f t="shared" si="501"/>
        <v>#DIV/0!</v>
      </c>
      <c r="Q402" s="112"/>
      <c r="R402" s="195"/>
      <c r="S402" s="106"/>
      <c r="T402" s="106"/>
      <c r="U402" s="112">
        <v>0</v>
      </c>
      <c r="V402" s="230" t="e">
        <f t="shared" si="543"/>
        <v>#DIV/0!</v>
      </c>
      <c r="W402" s="106">
        <f>Y402+AC402</f>
        <v>0</v>
      </c>
      <c r="X402" s="192" t="e">
        <f t="shared" si="505"/>
        <v>#DIV/0!</v>
      </c>
      <c r="Y402" s="112"/>
      <c r="Z402" s="106"/>
      <c r="AA402" s="106"/>
      <c r="AB402" s="106"/>
      <c r="AC402" s="112">
        <v>0</v>
      </c>
      <c r="AD402" s="192" t="e">
        <f t="shared" si="541"/>
        <v>#DIV/0!</v>
      </c>
      <c r="AE402" s="106">
        <f>AG402+AK402</f>
        <v>0</v>
      </c>
      <c r="AF402" s="195" t="e">
        <f t="shared" si="545"/>
        <v>#DIV/0!</v>
      </c>
      <c r="AG402" s="112"/>
      <c r="AH402" s="323"/>
      <c r="AI402" s="106"/>
      <c r="AJ402" s="106"/>
      <c r="AK402" s="106">
        <v>0</v>
      </c>
      <c r="AL402" s="231" t="e">
        <f t="shared" si="549"/>
        <v>#DIV/0!</v>
      </c>
      <c r="AM402" s="106"/>
      <c r="AN402" s="106"/>
      <c r="AO402" s="106"/>
      <c r="AP402" s="106">
        <f>AQ402+AR402+AS402</f>
        <v>0</v>
      </c>
      <c r="AQ402" s="106"/>
      <c r="AR402" s="106"/>
      <c r="AS402" s="106">
        <v>0</v>
      </c>
      <c r="AT402" s="106">
        <f t="shared" si="551"/>
        <v>0</v>
      </c>
      <c r="AU402" s="106"/>
      <c r="AV402" s="106"/>
      <c r="AW402" s="106">
        <v>0</v>
      </c>
      <c r="AX402" s="112">
        <f>AZ402+BD402</f>
        <v>0</v>
      </c>
      <c r="AY402" s="195" t="e">
        <f t="shared" si="499"/>
        <v>#DIV/0!</v>
      </c>
      <c r="AZ402" s="112"/>
      <c r="BA402" s="195"/>
      <c r="BB402" s="106"/>
      <c r="BC402" s="106"/>
      <c r="BD402" s="106">
        <v>0</v>
      </c>
      <c r="BE402" s="231" t="e">
        <f t="shared" si="530"/>
        <v>#DIV/0!</v>
      </c>
    </row>
    <row r="403" spans="2:57" s="198" customFormat="1" ht="132.75" hidden="1" customHeight="1" x14ac:dyDescent="0.2">
      <c r="B403" s="125" t="s">
        <v>31</v>
      </c>
      <c r="C403" s="234" t="s">
        <v>154</v>
      </c>
      <c r="D403" s="106" t="e">
        <f>#REF!-#REF!</f>
        <v>#REF!</v>
      </c>
      <c r="E403" s="106"/>
      <c r="F403" s="106"/>
      <c r="G403" s="106"/>
      <c r="H403" s="106"/>
      <c r="I403" s="106"/>
      <c r="J403" s="106"/>
      <c r="K403" s="106">
        <f t="shared" si="522"/>
        <v>0</v>
      </c>
      <c r="L403" s="112"/>
      <c r="M403" s="112"/>
      <c r="N403" s="112">
        <v>0</v>
      </c>
      <c r="O403" s="106"/>
      <c r="P403" s="195" t="e">
        <f t="shared" si="501"/>
        <v>#DIV/0!</v>
      </c>
      <c r="Q403" s="112"/>
      <c r="R403" s="195"/>
      <c r="S403" s="106"/>
      <c r="T403" s="106"/>
      <c r="U403" s="112"/>
      <c r="V403" s="230" t="e">
        <f t="shared" si="543"/>
        <v>#DIV/0!</v>
      </c>
      <c r="W403" s="106"/>
      <c r="X403" s="192" t="e">
        <f t="shared" si="505"/>
        <v>#DIV/0!</v>
      </c>
      <c r="Y403" s="112"/>
      <c r="Z403" s="106"/>
      <c r="AA403" s="106"/>
      <c r="AB403" s="106"/>
      <c r="AC403" s="112"/>
      <c r="AD403" s="192" t="e">
        <f t="shared" si="541"/>
        <v>#DIV/0!</v>
      </c>
      <c r="AE403" s="106"/>
      <c r="AF403" s="195" t="e">
        <f t="shared" si="545"/>
        <v>#DIV/0!</v>
      </c>
      <c r="AG403" s="112"/>
      <c r="AH403" s="323"/>
      <c r="AI403" s="106"/>
      <c r="AJ403" s="106"/>
      <c r="AK403" s="106"/>
      <c r="AL403" s="231" t="e">
        <f t="shared" si="549"/>
        <v>#DIV/0!</v>
      </c>
      <c r="AM403" s="106"/>
      <c r="AN403" s="106"/>
      <c r="AO403" s="106"/>
      <c r="AP403" s="106">
        <f>AQ403+AR403+AS403</f>
        <v>0</v>
      </c>
      <c r="AQ403" s="106"/>
      <c r="AR403" s="106"/>
      <c r="AS403" s="106">
        <v>0</v>
      </c>
      <c r="AT403" s="106">
        <f t="shared" si="551"/>
        <v>0</v>
      </c>
      <c r="AU403" s="106"/>
      <c r="AV403" s="106"/>
      <c r="AW403" s="106">
        <v>0</v>
      </c>
      <c r="AX403" s="112"/>
      <c r="AY403" s="195" t="e">
        <f t="shared" si="499"/>
        <v>#DIV/0!</v>
      </c>
      <c r="AZ403" s="112"/>
      <c r="BA403" s="195"/>
      <c r="BB403" s="106"/>
      <c r="BC403" s="106"/>
      <c r="BD403" s="106"/>
      <c r="BE403" s="231" t="e">
        <f t="shared" si="530"/>
        <v>#DIV/0!</v>
      </c>
    </row>
    <row r="404" spans="2:57" s="130" customFormat="1" ht="31.5" hidden="1" customHeight="1" x14ac:dyDescent="0.25">
      <c r="B404" s="101" t="s">
        <v>129</v>
      </c>
      <c r="C404" s="235" t="s">
        <v>155</v>
      </c>
      <c r="D404" s="103" t="e">
        <f>D405</f>
        <v>#REF!</v>
      </c>
      <c r="E404" s="103">
        <f t="shared" si="490"/>
        <v>0</v>
      </c>
      <c r="F404" s="103">
        <f>F405</f>
        <v>0</v>
      </c>
      <c r="G404" s="103">
        <f>G405</f>
        <v>0</v>
      </c>
      <c r="H404" s="103"/>
      <c r="I404" s="103"/>
      <c r="J404" s="103"/>
      <c r="K404" s="106">
        <f t="shared" si="522"/>
        <v>0</v>
      </c>
      <c r="L404" s="104"/>
      <c r="M404" s="104"/>
      <c r="N404" s="104">
        <f>N405</f>
        <v>0</v>
      </c>
      <c r="O404" s="106">
        <f t="shared" ref="O404:O414" si="552">Q404+U404</f>
        <v>0</v>
      </c>
      <c r="P404" s="195" t="e">
        <f t="shared" si="501"/>
        <v>#DIV/0!</v>
      </c>
      <c r="Q404" s="104">
        <f>Q405</f>
        <v>0</v>
      </c>
      <c r="R404" s="195"/>
      <c r="S404" s="443"/>
      <c r="T404" s="443"/>
      <c r="U404" s="104">
        <f>U405</f>
        <v>0</v>
      </c>
      <c r="V404" s="230" t="e">
        <f t="shared" si="543"/>
        <v>#DIV/0!</v>
      </c>
      <c r="W404" s="106">
        <f t="shared" ref="W404:W405" si="553">Y404+AC404</f>
        <v>0</v>
      </c>
      <c r="X404" s="192" t="e">
        <f t="shared" si="505"/>
        <v>#DIV/0!</v>
      </c>
      <c r="Y404" s="104">
        <f>Y405</f>
        <v>0</v>
      </c>
      <c r="Z404" s="103"/>
      <c r="AA404" s="103"/>
      <c r="AB404" s="103"/>
      <c r="AC404" s="104">
        <f>AC405</f>
        <v>0</v>
      </c>
      <c r="AD404" s="192" t="e">
        <f t="shared" si="541"/>
        <v>#DIV/0!</v>
      </c>
      <c r="AE404" s="106">
        <f t="shared" ref="AE404:AE405" si="554">AG404+AK404</f>
        <v>0</v>
      </c>
      <c r="AF404" s="195" t="e">
        <f t="shared" si="545"/>
        <v>#DIV/0!</v>
      </c>
      <c r="AG404" s="104">
        <f>AG405</f>
        <v>0</v>
      </c>
      <c r="AH404" s="323"/>
      <c r="AI404" s="103"/>
      <c r="AJ404" s="103"/>
      <c r="AK404" s="103">
        <f>AK405</f>
        <v>0</v>
      </c>
      <c r="AL404" s="231" t="e">
        <f t="shared" si="549"/>
        <v>#DIV/0!</v>
      </c>
      <c r="AM404" s="103"/>
      <c r="AN404" s="103"/>
      <c r="AO404" s="103">
        <f>AH404</f>
        <v>0</v>
      </c>
      <c r="AP404" s="103">
        <f t="shared" ref="AP404:AP429" si="555">AQ404+AS404</f>
        <v>0</v>
      </c>
      <c r="AQ404" s="103"/>
      <c r="AR404" s="103"/>
      <c r="AS404" s="103">
        <f>AS405</f>
        <v>0</v>
      </c>
      <c r="AT404" s="106">
        <f t="shared" si="551"/>
        <v>0</v>
      </c>
      <c r="AU404" s="103"/>
      <c r="AV404" s="103"/>
      <c r="AW404" s="103">
        <f>AW405</f>
        <v>0</v>
      </c>
      <c r="AX404" s="104">
        <f t="shared" ref="AX404:AX405" si="556">AZ404+BD404</f>
        <v>0</v>
      </c>
      <c r="AY404" s="195" t="e">
        <f t="shared" si="499"/>
        <v>#DIV/0!</v>
      </c>
      <c r="AZ404" s="104">
        <f>AZ405</f>
        <v>0</v>
      </c>
      <c r="BA404" s="195"/>
      <c r="BB404" s="408"/>
      <c r="BC404" s="408"/>
      <c r="BD404" s="408">
        <f>BD405</f>
        <v>0</v>
      </c>
      <c r="BE404" s="231" t="e">
        <f t="shared" si="530"/>
        <v>#DIV/0!</v>
      </c>
    </row>
    <row r="405" spans="2:57" s="198" customFormat="1" ht="157.5" hidden="1" customHeight="1" x14ac:dyDescent="0.2">
      <c r="B405" s="125" t="s">
        <v>60</v>
      </c>
      <c r="C405" s="116" t="s">
        <v>156</v>
      </c>
      <c r="D405" s="112" t="e">
        <f>#REF!-#REF!</f>
        <v>#REF!</v>
      </c>
      <c r="E405" s="106">
        <f t="shared" si="490"/>
        <v>0</v>
      </c>
      <c r="F405" s="106"/>
      <c r="G405" s="106"/>
      <c r="H405" s="106"/>
      <c r="I405" s="106"/>
      <c r="J405" s="106"/>
      <c r="K405" s="106">
        <f t="shared" si="522"/>
        <v>0</v>
      </c>
      <c r="L405" s="112"/>
      <c r="M405" s="112"/>
      <c r="N405" s="112">
        <v>0</v>
      </c>
      <c r="O405" s="106">
        <f t="shared" si="552"/>
        <v>0</v>
      </c>
      <c r="P405" s="195" t="e">
        <f t="shared" si="501"/>
        <v>#DIV/0!</v>
      </c>
      <c r="Q405" s="112"/>
      <c r="R405" s="195"/>
      <c r="S405" s="106"/>
      <c r="T405" s="106"/>
      <c r="U405" s="112"/>
      <c r="V405" s="230" t="e">
        <f t="shared" si="543"/>
        <v>#DIV/0!</v>
      </c>
      <c r="W405" s="106">
        <f t="shared" si="553"/>
        <v>0</v>
      </c>
      <c r="X405" s="192" t="e">
        <f t="shared" si="505"/>
        <v>#DIV/0!</v>
      </c>
      <c r="Y405" s="112"/>
      <c r="Z405" s="106"/>
      <c r="AA405" s="106"/>
      <c r="AB405" s="106"/>
      <c r="AC405" s="112"/>
      <c r="AD405" s="192" t="e">
        <f t="shared" si="541"/>
        <v>#DIV/0!</v>
      </c>
      <c r="AE405" s="106">
        <f t="shared" si="554"/>
        <v>0</v>
      </c>
      <c r="AF405" s="195" t="e">
        <f t="shared" si="545"/>
        <v>#DIV/0!</v>
      </c>
      <c r="AG405" s="112"/>
      <c r="AH405" s="323"/>
      <c r="AI405" s="106"/>
      <c r="AJ405" s="106"/>
      <c r="AK405" s="106"/>
      <c r="AL405" s="231" t="e">
        <f t="shared" si="549"/>
        <v>#DIV/0!</v>
      </c>
      <c r="AM405" s="106"/>
      <c r="AN405" s="106"/>
      <c r="AO405" s="106">
        <f>AH405</f>
        <v>0</v>
      </c>
      <c r="AP405" s="106">
        <f t="shared" si="555"/>
        <v>0</v>
      </c>
      <c r="AQ405" s="106"/>
      <c r="AR405" s="106"/>
      <c r="AS405" s="106">
        <f>AW405-AC405</f>
        <v>0</v>
      </c>
      <c r="AT405" s="106">
        <f t="shared" si="551"/>
        <v>0</v>
      </c>
      <c r="AU405" s="106"/>
      <c r="AV405" s="106"/>
      <c r="AW405" s="106">
        <v>0</v>
      </c>
      <c r="AX405" s="112">
        <f t="shared" si="556"/>
        <v>0</v>
      </c>
      <c r="AY405" s="195" t="e">
        <f t="shared" si="499"/>
        <v>#DIV/0!</v>
      </c>
      <c r="AZ405" s="112"/>
      <c r="BA405" s="195"/>
      <c r="BB405" s="106"/>
      <c r="BC405" s="106"/>
      <c r="BD405" s="106"/>
      <c r="BE405" s="231" t="e">
        <f t="shared" si="530"/>
        <v>#DIV/0!</v>
      </c>
    </row>
    <row r="406" spans="2:57" s="198" customFormat="1" ht="131.25" hidden="1" customHeight="1" x14ac:dyDescent="0.2">
      <c r="B406" s="125" t="s">
        <v>76</v>
      </c>
      <c r="C406" s="234" t="s">
        <v>157</v>
      </c>
      <c r="D406" s="112"/>
      <c r="E406" s="106"/>
      <c r="F406" s="106"/>
      <c r="G406" s="106"/>
      <c r="H406" s="106"/>
      <c r="I406" s="106"/>
      <c r="J406" s="106"/>
      <c r="K406" s="106">
        <f t="shared" si="522"/>
        <v>0</v>
      </c>
      <c r="L406" s="112"/>
      <c r="M406" s="112"/>
      <c r="N406" s="112">
        <v>0</v>
      </c>
      <c r="O406" s="106"/>
      <c r="P406" s="195" t="e">
        <f t="shared" si="501"/>
        <v>#DIV/0!</v>
      </c>
      <c r="Q406" s="112"/>
      <c r="R406" s="195"/>
      <c r="S406" s="106"/>
      <c r="T406" s="106"/>
      <c r="U406" s="112"/>
      <c r="V406" s="230" t="e">
        <f t="shared" si="543"/>
        <v>#DIV/0!</v>
      </c>
      <c r="W406" s="106"/>
      <c r="X406" s="192" t="e">
        <f t="shared" si="505"/>
        <v>#DIV/0!</v>
      </c>
      <c r="Y406" s="112"/>
      <c r="Z406" s="106"/>
      <c r="AA406" s="106"/>
      <c r="AB406" s="106"/>
      <c r="AC406" s="112"/>
      <c r="AD406" s="192" t="e">
        <f t="shared" si="541"/>
        <v>#DIV/0!</v>
      </c>
      <c r="AE406" s="106"/>
      <c r="AF406" s="195" t="e">
        <f t="shared" si="545"/>
        <v>#DIV/0!</v>
      </c>
      <c r="AG406" s="112"/>
      <c r="AH406" s="323"/>
      <c r="AI406" s="106"/>
      <c r="AJ406" s="106"/>
      <c r="AK406" s="106"/>
      <c r="AL406" s="231" t="e">
        <f t="shared" si="549"/>
        <v>#DIV/0!</v>
      </c>
      <c r="AM406" s="106"/>
      <c r="AN406" s="106"/>
      <c r="AO406" s="106"/>
      <c r="AP406" s="106"/>
      <c r="AQ406" s="106"/>
      <c r="AR406" s="106"/>
      <c r="AS406" s="106"/>
      <c r="AT406" s="106">
        <f t="shared" si="551"/>
        <v>0</v>
      </c>
      <c r="AU406" s="106"/>
      <c r="AV406" s="106"/>
      <c r="AW406" s="106">
        <f>N406</f>
        <v>0</v>
      </c>
      <c r="AX406" s="112"/>
      <c r="AY406" s="195" t="e">
        <f t="shared" si="499"/>
        <v>#DIV/0!</v>
      </c>
      <c r="AZ406" s="112"/>
      <c r="BA406" s="195"/>
      <c r="BB406" s="106"/>
      <c r="BC406" s="106"/>
      <c r="BD406" s="106"/>
      <c r="BE406" s="231" t="e">
        <f t="shared" si="530"/>
        <v>#DIV/0!</v>
      </c>
    </row>
    <row r="407" spans="2:57" s="130" customFormat="1" ht="36.75" customHeight="1" x14ac:dyDescent="0.25">
      <c r="B407" s="101" t="s">
        <v>143</v>
      </c>
      <c r="C407" s="232" t="s">
        <v>158</v>
      </c>
      <c r="D407" s="578" t="e">
        <f>D408+D409+D411+D412</f>
        <v>#REF!</v>
      </c>
      <c r="E407" s="578">
        <f t="shared" si="490"/>
        <v>12988</v>
      </c>
      <c r="F407" s="578">
        <f>F408+F409+F411</f>
        <v>0</v>
      </c>
      <c r="G407" s="578">
        <f>G408+G409+G411</f>
        <v>12988</v>
      </c>
      <c r="H407" s="578"/>
      <c r="I407" s="578"/>
      <c r="J407" s="578"/>
      <c r="K407" s="578">
        <f t="shared" si="522"/>
        <v>94597.193540000007</v>
      </c>
      <c r="L407" s="104"/>
      <c r="M407" s="104"/>
      <c r="N407" s="104">
        <f>SUM(N412:N415)</f>
        <v>94597.193540000007</v>
      </c>
      <c r="O407" s="578">
        <f t="shared" si="552"/>
        <v>21931</v>
      </c>
      <c r="P407" s="195">
        <f t="shared" si="501"/>
        <v>0.23183563041673719</v>
      </c>
      <c r="Q407" s="104">
        <f>Q408+Q409+Q411</f>
        <v>0</v>
      </c>
      <c r="R407" s="195"/>
      <c r="S407" s="578"/>
      <c r="T407" s="578"/>
      <c r="U407" s="104">
        <f>U412+U414</f>
        <v>21931</v>
      </c>
      <c r="V407" s="230">
        <f t="shared" si="543"/>
        <v>0.23183563041673719</v>
      </c>
      <c r="W407" s="578">
        <f t="shared" ref="W407:W415" si="557">Y407+AC407</f>
        <v>21931</v>
      </c>
      <c r="X407" s="195">
        <f t="shared" si="505"/>
        <v>0.23183563041673719</v>
      </c>
      <c r="Y407" s="104">
        <f>Y408+Y409+Y411</f>
        <v>0</v>
      </c>
      <c r="Z407" s="578"/>
      <c r="AA407" s="578"/>
      <c r="AB407" s="578"/>
      <c r="AC407" s="104">
        <f>SUM(AC412:AC414)</f>
        <v>21931</v>
      </c>
      <c r="AD407" s="195">
        <f t="shared" si="541"/>
        <v>0.23183563041673719</v>
      </c>
      <c r="AE407" s="578">
        <f t="shared" ref="AE407:AE415" si="558">AG407+AK407</f>
        <v>94597.193540000007</v>
      </c>
      <c r="AF407" s="195">
        <f t="shared" si="545"/>
        <v>1</v>
      </c>
      <c r="AG407" s="104">
        <f>AG408+AG409+AG411</f>
        <v>0</v>
      </c>
      <c r="AH407" s="195"/>
      <c r="AI407" s="578"/>
      <c r="AJ407" s="578"/>
      <c r="AK407" s="104">
        <f>SUM(AK412:AK415)</f>
        <v>94597.193540000007</v>
      </c>
      <c r="AL407" s="230">
        <f t="shared" si="549"/>
        <v>1</v>
      </c>
      <c r="AM407" s="578"/>
      <c r="AN407" s="578"/>
      <c r="AO407" s="578">
        <f>AO408+AO409+AO411</f>
        <v>0</v>
      </c>
      <c r="AP407" s="578" t="e">
        <f t="shared" si="555"/>
        <v>#DIV/0!</v>
      </c>
      <c r="AQ407" s="578"/>
      <c r="AR407" s="578"/>
      <c r="AS407" s="578" t="e">
        <f>AS408+AS409+AS411+AS412</f>
        <v>#DIV/0!</v>
      </c>
      <c r="AT407" s="578">
        <f t="shared" ref="AT407:AT431" si="559">AU407+AW407</f>
        <v>1000.00001</v>
      </c>
      <c r="AU407" s="578"/>
      <c r="AV407" s="578"/>
      <c r="AW407" s="578">
        <f>SUM(AW411:AW413)</f>
        <v>1000.00001</v>
      </c>
      <c r="AX407" s="104">
        <f t="shared" ref="AX407:AX414" si="560">AZ407+BD407</f>
        <v>30610.572369999998</v>
      </c>
      <c r="AY407" s="195">
        <f t="shared" si="499"/>
        <v>0.32358858888405029</v>
      </c>
      <c r="AZ407" s="104">
        <f>AZ408+AZ409+AZ411</f>
        <v>0</v>
      </c>
      <c r="BA407" s="195"/>
      <c r="BB407" s="578"/>
      <c r="BC407" s="578"/>
      <c r="BD407" s="104">
        <f>BD412+BD414</f>
        <v>30610.572369999998</v>
      </c>
      <c r="BE407" s="230">
        <f t="shared" si="530"/>
        <v>0.32358858888405029</v>
      </c>
    </row>
    <row r="408" spans="2:57" s="198" customFormat="1" ht="91.5" hidden="1" customHeight="1" x14ac:dyDescent="0.2">
      <c r="B408" s="125" t="s">
        <v>60</v>
      </c>
      <c r="C408" s="236" t="s">
        <v>159</v>
      </c>
      <c r="D408" s="106" t="e">
        <f>#REF!-#REF!</f>
        <v>#REF!</v>
      </c>
      <c r="E408" s="106">
        <f t="shared" si="490"/>
        <v>0</v>
      </c>
      <c r="F408" s="106"/>
      <c r="G408" s="106"/>
      <c r="H408" s="106"/>
      <c r="I408" s="106"/>
      <c r="J408" s="106"/>
      <c r="K408" s="106">
        <f t="shared" si="522"/>
        <v>0</v>
      </c>
      <c r="L408" s="112"/>
      <c r="M408" s="112"/>
      <c r="N408" s="112">
        <v>0</v>
      </c>
      <c r="O408" s="106">
        <f t="shared" si="552"/>
        <v>0</v>
      </c>
      <c r="P408" s="195" t="e">
        <f t="shared" si="501"/>
        <v>#DIV/0!</v>
      </c>
      <c r="Q408" s="112"/>
      <c r="R408" s="195"/>
      <c r="S408" s="106"/>
      <c r="T408" s="106"/>
      <c r="U408" s="112">
        <v>0</v>
      </c>
      <c r="V408" s="230" t="e">
        <f t="shared" si="543"/>
        <v>#DIV/0!</v>
      </c>
      <c r="W408" s="106">
        <f t="shared" si="557"/>
        <v>0</v>
      </c>
      <c r="X408" s="192" t="e">
        <f t="shared" si="505"/>
        <v>#DIV/0!</v>
      </c>
      <c r="Y408" s="112"/>
      <c r="Z408" s="106"/>
      <c r="AA408" s="106"/>
      <c r="AB408" s="106"/>
      <c r="AC408" s="112">
        <v>0</v>
      </c>
      <c r="AD408" s="192" t="e">
        <f t="shared" si="541"/>
        <v>#DIV/0!</v>
      </c>
      <c r="AE408" s="106">
        <f t="shared" si="558"/>
        <v>0</v>
      </c>
      <c r="AF408" s="195" t="e">
        <f t="shared" si="545"/>
        <v>#DIV/0!</v>
      </c>
      <c r="AG408" s="112"/>
      <c r="AH408" s="323"/>
      <c r="AI408" s="106"/>
      <c r="AJ408" s="106"/>
      <c r="AK408" s="106">
        <v>0</v>
      </c>
      <c r="AL408" s="231" t="e">
        <f t="shared" si="549"/>
        <v>#DIV/0!</v>
      </c>
      <c r="AM408" s="106"/>
      <c r="AN408" s="106"/>
      <c r="AO408" s="106">
        <f>AH408</f>
        <v>0</v>
      </c>
      <c r="AP408" s="106" t="e">
        <f t="shared" si="555"/>
        <v>#DIV/0!</v>
      </c>
      <c r="AQ408" s="106"/>
      <c r="AR408" s="106"/>
      <c r="AS408" s="106" t="e">
        <f>AL408</f>
        <v>#DIV/0!</v>
      </c>
      <c r="AT408" s="106" t="e">
        <f t="shared" si="559"/>
        <v>#DIV/0!</v>
      </c>
      <c r="AU408" s="106"/>
      <c r="AV408" s="106"/>
      <c r="AW408" s="106" t="e">
        <f>AL408</f>
        <v>#DIV/0!</v>
      </c>
      <c r="AX408" s="112">
        <f t="shared" si="560"/>
        <v>0</v>
      </c>
      <c r="AY408" s="195" t="e">
        <f t="shared" si="499"/>
        <v>#DIV/0!</v>
      </c>
      <c r="AZ408" s="112"/>
      <c r="BA408" s="195"/>
      <c r="BB408" s="106"/>
      <c r="BC408" s="106"/>
      <c r="BD408" s="106">
        <v>0</v>
      </c>
      <c r="BE408" s="231" t="e">
        <f t="shared" si="530"/>
        <v>#DIV/0!</v>
      </c>
    </row>
    <row r="409" spans="2:57" s="198" customFormat="1" ht="102.75" hidden="1" customHeight="1" x14ac:dyDescent="0.2">
      <c r="B409" s="125" t="s">
        <v>67</v>
      </c>
      <c r="C409" s="236" t="s">
        <v>160</v>
      </c>
      <c r="D409" s="106" t="e">
        <f>#REF!-#REF!</f>
        <v>#REF!</v>
      </c>
      <c r="E409" s="106">
        <f t="shared" si="490"/>
        <v>0</v>
      </c>
      <c r="F409" s="106"/>
      <c r="G409" s="106"/>
      <c r="H409" s="106"/>
      <c r="I409" s="106"/>
      <c r="J409" s="106"/>
      <c r="K409" s="106">
        <f t="shared" si="522"/>
        <v>0</v>
      </c>
      <c r="L409" s="112"/>
      <c r="M409" s="112"/>
      <c r="N409" s="112">
        <v>0</v>
      </c>
      <c r="O409" s="106">
        <f t="shared" si="552"/>
        <v>0</v>
      </c>
      <c r="P409" s="195" t="e">
        <f t="shared" si="501"/>
        <v>#DIV/0!</v>
      </c>
      <c r="Q409" s="112"/>
      <c r="R409" s="195"/>
      <c r="S409" s="106"/>
      <c r="T409" s="106"/>
      <c r="U409" s="112"/>
      <c r="V409" s="230" t="e">
        <f t="shared" si="543"/>
        <v>#DIV/0!</v>
      </c>
      <c r="W409" s="106">
        <f t="shared" si="557"/>
        <v>0</v>
      </c>
      <c r="X409" s="192" t="e">
        <f t="shared" si="505"/>
        <v>#DIV/0!</v>
      </c>
      <c r="Y409" s="112"/>
      <c r="Z409" s="106"/>
      <c r="AA409" s="106"/>
      <c r="AB409" s="106"/>
      <c r="AC409" s="112"/>
      <c r="AD409" s="192" t="e">
        <f t="shared" si="541"/>
        <v>#DIV/0!</v>
      </c>
      <c r="AE409" s="106">
        <f t="shared" si="558"/>
        <v>0</v>
      </c>
      <c r="AF409" s="195" t="e">
        <f t="shared" si="545"/>
        <v>#DIV/0!</v>
      </c>
      <c r="AG409" s="112"/>
      <c r="AH409" s="323"/>
      <c r="AI409" s="106"/>
      <c r="AJ409" s="106"/>
      <c r="AK409" s="106"/>
      <c r="AL409" s="231" t="e">
        <f t="shared" si="549"/>
        <v>#DIV/0!</v>
      </c>
      <c r="AM409" s="106"/>
      <c r="AN409" s="106"/>
      <c r="AO409" s="106">
        <f>AH409</f>
        <v>0</v>
      </c>
      <c r="AP409" s="106" t="e">
        <f t="shared" si="555"/>
        <v>#DIV/0!</v>
      </c>
      <c r="AQ409" s="106"/>
      <c r="AR409" s="106"/>
      <c r="AS409" s="106" t="e">
        <f>AL409</f>
        <v>#DIV/0!</v>
      </c>
      <c r="AT409" s="106" t="e">
        <f t="shared" si="559"/>
        <v>#DIV/0!</v>
      </c>
      <c r="AU409" s="106"/>
      <c r="AV409" s="106"/>
      <c r="AW409" s="106" t="e">
        <f>AL409</f>
        <v>#DIV/0!</v>
      </c>
      <c r="AX409" s="112">
        <f t="shared" si="560"/>
        <v>0</v>
      </c>
      <c r="AY409" s="195" t="e">
        <f t="shared" si="499"/>
        <v>#DIV/0!</v>
      </c>
      <c r="AZ409" s="112"/>
      <c r="BA409" s="195"/>
      <c r="BB409" s="106"/>
      <c r="BC409" s="106"/>
      <c r="BD409" s="106"/>
      <c r="BE409" s="231" t="e">
        <f t="shared" si="530"/>
        <v>#DIV/0!</v>
      </c>
    </row>
    <row r="410" spans="2:57" s="198" customFormat="1" ht="76.5" hidden="1" customHeight="1" x14ac:dyDescent="0.2">
      <c r="B410" s="125" t="s">
        <v>71</v>
      </c>
      <c r="C410" s="236" t="s">
        <v>161</v>
      </c>
      <c r="D410" s="106"/>
      <c r="E410" s="106"/>
      <c r="F410" s="106"/>
      <c r="G410" s="106"/>
      <c r="H410" s="106"/>
      <c r="I410" s="106"/>
      <c r="J410" s="106"/>
      <c r="K410" s="106">
        <f t="shared" si="522"/>
        <v>0</v>
      </c>
      <c r="L410" s="112"/>
      <c r="M410" s="112"/>
      <c r="N410" s="112">
        <v>0</v>
      </c>
      <c r="O410" s="106">
        <f t="shared" si="552"/>
        <v>0</v>
      </c>
      <c r="P410" s="195" t="e">
        <f t="shared" si="501"/>
        <v>#DIV/0!</v>
      </c>
      <c r="Q410" s="112"/>
      <c r="R410" s="195"/>
      <c r="S410" s="106"/>
      <c r="T410" s="106"/>
      <c r="U410" s="112">
        <v>0</v>
      </c>
      <c r="V410" s="230" t="e">
        <f t="shared" si="543"/>
        <v>#DIV/0!</v>
      </c>
      <c r="W410" s="106">
        <f t="shared" si="557"/>
        <v>0</v>
      </c>
      <c r="X410" s="192" t="e">
        <f t="shared" si="505"/>
        <v>#DIV/0!</v>
      </c>
      <c r="Y410" s="112"/>
      <c r="Z410" s="106"/>
      <c r="AA410" s="106"/>
      <c r="AB410" s="106"/>
      <c r="AC410" s="112">
        <v>0</v>
      </c>
      <c r="AD410" s="192" t="e">
        <f t="shared" si="541"/>
        <v>#DIV/0!</v>
      </c>
      <c r="AE410" s="106">
        <f t="shared" si="558"/>
        <v>0</v>
      </c>
      <c r="AF410" s="195" t="e">
        <f t="shared" si="545"/>
        <v>#DIV/0!</v>
      </c>
      <c r="AG410" s="112"/>
      <c r="AH410" s="323"/>
      <c r="AI410" s="106"/>
      <c r="AJ410" s="106"/>
      <c r="AK410" s="106">
        <v>0</v>
      </c>
      <c r="AL410" s="231" t="e">
        <f t="shared" si="549"/>
        <v>#DIV/0!</v>
      </c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12">
        <f t="shared" si="560"/>
        <v>0</v>
      </c>
      <c r="AY410" s="195" t="e">
        <f t="shared" si="499"/>
        <v>#DIV/0!</v>
      </c>
      <c r="AZ410" s="112"/>
      <c r="BA410" s="195"/>
      <c r="BB410" s="106"/>
      <c r="BC410" s="106"/>
      <c r="BD410" s="106">
        <v>0</v>
      </c>
      <c r="BE410" s="231" t="e">
        <f t="shared" si="530"/>
        <v>#DIV/0!</v>
      </c>
    </row>
    <row r="411" spans="2:57" s="198" customFormat="1" ht="106.5" hidden="1" customHeight="1" x14ac:dyDescent="0.2">
      <c r="B411" s="125" t="s">
        <v>60</v>
      </c>
      <c r="C411" s="234" t="s">
        <v>162</v>
      </c>
      <c r="D411" s="106" t="e">
        <f>#REF!+#REF!</f>
        <v>#REF!</v>
      </c>
      <c r="E411" s="106">
        <f t="shared" si="490"/>
        <v>12988</v>
      </c>
      <c r="F411" s="106"/>
      <c r="G411" s="106">
        <f>[6]Лист1!$M$41</f>
        <v>12988</v>
      </c>
      <c r="H411" s="106"/>
      <c r="I411" s="106"/>
      <c r="J411" s="106"/>
      <c r="K411" s="106">
        <f t="shared" si="522"/>
        <v>0</v>
      </c>
      <c r="L411" s="112"/>
      <c r="M411" s="112"/>
      <c r="N411" s="112">
        <v>0</v>
      </c>
      <c r="O411" s="106">
        <f t="shared" si="552"/>
        <v>0</v>
      </c>
      <c r="P411" s="195" t="e">
        <f t="shared" si="501"/>
        <v>#DIV/0!</v>
      </c>
      <c r="Q411" s="112"/>
      <c r="R411" s="195"/>
      <c r="S411" s="106"/>
      <c r="T411" s="106"/>
      <c r="U411" s="112">
        <v>0</v>
      </c>
      <c r="V411" s="230" t="e">
        <f t="shared" si="543"/>
        <v>#DIV/0!</v>
      </c>
      <c r="W411" s="106">
        <f t="shared" si="557"/>
        <v>0</v>
      </c>
      <c r="X411" s="192" t="e">
        <f t="shared" si="505"/>
        <v>#DIV/0!</v>
      </c>
      <c r="Y411" s="112"/>
      <c r="Z411" s="106"/>
      <c r="AA411" s="106"/>
      <c r="AB411" s="106"/>
      <c r="AC411" s="112">
        <v>0</v>
      </c>
      <c r="AD411" s="192" t="e">
        <f t="shared" si="541"/>
        <v>#DIV/0!</v>
      </c>
      <c r="AE411" s="106">
        <f t="shared" si="558"/>
        <v>0</v>
      </c>
      <c r="AF411" s="195" t="e">
        <f t="shared" si="545"/>
        <v>#DIV/0!</v>
      </c>
      <c r="AG411" s="112"/>
      <c r="AH411" s="323"/>
      <c r="AI411" s="106"/>
      <c r="AJ411" s="106"/>
      <c r="AK411" s="106">
        <v>0</v>
      </c>
      <c r="AL411" s="231" t="e">
        <f t="shared" si="549"/>
        <v>#DIV/0!</v>
      </c>
      <c r="AM411" s="106"/>
      <c r="AN411" s="106"/>
      <c r="AO411" s="106">
        <f>AW411-AC411</f>
        <v>0</v>
      </c>
      <c r="AP411" s="106">
        <f t="shared" si="555"/>
        <v>0</v>
      </c>
      <c r="AQ411" s="106"/>
      <c r="AR411" s="106"/>
      <c r="AS411" s="106">
        <f>AZ411-AG411</f>
        <v>0</v>
      </c>
      <c r="AT411" s="106">
        <f t="shared" si="559"/>
        <v>0</v>
      </c>
      <c r="AU411" s="106"/>
      <c r="AV411" s="106"/>
      <c r="AW411" s="106">
        <f>N411</f>
        <v>0</v>
      </c>
      <c r="AX411" s="112">
        <f t="shared" si="560"/>
        <v>0</v>
      </c>
      <c r="AY411" s="195" t="e">
        <f t="shared" si="499"/>
        <v>#DIV/0!</v>
      </c>
      <c r="AZ411" s="112"/>
      <c r="BA411" s="195"/>
      <c r="BB411" s="106"/>
      <c r="BC411" s="106"/>
      <c r="BD411" s="106">
        <v>0</v>
      </c>
      <c r="BE411" s="231" t="e">
        <f t="shared" si="530"/>
        <v>#DIV/0!</v>
      </c>
    </row>
    <row r="412" spans="2:57" s="198" customFormat="1" ht="90" customHeight="1" x14ac:dyDescent="0.2">
      <c r="B412" s="125" t="s">
        <v>60</v>
      </c>
      <c r="C412" s="234" t="s">
        <v>370</v>
      </c>
      <c r="D412" s="106" t="e">
        <f>#REF!-#REF!</f>
        <v>#REF!</v>
      </c>
      <c r="E412" s="106"/>
      <c r="F412" s="106"/>
      <c r="G412" s="106"/>
      <c r="H412" s="106"/>
      <c r="I412" s="106"/>
      <c r="J412" s="106"/>
      <c r="K412" s="106">
        <f t="shared" si="522"/>
        <v>1000.00001</v>
      </c>
      <c r="L412" s="112"/>
      <c r="M412" s="112"/>
      <c r="N412" s="112">
        <v>1000.00001</v>
      </c>
      <c r="O412" s="106">
        <f t="shared" si="552"/>
        <v>0</v>
      </c>
      <c r="P412" s="323">
        <f t="shared" si="501"/>
        <v>0</v>
      </c>
      <c r="Q412" s="112"/>
      <c r="R412" s="195"/>
      <c r="S412" s="106"/>
      <c r="T412" s="106"/>
      <c r="U412" s="112">
        <v>0</v>
      </c>
      <c r="V412" s="230">
        <f t="shared" si="543"/>
        <v>0</v>
      </c>
      <c r="W412" s="106">
        <f t="shared" si="557"/>
        <v>0</v>
      </c>
      <c r="X412" s="323">
        <f t="shared" si="505"/>
        <v>0</v>
      </c>
      <c r="Y412" s="112"/>
      <c r="Z412" s="106"/>
      <c r="AA412" s="106"/>
      <c r="AB412" s="106"/>
      <c r="AC412" s="112">
        <v>0</v>
      </c>
      <c r="AD412" s="192">
        <f t="shared" si="541"/>
        <v>0</v>
      </c>
      <c r="AE412" s="106">
        <f t="shared" si="558"/>
        <v>1000.00001</v>
      </c>
      <c r="AF412" s="231">
        <f t="shared" si="545"/>
        <v>1</v>
      </c>
      <c r="AG412" s="112"/>
      <c r="AH412" s="323"/>
      <c r="AI412" s="106"/>
      <c r="AJ412" s="106"/>
      <c r="AK412" s="112">
        <f t="shared" ref="AK412:AK415" si="561">N412</f>
        <v>1000.00001</v>
      </c>
      <c r="AL412" s="231">
        <f t="shared" si="549"/>
        <v>1</v>
      </c>
      <c r="AM412" s="106"/>
      <c r="AN412" s="106"/>
      <c r="AO412" s="106"/>
      <c r="AP412" s="106">
        <f t="shared" si="555"/>
        <v>1000.00001</v>
      </c>
      <c r="AQ412" s="106"/>
      <c r="AR412" s="106"/>
      <c r="AS412" s="106">
        <f>AW412-AC412</f>
        <v>1000.00001</v>
      </c>
      <c r="AT412" s="106">
        <f t="shared" si="559"/>
        <v>1000.00001</v>
      </c>
      <c r="AU412" s="106"/>
      <c r="AV412" s="106"/>
      <c r="AW412" s="106">
        <f>N412</f>
        <v>1000.00001</v>
      </c>
      <c r="AX412" s="112">
        <f t="shared" si="560"/>
        <v>1000.00001</v>
      </c>
      <c r="AY412" s="195">
        <f t="shared" si="499"/>
        <v>1</v>
      </c>
      <c r="AZ412" s="112"/>
      <c r="BA412" s="195"/>
      <c r="BB412" s="106"/>
      <c r="BC412" s="106"/>
      <c r="BD412" s="112">
        <f t="shared" ref="BD412:BD414" si="562">N412-AC412</f>
        <v>1000.00001</v>
      </c>
      <c r="BE412" s="231">
        <f t="shared" si="530"/>
        <v>1</v>
      </c>
    </row>
    <row r="413" spans="2:57" s="198" customFormat="1" ht="186.75" hidden="1" customHeight="1" x14ac:dyDescent="0.2">
      <c r="B413" s="125" t="s">
        <v>71</v>
      </c>
      <c r="C413" s="234" t="s">
        <v>163</v>
      </c>
      <c r="D413" s="106"/>
      <c r="E413" s="106"/>
      <c r="F413" s="106"/>
      <c r="G413" s="106"/>
      <c r="H413" s="106"/>
      <c r="I413" s="106"/>
      <c r="J413" s="106"/>
      <c r="K413" s="106">
        <f t="shared" si="522"/>
        <v>0</v>
      </c>
      <c r="L413" s="112"/>
      <c r="M413" s="112"/>
      <c r="N413" s="112">
        <v>0</v>
      </c>
      <c r="O413" s="106">
        <f t="shared" si="552"/>
        <v>0</v>
      </c>
      <c r="P413" s="323" t="e">
        <f t="shared" si="501"/>
        <v>#DIV/0!</v>
      </c>
      <c r="Q413" s="112"/>
      <c r="R413" s="195"/>
      <c r="S413" s="106"/>
      <c r="T413" s="106"/>
      <c r="U413" s="112">
        <f>AC413</f>
        <v>0</v>
      </c>
      <c r="V413" s="230" t="e">
        <f t="shared" si="543"/>
        <v>#DIV/0!</v>
      </c>
      <c r="W413" s="106">
        <f t="shared" si="557"/>
        <v>0</v>
      </c>
      <c r="X413" s="323" t="e">
        <f t="shared" si="505"/>
        <v>#DIV/0!</v>
      </c>
      <c r="Y413" s="112"/>
      <c r="Z413" s="106"/>
      <c r="AA413" s="106"/>
      <c r="AB413" s="106"/>
      <c r="AC413" s="112">
        <v>0</v>
      </c>
      <c r="AD413" s="192" t="e">
        <f t="shared" si="541"/>
        <v>#DIV/0!</v>
      </c>
      <c r="AE413" s="106">
        <f t="shared" si="558"/>
        <v>0</v>
      </c>
      <c r="AF413" s="231" t="e">
        <f t="shared" si="545"/>
        <v>#DIV/0!</v>
      </c>
      <c r="AG413" s="112"/>
      <c r="AH413" s="323"/>
      <c r="AI413" s="106"/>
      <c r="AJ413" s="106"/>
      <c r="AK413" s="112">
        <f t="shared" si="561"/>
        <v>0</v>
      </c>
      <c r="AL413" s="231" t="e">
        <f t="shared" si="549"/>
        <v>#DIV/0!</v>
      </c>
      <c r="AM413" s="106"/>
      <c r="AN413" s="106"/>
      <c r="AO413" s="106"/>
      <c r="AP413" s="106"/>
      <c r="AQ413" s="106"/>
      <c r="AR413" s="106"/>
      <c r="AS413" s="106"/>
      <c r="AT413" s="106">
        <f t="shared" si="559"/>
        <v>0</v>
      </c>
      <c r="AU413" s="106"/>
      <c r="AV413" s="106"/>
      <c r="AW413" s="106">
        <f>N413</f>
        <v>0</v>
      </c>
      <c r="AX413" s="112">
        <f t="shared" si="560"/>
        <v>0</v>
      </c>
      <c r="AY413" s="195" t="e">
        <f t="shared" si="499"/>
        <v>#DIV/0!</v>
      </c>
      <c r="AZ413" s="112"/>
      <c r="BA413" s="195"/>
      <c r="BB413" s="106"/>
      <c r="BC413" s="106"/>
      <c r="BD413" s="112">
        <f t="shared" si="562"/>
        <v>0</v>
      </c>
      <c r="BE413" s="231" t="e">
        <f t="shared" si="530"/>
        <v>#DIV/0!</v>
      </c>
    </row>
    <row r="414" spans="2:57" s="198" customFormat="1" ht="83.25" customHeight="1" x14ac:dyDescent="0.2">
      <c r="B414" s="125" t="s">
        <v>67</v>
      </c>
      <c r="C414" s="234" t="s">
        <v>163</v>
      </c>
      <c r="D414" s="106"/>
      <c r="E414" s="106"/>
      <c r="F414" s="106"/>
      <c r="G414" s="106"/>
      <c r="H414" s="106"/>
      <c r="I414" s="106"/>
      <c r="J414" s="106"/>
      <c r="K414" s="106">
        <f t="shared" si="522"/>
        <v>51541.572359999998</v>
      </c>
      <c r="L414" s="112"/>
      <c r="M414" s="112"/>
      <c r="N414" s="112">
        <v>51541.572359999998</v>
      </c>
      <c r="O414" s="106">
        <f t="shared" si="552"/>
        <v>21931</v>
      </c>
      <c r="P414" s="323">
        <f t="shared" si="501"/>
        <v>0.4255011827504907</v>
      </c>
      <c r="Q414" s="112"/>
      <c r="R414" s="195"/>
      <c r="S414" s="106"/>
      <c r="T414" s="106"/>
      <c r="U414" s="112">
        <v>21931</v>
      </c>
      <c r="V414" s="230">
        <f t="shared" si="543"/>
        <v>0.4255011827504907</v>
      </c>
      <c r="W414" s="106">
        <f t="shared" si="557"/>
        <v>21931</v>
      </c>
      <c r="X414" s="323">
        <f t="shared" si="505"/>
        <v>0.4255011827504907</v>
      </c>
      <c r="Y414" s="112"/>
      <c r="Z414" s="106"/>
      <c r="AA414" s="106"/>
      <c r="AB414" s="106"/>
      <c r="AC414" s="112">
        <v>21931</v>
      </c>
      <c r="AD414" s="192">
        <f t="shared" si="541"/>
        <v>0.4255011827504907</v>
      </c>
      <c r="AE414" s="106">
        <f t="shared" si="558"/>
        <v>51541.572359999998</v>
      </c>
      <c r="AF414" s="231">
        <f t="shared" si="545"/>
        <v>1</v>
      </c>
      <c r="AG414" s="112"/>
      <c r="AH414" s="323"/>
      <c r="AI414" s="106"/>
      <c r="AJ414" s="106"/>
      <c r="AK414" s="112">
        <f t="shared" si="561"/>
        <v>51541.572359999998</v>
      </c>
      <c r="AL414" s="231">
        <f t="shared" si="549"/>
        <v>1</v>
      </c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12">
        <f t="shared" si="560"/>
        <v>29610.572359999998</v>
      </c>
      <c r="AY414" s="195">
        <f t="shared" si="499"/>
        <v>0.57449881724950924</v>
      </c>
      <c r="AZ414" s="112"/>
      <c r="BA414" s="195"/>
      <c r="BB414" s="106"/>
      <c r="BC414" s="106"/>
      <c r="BD414" s="112">
        <f t="shared" si="562"/>
        <v>29610.572359999998</v>
      </c>
      <c r="BE414" s="231">
        <f t="shared" si="530"/>
        <v>0.57449881724950924</v>
      </c>
    </row>
    <row r="415" spans="2:57" s="198" customFormat="1" ht="97.5" customHeight="1" x14ac:dyDescent="0.2">
      <c r="B415" s="125" t="s">
        <v>71</v>
      </c>
      <c r="C415" s="234" t="s">
        <v>369</v>
      </c>
      <c r="D415" s="106"/>
      <c r="E415" s="106"/>
      <c r="F415" s="106"/>
      <c r="G415" s="106"/>
      <c r="H415" s="106"/>
      <c r="I415" s="106"/>
      <c r="J415" s="106"/>
      <c r="K415" s="106">
        <f t="shared" si="522"/>
        <v>42055.621169999999</v>
      </c>
      <c r="L415" s="112"/>
      <c r="M415" s="112"/>
      <c r="N415" s="112">
        <f>'[5]2023_2025'!$BK$432</f>
        <v>42055.621169999999</v>
      </c>
      <c r="O415" s="106">
        <v>0</v>
      </c>
      <c r="P415" s="323">
        <v>0</v>
      </c>
      <c r="Q415" s="112"/>
      <c r="R415" s="195"/>
      <c r="S415" s="106"/>
      <c r="T415" s="106"/>
      <c r="U415" s="112">
        <v>0</v>
      </c>
      <c r="V415" s="230">
        <f t="shared" si="543"/>
        <v>0</v>
      </c>
      <c r="W415" s="106">
        <f t="shared" si="557"/>
        <v>0</v>
      </c>
      <c r="X415" s="323">
        <f t="shared" si="505"/>
        <v>0</v>
      </c>
      <c r="Y415" s="112"/>
      <c r="Z415" s="106"/>
      <c r="AA415" s="106"/>
      <c r="AB415" s="106"/>
      <c r="AC415" s="112">
        <v>0</v>
      </c>
      <c r="AD415" s="192">
        <f t="shared" si="541"/>
        <v>0</v>
      </c>
      <c r="AE415" s="106">
        <f t="shared" si="558"/>
        <v>42055.621169999999</v>
      </c>
      <c r="AF415" s="231">
        <f t="shared" si="545"/>
        <v>1</v>
      </c>
      <c r="AG415" s="112"/>
      <c r="AH415" s="323"/>
      <c r="AI415" s="106"/>
      <c r="AJ415" s="106"/>
      <c r="AK415" s="112">
        <f t="shared" si="561"/>
        <v>42055.621169999999</v>
      </c>
      <c r="AL415" s="231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12"/>
      <c r="AY415" s="195"/>
      <c r="AZ415" s="112"/>
      <c r="BA415" s="195"/>
      <c r="BB415" s="106"/>
      <c r="BC415" s="106"/>
      <c r="BD415" s="112"/>
      <c r="BE415" s="231"/>
    </row>
    <row r="416" spans="2:57" s="130" customFormat="1" ht="63" hidden="1" customHeight="1" x14ac:dyDescent="0.25">
      <c r="B416" s="101" t="s">
        <v>164</v>
      </c>
      <c r="C416" s="235" t="s">
        <v>165</v>
      </c>
      <c r="D416" s="103">
        <f>D417</f>
        <v>0</v>
      </c>
      <c r="E416" s="103">
        <f>E417+E420+E421</f>
        <v>22596.148000000001</v>
      </c>
      <c r="F416" s="103">
        <f>F417+F420</f>
        <v>0</v>
      </c>
      <c r="G416" s="103">
        <f>G417+G420+G421</f>
        <v>22596.148000000001</v>
      </c>
      <c r="H416" s="103"/>
      <c r="I416" s="103"/>
      <c r="J416" s="103"/>
      <c r="K416" s="578">
        <f t="shared" si="522"/>
        <v>0</v>
      </c>
      <c r="L416" s="104"/>
      <c r="M416" s="104"/>
      <c r="N416" s="104">
        <f>N417</f>
        <v>0</v>
      </c>
      <c r="O416" s="578">
        <f>Q416+U416</f>
        <v>0</v>
      </c>
      <c r="P416" s="195" t="e">
        <f t="shared" si="501"/>
        <v>#DIV/0!</v>
      </c>
      <c r="Q416" s="104">
        <f>Q417+Q420</f>
        <v>0</v>
      </c>
      <c r="R416" s="195"/>
      <c r="S416" s="443"/>
      <c r="T416" s="443"/>
      <c r="U416" s="104">
        <f>U417</f>
        <v>0</v>
      </c>
      <c r="V416" s="230" t="e">
        <f t="shared" si="543"/>
        <v>#DIV/0!</v>
      </c>
      <c r="W416" s="578">
        <f>Y416+AC416</f>
        <v>0</v>
      </c>
      <c r="X416" s="192" t="e">
        <f t="shared" si="505"/>
        <v>#DIV/0!</v>
      </c>
      <c r="Y416" s="104">
        <f>Y417+Y420</f>
        <v>0</v>
      </c>
      <c r="Z416" s="103"/>
      <c r="AA416" s="103"/>
      <c r="AB416" s="103"/>
      <c r="AC416" s="104">
        <f>AC417</f>
        <v>0</v>
      </c>
      <c r="AD416" s="192" t="e">
        <f t="shared" si="541"/>
        <v>#DIV/0!</v>
      </c>
      <c r="AE416" s="578">
        <f>AG416+AK416</f>
        <v>0</v>
      </c>
      <c r="AF416" s="195" t="e">
        <f t="shared" si="545"/>
        <v>#DIV/0!</v>
      </c>
      <c r="AG416" s="104">
        <f>AG417+AG420</f>
        <v>0</v>
      </c>
      <c r="AH416" s="323"/>
      <c r="AI416" s="103"/>
      <c r="AJ416" s="103"/>
      <c r="AK416" s="104">
        <f>AK417</f>
        <v>0</v>
      </c>
      <c r="AL416" s="231" t="e">
        <f t="shared" si="549"/>
        <v>#DIV/0!</v>
      </c>
      <c r="AM416" s="103"/>
      <c r="AN416" s="103"/>
      <c r="AO416" s="103">
        <v>0</v>
      </c>
      <c r="AP416" s="103" t="e">
        <f t="shared" si="555"/>
        <v>#DIV/0!</v>
      </c>
      <c r="AQ416" s="103"/>
      <c r="AR416" s="103"/>
      <c r="AS416" s="103" t="e">
        <f>AS420+AS421</f>
        <v>#DIV/0!</v>
      </c>
      <c r="AT416" s="103">
        <f t="shared" si="559"/>
        <v>0</v>
      </c>
      <c r="AU416" s="103"/>
      <c r="AV416" s="103"/>
      <c r="AW416" s="103">
        <f>AW417</f>
        <v>0</v>
      </c>
      <c r="AX416" s="104">
        <f>AZ416+BD416</f>
        <v>0</v>
      </c>
      <c r="AY416" s="195" t="e">
        <f t="shared" si="499"/>
        <v>#DIV/0!</v>
      </c>
      <c r="AZ416" s="104">
        <f>AZ417+AZ420</f>
        <v>0</v>
      </c>
      <c r="BA416" s="195"/>
      <c r="BB416" s="408"/>
      <c r="BC416" s="408"/>
      <c r="BD416" s="104">
        <f>BD417</f>
        <v>0</v>
      </c>
      <c r="BE416" s="231" t="e">
        <f t="shared" si="530"/>
        <v>#DIV/0!</v>
      </c>
    </row>
    <row r="417" spans="2:57" s="198" customFormat="1" ht="76.5" hidden="1" customHeight="1" x14ac:dyDescent="0.2">
      <c r="B417" s="125" t="s">
        <v>60</v>
      </c>
      <c r="C417" s="234" t="s">
        <v>166</v>
      </c>
      <c r="D417" s="106"/>
      <c r="E417" s="106"/>
      <c r="F417" s="106"/>
      <c r="G417" s="106"/>
      <c r="H417" s="106"/>
      <c r="I417" s="106"/>
      <c r="J417" s="106"/>
      <c r="K417" s="106">
        <f t="shared" si="522"/>
        <v>0</v>
      </c>
      <c r="L417" s="112"/>
      <c r="M417" s="112"/>
      <c r="N417" s="112">
        <v>0</v>
      </c>
      <c r="O417" s="106">
        <f>U417</f>
        <v>0</v>
      </c>
      <c r="P417" s="195" t="e">
        <f t="shared" si="501"/>
        <v>#DIV/0!</v>
      </c>
      <c r="Q417" s="112"/>
      <c r="R417" s="195"/>
      <c r="S417" s="106"/>
      <c r="T417" s="106"/>
      <c r="U417" s="112">
        <f>N417</f>
        <v>0</v>
      </c>
      <c r="V417" s="230" t="e">
        <f t="shared" si="543"/>
        <v>#DIV/0!</v>
      </c>
      <c r="W417" s="106">
        <f>AC417</f>
        <v>0</v>
      </c>
      <c r="X417" s="192" t="e">
        <f t="shared" si="505"/>
        <v>#DIV/0!</v>
      </c>
      <c r="Y417" s="112"/>
      <c r="Z417" s="106"/>
      <c r="AA417" s="106"/>
      <c r="AB417" s="106"/>
      <c r="AC417" s="112">
        <v>0</v>
      </c>
      <c r="AD417" s="192" t="e">
        <f t="shared" si="541"/>
        <v>#DIV/0!</v>
      </c>
      <c r="AE417" s="106">
        <f>AK417</f>
        <v>0</v>
      </c>
      <c r="AF417" s="292" t="e">
        <f t="shared" si="545"/>
        <v>#DIV/0!</v>
      </c>
      <c r="AG417" s="112"/>
      <c r="AH417" s="323"/>
      <c r="AI417" s="106"/>
      <c r="AJ417" s="106"/>
      <c r="AK417" s="112">
        <f>N417</f>
        <v>0</v>
      </c>
      <c r="AL417" s="231" t="e">
        <f t="shared" si="549"/>
        <v>#DIV/0!</v>
      </c>
      <c r="AM417" s="106"/>
      <c r="AN417" s="106"/>
      <c r="AO417" s="106"/>
      <c r="AP417" s="79">
        <f t="shared" si="555"/>
        <v>0</v>
      </c>
      <c r="AQ417" s="106"/>
      <c r="AR417" s="106"/>
      <c r="AS417" s="106"/>
      <c r="AT417" s="79">
        <f t="shared" si="559"/>
        <v>0</v>
      </c>
      <c r="AU417" s="106"/>
      <c r="AV417" s="106"/>
      <c r="AW417" s="106">
        <v>0</v>
      </c>
      <c r="AX417" s="112">
        <f>BD417</f>
        <v>0</v>
      </c>
      <c r="AY417" s="195" t="e">
        <f t="shared" si="499"/>
        <v>#DIV/0!</v>
      </c>
      <c r="AZ417" s="112"/>
      <c r="BA417" s="195"/>
      <c r="BB417" s="106"/>
      <c r="BC417" s="106"/>
      <c r="BD417" s="112">
        <f>N417-AC417</f>
        <v>0</v>
      </c>
      <c r="BE417" s="231" t="e">
        <f t="shared" si="530"/>
        <v>#DIV/0!</v>
      </c>
    </row>
    <row r="418" spans="2:57" s="198" customFormat="1" ht="111.75" hidden="1" customHeight="1" x14ac:dyDescent="0.2">
      <c r="B418" s="125" t="s">
        <v>67</v>
      </c>
      <c r="C418" s="116" t="s">
        <v>167</v>
      </c>
      <c r="D418" s="106"/>
      <c r="E418" s="106"/>
      <c r="F418" s="106"/>
      <c r="G418" s="106"/>
      <c r="H418" s="106"/>
      <c r="I418" s="106"/>
      <c r="J418" s="106"/>
      <c r="K418" s="106"/>
      <c r="L418" s="112"/>
      <c r="M418" s="112"/>
      <c r="N418" s="112"/>
      <c r="O418" s="106"/>
      <c r="P418" s="195" t="e">
        <f t="shared" si="501"/>
        <v>#DIV/0!</v>
      </c>
      <c r="Q418" s="112"/>
      <c r="R418" s="195"/>
      <c r="S418" s="106"/>
      <c r="T418" s="106"/>
      <c r="U418" s="112"/>
      <c r="V418" s="230" t="e">
        <f t="shared" si="543"/>
        <v>#DIV/0!</v>
      </c>
      <c r="W418" s="106"/>
      <c r="X418" s="192" t="e">
        <f t="shared" si="505"/>
        <v>#DIV/0!</v>
      </c>
      <c r="Y418" s="112"/>
      <c r="Z418" s="106"/>
      <c r="AA418" s="106"/>
      <c r="AB418" s="106"/>
      <c r="AC418" s="112"/>
      <c r="AD418" s="192" t="e">
        <f t="shared" si="541"/>
        <v>#DIV/0!</v>
      </c>
      <c r="AE418" s="106"/>
      <c r="AF418" s="195" t="e">
        <f t="shared" si="545"/>
        <v>#DIV/0!</v>
      </c>
      <c r="AG418" s="112"/>
      <c r="AH418" s="323"/>
      <c r="AI418" s="106"/>
      <c r="AJ418" s="106"/>
      <c r="AK418" s="112"/>
      <c r="AL418" s="231" t="e">
        <f t="shared" si="549"/>
        <v>#DIV/0!</v>
      </c>
      <c r="AM418" s="106"/>
      <c r="AN418" s="106"/>
      <c r="AO418" s="106"/>
      <c r="AP418" s="79">
        <f t="shared" si="555"/>
        <v>0</v>
      </c>
      <c r="AQ418" s="106"/>
      <c r="AR418" s="106"/>
      <c r="AS418" s="106"/>
      <c r="AT418" s="79"/>
      <c r="AU418" s="106"/>
      <c r="AV418" s="106"/>
      <c r="AW418" s="106"/>
      <c r="AX418" s="112"/>
      <c r="AY418" s="195" t="e">
        <f t="shared" si="499"/>
        <v>#DIV/0!</v>
      </c>
      <c r="AZ418" s="112"/>
      <c r="BA418" s="195"/>
      <c r="BB418" s="106"/>
      <c r="BC418" s="106"/>
      <c r="BD418" s="112"/>
      <c r="BE418" s="231" t="e">
        <f t="shared" si="530"/>
        <v>#DIV/0!</v>
      </c>
    </row>
    <row r="419" spans="2:57" s="198" customFormat="1" ht="111.75" hidden="1" customHeight="1" x14ac:dyDescent="0.2">
      <c r="B419" s="125" t="s">
        <v>71</v>
      </c>
      <c r="C419" s="116" t="s">
        <v>168</v>
      </c>
      <c r="D419" s="106"/>
      <c r="E419" s="106"/>
      <c r="F419" s="106"/>
      <c r="G419" s="106"/>
      <c r="H419" s="106"/>
      <c r="I419" s="106"/>
      <c r="J419" s="106"/>
      <c r="K419" s="106"/>
      <c r="L419" s="112"/>
      <c r="M419" s="112"/>
      <c r="N419" s="112"/>
      <c r="O419" s="106"/>
      <c r="P419" s="195" t="e">
        <f t="shared" si="501"/>
        <v>#DIV/0!</v>
      </c>
      <c r="Q419" s="112"/>
      <c r="R419" s="195"/>
      <c r="S419" s="106"/>
      <c r="T419" s="106"/>
      <c r="U419" s="112"/>
      <c r="V419" s="230" t="e">
        <f t="shared" si="543"/>
        <v>#DIV/0!</v>
      </c>
      <c r="W419" s="106"/>
      <c r="X419" s="192" t="e">
        <f t="shared" si="505"/>
        <v>#DIV/0!</v>
      </c>
      <c r="Y419" s="112"/>
      <c r="Z419" s="106"/>
      <c r="AA419" s="106"/>
      <c r="AB419" s="106"/>
      <c r="AC419" s="112"/>
      <c r="AD419" s="192" t="e">
        <f t="shared" si="541"/>
        <v>#DIV/0!</v>
      </c>
      <c r="AE419" s="106"/>
      <c r="AF419" s="195" t="e">
        <f t="shared" si="545"/>
        <v>#DIV/0!</v>
      </c>
      <c r="AG419" s="112"/>
      <c r="AH419" s="323"/>
      <c r="AI419" s="106"/>
      <c r="AJ419" s="106"/>
      <c r="AK419" s="112"/>
      <c r="AL419" s="231" t="e">
        <f t="shared" si="549"/>
        <v>#DIV/0!</v>
      </c>
      <c r="AM419" s="106"/>
      <c r="AN419" s="106"/>
      <c r="AO419" s="106"/>
      <c r="AP419" s="79">
        <f t="shared" si="555"/>
        <v>0</v>
      </c>
      <c r="AQ419" s="106"/>
      <c r="AR419" s="106"/>
      <c r="AS419" s="106"/>
      <c r="AT419" s="79"/>
      <c r="AU419" s="106"/>
      <c r="AV419" s="106"/>
      <c r="AW419" s="106"/>
      <c r="AX419" s="112"/>
      <c r="AY419" s="195" t="e">
        <f t="shared" si="499"/>
        <v>#DIV/0!</v>
      </c>
      <c r="AZ419" s="112"/>
      <c r="BA419" s="195"/>
      <c r="BB419" s="106"/>
      <c r="BC419" s="106"/>
      <c r="BD419" s="112"/>
      <c r="BE419" s="231" t="e">
        <f t="shared" si="530"/>
        <v>#DIV/0!</v>
      </c>
    </row>
    <row r="420" spans="2:57" s="130" customFormat="1" ht="33" hidden="1" customHeight="1" x14ac:dyDescent="0.25">
      <c r="B420" s="101" t="s">
        <v>169</v>
      </c>
      <c r="C420" s="235" t="s">
        <v>170</v>
      </c>
      <c r="D420" s="103">
        <f>D421+D422+D423</f>
        <v>0</v>
      </c>
      <c r="E420" s="103">
        <f>E421+E422+E423</f>
        <v>22596.148000000001</v>
      </c>
      <c r="F420" s="103">
        <f>F421+F422</f>
        <v>0</v>
      </c>
      <c r="G420" s="103">
        <f>G421+G422+G423</f>
        <v>22596.148000000001</v>
      </c>
      <c r="H420" s="103"/>
      <c r="I420" s="103"/>
      <c r="J420" s="103"/>
      <c r="K420" s="578">
        <f t="shared" si="522"/>
        <v>0</v>
      </c>
      <c r="L420" s="104"/>
      <c r="M420" s="104"/>
      <c r="N420" s="104">
        <f>N421+N422+N423</f>
        <v>0</v>
      </c>
      <c r="O420" s="578">
        <f>Q420+U420</f>
        <v>0</v>
      </c>
      <c r="P420" s="195" t="e">
        <f t="shared" si="501"/>
        <v>#DIV/0!</v>
      </c>
      <c r="Q420" s="104">
        <f>Q421+Q422</f>
        <v>0</v>
      </c>
      <c r="R420" s="195"/>
      <c r="S420" s="443"/>
      <c r="T420" s="443"/>
      <c r="U420" s="104">
        <f>U421+U422</f>
        <v>0</v>
      </c>
      <c r="V420" s="230" t="e">
        <f t="shared" si="543"/>
        <v>#DIV/0!</v>
      </c>
      <c r="W420" s="578">
        <f>Y420+AC420</f>
        <v>0</v>
      </c>
      <c r="X420" s="192" t="e">
        <f t="shared" si="505"/>
        <v>#DIV/0!</v>
      </c>
      <c r="Y420" s="104">
        <f>Y421+Y422</f>
        <v>0</v>
      </c>
      <c r="Z420" s="103"/>
      <c r="AA420" s="103"/>
      <c r="AB420" s="103"/>
      <c r="AC420" s="104">
        <f>AC421+AC422</f>
        <v>0</v>
      </c>
      <c r="AD420" s="192" t="e">
        <f t="shared" si="541"/>
        <v>#DIV/0!</v>
      </c>
      <c r="AE420" s="578">
        <f>AG420+AK420</f>
        <v>0</v>
      </c>
      <c r="AF420" s="195" t="e">
        <f t="shared" si="545"/>
        <v>#DIV/0!</v>
      </c>
      <c r="AG420" s="104">
        <f>AG421+AG422</f>
        <v>0</v>
      </c>
      <c r="AH420" s="323"/>
      <c r="AI420" s="103"/>
      <c r="AJ420" s="103"/>
      <c r="AK420" s="104">
        <f>AK421+AK422</f>
        <v>0</v>
      </c>
      <c r="AL420" s="231" t="e">
        <f t="shared" si="549"/>
        <v>#DIV/0!</v>
      </c>
      <c r="AM420" s="103"/>
      <c r="AN420" s="103"/>
      <c r="AO420" s="103">
        <f>AO421</f>
        <v>0</v>
      </c>
      <c r="AP420" s="103">
        <f t="shared" si="555"/>
        <v>0</v>
      </c>
      <c r="AQ420" s="103"/>
      <c r="AR420" s="103"/>
      <c r="AS420" s="103">
        <f>AS422+AS423</f>
        <v>0</v>
      </c>
      <c r="AT420" s="103">
        <f t="shared" si="559"/>
        <v>8730.5</v>
      </c>
      <c r="AU420" s="103"/>
      <c r="AV420" s="103"/>
      <c r="AW420" s="103">
        <f>AW421+AW422+AW423</f>
        <v>8730.5</v>
      </c>
      <c r="AX420" s="104">
        <f>AZ420+BD420</f>
        <v>0</v>
      </c>
      <c r="AY420" s="195" t="e">
        <f t="shared" si="499"/>
        <v>#DIV/0!</v>
      </c>
      <c r="AZ420" s="104">
        <f>AZ421+AZ422</f>
        <v>0</v>
      </c>
      <c r="BA420" s="195"/>
      <c r="BB420" s="408"/>
      <c r="BC420" s="408"/>
      <c r="BD420" s="104">
        <f>BD421+BD422</f>
        <v>0</v>
      </c>
      <c r="BE420" s="231" t="e">
        <f t="shared" si="530"/>
        <v>#DIV/0!</v>
      </c>
    </row>
    <row r="421" spans="2:57" s="198" customFormat="1" ht="84.75" hidden="1" customHeight="1" x14ac:dyDescent="0.2">
      <c r="B421" s="125" t="s">
        <v>60</v>
      </c>
      <c r="C421" s="234" t="s">
        <v>171</v>
      </c>
      <c r="D421" s="106"/>
      <c r="E421" s="106">
        <f>F421+G421</f>
        <v>0</v>
      </c>
      <c r="F421" s="106"/>
      <c r="G421" s="106">
        <v>0</v>
      </c>
      <c r="H421" s="106"/>
      <c r="I421" s="106"/>
      <c r="J421" s="106"/>
      <c r="K421" s="106">
        <f t="shared" si="522"/>
        <v>0</v>
      </c>
      <c r="L421" s="112"/>
      <c r="M421" s="112"/>
      <c r="N421" s="112">
        <v>0</v>
      </c>
      <c r="O421" s="106">
        <f>Q421+U421</f>
        <v>0</v>
      </c>
      <c r="P421" s="195" t="e">
        <f t="shared" si="501"/>
        <v>#DIV/0!</v>
      </c>
      <c r="Q421" s="112"/>
      <c r="R421" s="195"/>
      <c r="S421" s="106"/>
      <c r="T421" s="106"/>
      <c r="U421" s="112">
        <v>0</v>
      </c>
      <c r="V421" s="230" t="e">
        <f t="shared" si="543"/>
        <v>#DIV/0!</v>
      </c>
      <c r="W421" s="106">
        <f>Y421+AC421</f>
        <v>0</v>
      </c>
      <c r="X421" s="192" t="e">
        <f t="shared" si="505"/>
        <v>#DIV/0!</v>
      </c>
      <c r="Y421" s="112"/>
      <c r="Z421" s="106"/>
      <c r="AA421" s="106"/>
      <c r="AB421" s="106"/>
      <c r="AC421" s="112">
        <v>0</v>
      </c>
      <c r="AD421" s="192" t="e">
        <f t="shared" si="541"/>
        <v>#DIV/0!</v>
      </c>
      <c r="AE421" s="106">
        <f>AG421+AK421</f>
        <v>0</v>
      </c>
      <c r="AF421" s="292" t="e">
        <f t="shared" si="545"/>
        <v>#DIV/0!</v>
      </c>
      <c r="AG421" s="112"/>
      <c r="AH421" s="323"/>
      <c r="AI421" s="106"/>
      <c r="AJ421" s="106"/>
      <c r="AK421" s="112">
        <f>N421</f>
        <v>0</v>
      </c>
      <c r="AL421" s="231" t="e">
        <f t="shared" si="549"/>
        <v>#DIV/0!</v>
      </c>
      <c r="AM421" s="106"/>
      <c r="AN421" s="106"/>
      <c r="AO421" s="106"/>
      <c r="AP421" s="106" t="e">
        <f t="shared" si="555"/>
        <v>#DIV/0!</v>
      </c>
      <c r="AQ421" s="106"/>
      <c r="AR421" s="106"/>
      <c r="AS421" s="106" t="e">
        <f>AL421</f>
        <v>#DIV/0!</v>
      </c>
      <c r="AT421" s="106">
        <f t="shared" si="559"/>
        <v>8730.5</v>
      </c>
      <c r="AU421" s="106"/>
      <c r="AV421" s="106"/>
      <c r="AW421" s="106">
        <v>8730.5</v>
      </c>
      <c r="AX421" s="112">
        <f>AZ421+BD421</f>
        <v>0</v>
      </c>
      <c r="AY421" s="195" t="e">
        <f t="shared" si="499"/>
        <v>#DIV/0!</v>
      </c>
      <c r="AZ421" s="112"/>
      <c r="BA421" s="195"/>
      <c r="BB421" s="106"/>
      <c r="BC421" s="106"/>
      <c r="BD421" s="112">
        <f>AG421</f>
        <v>0</v>
      </c>
      <c r="BE421" s="231" t="e">
        <f t="shared" si="530"/>
        <v>#DIV/0!</v>
      </c>
    </row>
    <row r="422" spans="2:57" s="198" customFormat="1" ht="132" hidden="1" customHeight="1" x14ac:dyDescent="0.2">
      <c r="B422" s="125" t="s">
        <v>67</v>
      </c>
      <c r="C422" s="236" t="s">
        <v>172</v>
      </c>
      <c r="D422" s="106"/>
      <c r="E422" s="106">
        <f>F422+G422</f>
        <v>16124.484</v>
      </c>
      <c r="F422" s="106"/>
      <c r="G422" s="106">
        <v>16124.484</v>
      </c>
      <c r="H422" s="106"/>
      <c r="I422" s="106"/>
      <c r="J422" s="106"/>
      <c r="K422" s="106">
        <f t="shared" si="522"/>
        <v>0</v>
      </c>
      <c r="L422" s="112"/>
      <c r="M422" s="112"/>
      <c r="N422" s="112">
        <v>0</v>
      </c>
      <c r="O422" s="106">
        <f>Q422+U422</f>
        <v>0</v>
      </c>
      <c r="P422" s="195" t="e">
        <f t="shared" si="501"/>
        <v>#DIV/0!</v>
      </c>
      <c r="Q422" s="112"/>
      <c r="R422" s="195"/>
      <c r="S422" s="106"/>
      <c r="T422" s="106"/>
      <c r="U422" s="112">
        <v>0</v>
      </c>
      <c r="V422" s="230" t="e">
        <f t="shared" si="543"/>
        <v>#DIV/0!</v>
      </c>
      <c r="W422" s="106">
        <f>Y422+AC422</f>
        <v>0</v>
      </c>
      <c r="X422" s="192" t="e">
        <f t="shared" si="505"/>
        <v>#DIV/0!</v>
      </c>
      <c r="Y422" s="112"/>
      <c r="Z422" s="106"/>
      <c r="AA422" s="106"/>
      <c r="AB422" s="106"/>
      <c r="AC422" s="112">
        <v>0</v>
      </c>
      <c r="AD422" s="192" t="e">
        <f t="shared" si="541"/>
        <v>#DIV/0!</v>
      </c>
      <c r="AE422" s="106">
        <f>AG422+AK422</f>
        <v>0</v>
      </c>
      <c r="AF422" s="195" t="e">
        <f t="shared" si="545"/>
        <v>#DIV/0!</v>
      </c>
      <c r="AG422" s="112"/>
      <c r="AH422" s="323"/>
      <c r="AI422" s="106"/>
      <c r="AJ422" s="106"/>
      <c r="AK422" s="112">
        <v>0</v>
      </c>
      <c r="AL422" s="231" t="e">
        <f t="shared" si="549"/>
        <v>#DIV/0!</v>
      </c>
      <c r="AM422" s="106"/>
      <c r="AN422" s="106"/>
      <c r="AO422" s="106"/>
      <c r="AP422" s="106">
        <f t="shared" si="555"/>
        <v>0</v>
      </c>
      <c r="AQ422" s="106"/>
      <c r="AR422" s="106"/>
      <c r="AS422" s="106"/>
      <c r="AT422" s="106">
        <f t="shared" si="559"/>
        <v>0</v>
      </c>
      <c r="AU422" s="106"/>
      <c r="AV422" s="106"/>
      <c r="AW422" s="106">
        <v>0</v>
      </c>
      <c r="AX422" s="112">
        <f>AZ422+BD422</f>
        <v>0</v>
      </c>
      <c r="AY422" s="195" t="e">
        <f t="shared" si="499"/>
        <v>#DIV/0!</v>
      </c>
      <c r="AZ422" s="112"/>
      <c r="BA422" s="195"/>
      <c r="BB422" s="106"/>
      <c r="BC422" s="106"/>
      <c r="BD422" s="106">
        <v>0</v>
      </c>
      <c r="BE422" s="231" t="e">
        <f t="shared" si="530"/>
        <v>#DIV/0!</v>
      </c>
    </row>
    <row r="423" spans="2:57" s="198" customFormat="1" ht="92.25" hidden="1" customHeight="1" x14ac:dyDescent="0.2">
      <c r="B423" s="125" t="s">
        <v>67</v>
      </c>
      <c r="C423" s="236" t="s">
        <v>173</v>
      </c>
      <c r="D423" s="106"/>
      <c r="E423" s="106">
        <f>F423+G423</f>
        <v>6471.6639999999998</v>
      </c>
      <c r="F423" s="106"/>
      <c r="G423" s="106">
        <v>6471.6639999999998</v>
      </c>
      <c r="H423" s="106"/>
      <c r="I423" s="106"/>
      <c r="J423" s="106"/>
      <c r="K423" s="106">
        <f t="shared" si="522"/>
        <v>0</v>
      </c>
      <c r="L423" s="112"/>
      <c r="M423" s="112"/>
      <c r="N423" s="112">
        <v>0</v>
      </c>
      <c r="O423" s="106"/>
      <c r="P423" s="195" t="e">
        <f t="shared" si="501"/>
        <v>#DIV/0!</v>
      </c>
      <c r="Q423" s="112"/>
      <c r="R423" s="195"/>
      <c r="S423" s="106"/>
      <c r="T423" s="106"/>
      <c r="U423" s="112"/>
      <c r="V423" s="230" t="e">
        <f t="shared" si="543"/>
        <v>#DIV/0!</v>
      </c>
      <c r="W423" s="106"/>
      <c r="X423" s="192" t="e">
        <f t="shared" si="505"/>
        <v>#DIV/0!</v>
      </c>
      <c r="Y423" s="112"/>
      <c r="Z423" s="106"/>
      <c r="AA423" s="106"/>
      <c r="AB423" s="106"/>
      <c r="AC423" s="112"/>
      <c r="AD423" s="192" t="e">
        <f t="shared" si="541"/>
        <v>#DIV/0!</v>
      </c>
      <c r="AE423" s="106"/>
      <c r="AF423" s="195" t="e">
        <f t="shared" si="545"/>
        <v>#DIV/0!</v>
      </c>
      <c r="AG423" s="112"/>
      <c r="AH423" s="323"/>
      <c r="AI423" s="106"/>
      <c r="AJ423" s="106"/>
      <c r="AK423" s="112"/>
      <c r="AL423" s="231" t="e">
        <f t="shared" si="549"/>
        <v>#DIV/0!</v>
      </c>
      <c r="AM423" s="106"/>
      <c r="AN423" s="106"/>
      <c r="AO423" s="106"/>
      <c r="AP423" s="106">
        <f t="shared" si="555"/>
        <v>0</v>
      </c>
      <c r="AQ423" s="106"/>
      <c r="AR423" s="106"/>
      <c r="AS423" s="106"/>
      <c r="AT423" s="106">
        <f t="shared" si="559"/>
        <v>0</v>
      </c>
      <c r="AU423" s="106"/>
      <c r="AV423" s="106"/>
      <c r="AW423" s="106"/>
      <c r="AX423" s="112"/>
      <c r="AY423" s="195" t="e">
        <f t="shared" si="499"/>
        <v>#DIV/0!</v>
      </c>
      <c r="AZ423" s="112"/>
      <c r="BA423" s="195"/>
      <c r="BB423" s="106"/>
      <c r="BC423" s="106"/>
      <c r="BD423" s="106"/>
      <c r="BE423" s="231" t="e">
        <f t="shared" si="530"/>
        <v>#DIV/0!</v>
      </c>
    </row>
    <row r="424" spans="2:57" s="108" customFormat="1" ht="59.25" hidden="1" customHeight="1" x14ac:dyDescent="0.25">
      <c r="B424" s="101" t="s">
        <v>169</v>
      </c>
      <c r="C424" s="235" t="s">
        <v>175</v>
      </c>
      <c r="D424" s="79" t="e">
        <f>D425</f>
        <v>#REF!</v>
      </c>
      <c r="E424" s="79">
        <f>E425</f>
        <v>0</v>
      </c>
      <c r="F424" s="79">
        <f>F425</f>
        <v>0</v>
      </c>
      <c r="G424" s="79">
        <f>G425</f>
        <v>0</v>
      </c>
      <c r="H424" s="79"/>
      <c r="I424" s="79"/>
      <c r="J424" s="79"/>
      <c r="K424" s="578">
        <f t="shared" si="522"/>
        <v>0</v>
      </c>
      <c r="L424" s="104"/>
      <c r="M424" s="104"/>
      <c r="N424" s="104">
        <f>N425+N426</f>
        <v>0</v>
      </c>
      <c r="O424" s="578">
        <f>O425</f>
        <v>0</v>
      </c>
      <c r="P424" s="195" t="e">
        <f t="shared" si="501"/>
        <v>#DIV/0!</v>
      </c>
      <c r="Q424" s="104">
        <f>Q425</f>
        <v>0</v>
      </c>
      <c r="R424" s="195"/>
      <c r="S424" s="443"/>
      <c r="T424" s="443"/>
      <c r="U424" s="104">
        <f>U425</f>
        <v>0</v>
      </c>
      <c r="V424" s="230" t="e">
        <f t="shared" si="543"/>
        <v>#DIV/0!</v>
      </c>
      <c r="W424" s="578">
        <f>W425</f>
        <v>0</v>
      </c>
      <c r="X424" s="192" t="e">
        <f t="shared" si="505"/>
        <v>#DIV/0!</v>
      </c>
      <c r="Y424" s="104">
        <f>Y425</f>
        <v>0</v>
      </c>
      <c r="Z424" s="103"/>
      <c r="AA424" s="103"/>
      <c r="AB424" s="103"/>
      <c r="AC424" s="104">
        <f>AC425</f>
        <v>0</v>
      </c>
      <c r="AD424" s="192" t="e">
        <f t="shared" si="541"/>
        <v>#DIV/0!</v>
      </c>
      <c r="AE424" s="578">
        <f>AK424</f>
        <v>0</v>
      </c>
      <c r="AF424" s="195" t="e">
        <f t="shared" si="545"/>
        <v>#DIV/0!</v>
      </c>
      <c r="AG424" s="104">
        <f>AG425</f>
        <v>0</v>
      </c>
      <c r="AH424" s="323"/>
      <c r="AI424" s="103"/>
      <c r="AJ424" s="103"/>
      <c r="AK424" s="104">
        <f>AK425+AK426</f>
        <v>0</v>
      </c>
      <c r="AL424" s="231" t="e">
        <f t="shared" si="549"/>
        <v>#DIV/0!</v>
      </c>
      <c r="AM424" s="103"/>
      <c r="AN424" s="103"/>
      <c r="AO424" s="103">
        <f>AO425</f>
        <v>2356.0700000000002</v>
      </c>
      <c r="AP424" s="103" t="e">
        <f t="shared" si="555"/>
        <v>#DIV/0!</v>
      </c>
      <c r="AQ424" s="103"/>
      <c r="AR424" s="103"/>
      <c r="AS424" s="103" t="e">
        <f>AL424</f>
        <v>#DIV/0!</v>
      </c>
      <c r="AT424" s="103">
        <f t="shared" si="559"/>
        <v>2356.0700000000002</v>
      </c>
      <c r="AU424" s="103"/>
      <c r="AV424" s="103"/>
      <c r="AW424" s="103">
        <f>AW425+AW426</f>
        <v>2356.0700000000002</v>
      </c>
      <c r="AX424" s="104">
        <f>BD424</f>
        <v>0</v>
      </c>
      <c r="AY424" s="195" t="e">
        <f t="shared" si="499"/>
        <v>#DIV/0!</v>
      </c>
      <c r="AZ424" s="104">
        <f>AZ425</f>
        <v>0</v>
      </c>
      <c r="BA424" s="195"/>
      <c r="BB424" s="408"/>
      <c r="BC424" s="408"/>
      <c r="BD424" s="408">
        <f>BD425+BD426</f>
        <v>0</v>
      </c>
      <c r="BE424" s="231" t="e">
        <f t="shared" si="530"/>
        <v>#DIV/0!</v>
      </c>
    </row>
    <row r="425" spans="2:57" s="198" customFormat="1" ht="136.5" hidden="1" customHeight="1" x14ac:dyDescent="0.2">
      <c r="B425" s="125" t="s">
        <v>60</v>
      </c>
      <c r="C425" s="234" t="s">
        <v>342</v>
      </c>
      <c r="D425" s="106" t="e">
        <f>#REF!+#REF!</f>
        <v>#REF!</v>
      </c>
      <c r="E425" s="106">
        <f>F425+G425</f>
        <v>0</v>
      </c>
      <c r="F425" s="106"/>
      <c r="G425" s="106">
        <v>0</v>
      </c>
      <c r="H425" s="106"/>
      <c r="I425" s="106"/>
      <c r="J425" s="106"/>
      <c r="K425" s="106">
        <f t="shared" si="522"/>
        <v>0</v>
      </c>
      <c r="L425" s="112"/>
      <c r="M425" s="112"/>
      <c r="N425" s="112">
        <v>0</v>
      </c>
      <c r="O425" s="106">
        <f>Q425+U425</f>
        <v>0</v>
      </c>
      <c r="P425" s="195" t="e">
        <f t="shared" si="501"/>
        <v>#DIV/0!</v>
      </c>
      <c r="Q425" s="112"/>
      <c r="R425" s="195"/>
      <c r="S425" s="106"/>
      <c r="T425" s="106"/>
      <c r="U425" s="112">
        <v>0</v>
      </c>
      <c r="V425" s="230" t="e">
        <f t="shared" si="543"/>
        <v>#DIV/0!</v>
      </c>
      <c r="W425" s="106">
        <f>Y425+AC425</f>
        <v>0</v>
      </c>
      <c r="X425" s="192" t="e">
        <f t="shared" si="505"/>
        <v>#DIV/0!</v>
      </c>
      <c r="Y425" s="112"/>
      <c r="Z425" s="106"/>
      <c r="AA425" s="106"/>
      <c r="AB425" s="106"/>
      <c r="AC425" s="112">
        <v>0</v>
      </c>
      <c r="AD425" s="192" t="e">
        <f t="shared" si="541"/>
        <v>#DIV/0!</v>
      </c>
      <c r="AE425" s="106">
        <f>AG425+AK425</f>
        <v>0</v>
      </c>
      <c r="AF425" s="292" t="e">
        <f t="shared" si="545"/>
        <v>#DIV/0!</v>
      </c>
      <c r="AG425" s="112"/>
      <c r="AH425" s="323"/>
      <c r="AI425" s="106"/>
      <c r="AJ425" s="106"/>
      <c r="AK425" s="112">
        <f>N425</f>
        <v>0</v>
      </c>
      <c r="AL425" s="231" t="e">
        <f t="shared" si="549"/>
        <v>#DIV/0!</v>
      </c>
      <c r="AM425" s="106"/>
      <c r="AN425" s="106"/>
      <c r="AO425" s="106">
        <f>AW425-AC425</f>
        <v>2356.0700000000002</v>
      </c>
      <c r="AP425" s="106" t="e">
        <f t="shared" si="555"/>
        <v>#DIV/0!</v>
      </c>
      <c r="AQ425" s="106"/>
      <c r="AR425" s="106"/>
      <c r="AS425" s="106" t="e">
        <f>AL425</f>
        <v>#DIV/0!</v>
      </c>
      <c r="AT425" s="106">
        <f t="shared" si="559"/>
        <v>2356.0700000000002</v>
      </c>
      <c r="AU425" s="106"/>
      <c r="AV425" s="106"/>
      <c r="AW425" s="106">
        <v>2356.0700000000002</v>
      </c>
      <c r="AX425" s="112">
        <f>AZ425+BD425</f>
        <v>0</v>
      </c>
      <c r="AY425" s="195" t="e">
        <f t="shared" si="499"/>
        <v>#DIV/0!</v>
      </c>
      <c r="AZ425" s="112"/>
      <c r="BA425" s="195"/>
      <c r="BB425" s="106"/>
      <c r="BC425" s="106"/>
      <c r="BD425" s="112">
        <f t="shared" ref="BD425:BD426" si="563">N425-AC425</f>
        <v>0</v>
      </c>
      <c r="BE425" s="231" t="e">
        <f t="shared" si="530"/>
        <v>#DIV/0!</v>
      </c>
    </row>
    <row r="426" spans="2:57" s="198" customFormat="1" ht="129.75" hidden="1" customHeight="1" x14ac:dyDescent="0.2">
      <c r="B426" s="125" t="s">
        <v>67</v>
      </c>
      <c r="C426" s="234" t="s">
        <v>343</v>
      </c>
      <c r="D426" s="106"/>
      <c r="E426" s="106"/>
      <c r="F426" s="106"/>
      <c r="G426" s="106"/>
      <c r="H426" s="106"/>
      <c r="I426" s="106"/>
      <c r="J426" s="106"/>
      <c r="K426" s="106">
        <f t="shared" si="522"/>
        <v>0</v>
      </c>
      <c r="L426" s="112"/>
      <c r="M426" s="112"/>
      <c r="N426" s="112">
        <v>0</v>
      </c>
      <c r="O426" s="106">
        <f>U426</f>
        <v>0</v>
      </c>
      <c r="P426" s="195" t="e">
        <f t="shared" si="501"/>
        <v>#DIV/0!</v>
      </c>
      <c r="Q426" s="112"/>
      <c r="R426" s="195"/>
      <c r="S426" s="106"/>
      <c r="T426" s="106"/>
      <c r="U426" s="112">
        <v>0</v>
      </c>
      <c r="V426" s="230" t="e">
        <f t="shared" si="543"/>
        <v>#DIV/0!</v>
      </c>
      <c r="W426" s="106">
        <f>Y426+AC426</f>
        <v>0</v>
      </c>
      <c r="X426" s="192" t="e">
        <f t="shared" si="505"/>
        <v>#DIV/0!</v>
      </c>
      <c r="Y426" s="112"/>
      <c r="Z426" s="106"/>
      <c r="AA426" s="106"/>
      <c r="AB426" s="106"/>
      <c r="AC426" s="112">
        <v>0</v>
      </c>
      <c r="AD426" s="192" t="e">
        <f t="shared" si="541"/>
        <v>#DIV/0!</v>
      </c>
      <c r="AE426" s="106">
        <f>AG426+AK426</f>
        <v>0</v>
      </c>
      <c r="AF426" s="292" t="e">
        <f t="shared" si="545"/>
        <v>#DIV/0!</v>
      </c>
      <c r="AG426" s="112"/>
      <c r="AH426" s="323"/>
      <c r="AI426" s="106"/>
      <c r="AJ426" s="106"/>
      <c r="AK426" s="112">
        <f>N426</f>
        <v>0</v>
      </c>
      <c r="AL426" s="231" t="e">
        <f t="shared" si="549"/>
        <v>#DIV/0!</v>
      </c>
      <c r="AM426" s="106"/>
      <c r="AN426" s="106"/>
      <c r="AO426" s="106"/>
      <c r="AP426" s="106"/>
      <c r="AQ426" s="106"/>
      <c r="AR426" s="106"/>
      <c r="AS426" s="106"/>
      <c r="AT426" s="106">
        <f t="shared" si="559"/>
        <v>0</v>
      </c>
      <c r="AU426" s="106"/>
      <c r="AV426" s="106"/>
      <c r="AW426" s="106">
        <f>N426</f>
        <v>0</v>
      </c>
      <c r="AX426" s="112">
        <f>AZ426+BD426</f>
        <v>0</v>
      </c>
      <c r="AY426" s="195" t="e">
        <f t="shared" si="499"/>
        <v>#DIV/0!</v>
      </c>
      <c r="AZ426" s="112"/>
      <c r="BA426" s="195"/>
      <c r="BB426" s="106"/>
      <c r="BC426" s="106"/>
      <c r="BD426" s="112">
        <f t="shared" si="563"/>
        <v>0</v>
      </c>
      <c r="BE426" s="231" t="e">
        <f t="shared" si="530"/>
        <v>#DIV/0!</v>
      </c>
    </row>
    <row r="427" spans="2:57" s="130" customFormat="1" ht="33" hidden="1" customHeight="1" x14ac:dyDescent="0.25">
      <c r="B427" s="101" t="s">
        <v>174</v>
      </c>
      <c r="C427" s="235" t="s">
        <v>177</v>
      </c>
      <c r="D427" s="103" t="e">
        <f>D428</f>
        <v>#REF!</v>
      </c>
      <c r="E427" s="103">
        <f>E428</f>
        <v>0</v>
      </c>
      <c r="F427" s="103">
        <f>F428</f>
        <v>0</v>
      </c>
      <c r="G427" s="103">
        <f>G428</f>
        <v>0</v>
      </c>
      <c r="H427" s="103"/>
      <c r="I427" s="103"/>
      <c r="J427" s="103"/>
      <c r="K427" s="578">
        <f t="shared" si="522"/>
        <v>0</v>
      </c>
      <c r="L427" s="104"/>
      <c r="M427" s="104"/>
      <c r="N427" s="104">
        <f>N430</f>
        <v>0</v>
      </c>
      <c r="O427" s="578">
        <f>U427</f>
        <v>0</v>
      </c>
      <c r="P427" s="195" t="e">
        <f t="shared" si="501"/>
        <v>#DIV/0!</v>
      </c>
      <c r="Q427" s="104">
        <f>Q428</f>
        <v>0</v>
      </c>
      <c r="R427" s="195"/>
      <c r="S427" s="443"/>
      <c r="T427" s="443"/>
      <c r="U427" s="104">
        <f>U430</f>
        <v>0</v>
      </c>
      <c r="V427" s="230" t="e">
        <f t="shared" si="543"/>
        <v>#DIV/0!</v>
      </c>
      <c r="W427" s="578">
        <f>AC427</f>
        <v>0</v>
      </c>
      <c r="X427" s="192" t="e">
        <f t="shared" si="505"/>
        <v>#DIV/0!</v>
      </c>
      <c r="Y427" s="104">
        <f>Y428</f>
        <v>0</v>
      </c>
      <c r="Z427" s="103"/>
      <c r="AA427" s="103"/>
      <c r="AB427" s="103"/>
      <c r="AC427" s="104">
        <f>AC430</f>
        <v>0</v>
      </c>
      <c r="AD427" s="192" t="e">
        <f t="shared" si="541"/>
        <v>#DIV/0!</v>
      </c>
      <c r="AE427" s="578">
        <f>AK427</f>
        <v>0</v>
      </c>
      <c r="AF427" s="195" t="e">
        <f t="shared" si="545"/>
        <v>#DIV/0!</v>
      </c>
      <c r="AG427" s="104">
        <f>AG428</f>
        <v>0</v>
      </c>
      <c r="AH427" s="323"/>
      <c r="AI427" s="103"/>
      <c r="AJ427" s="103"/>
      <c r="AK427" s="104">
        <f>AK430</f>
        <v>0</v>
      </c>
      <c r="AL427" s="231" t="e">
        <f t="shared" si="549"/>
        <v>#DIV/0!</v>
      </c>
      <c r="AM427" s="103"/>
      <c r="AN427" s="103"/>
      <c r="AO427" s="103">
        <f>AH427</f>
        <v>0</v>
      </c>
      <c r="AP427" s="103">
        <f t="shared" si="555"/>
        <v>0</v>
      </c>
      <c r="AQ427" s="103"/>
      <c r="AR427" s="103"/>
      <c r="AS427" s="103">
        <f>AS428</f>
        <v>0</v>
      </c>
      <c r="AT427" s="103">
        <f t="shared" si="559"/>
        <v>0</v>
      </c>
      <c r="AU427" s="103"/>
      <c r="AV427" s="103"/>
      <c r="AW427" s="103">
        <f>AW428+AW431</f>
        <v>0</v>
      </c>
      <c r="AX427" s="104">
        <f>BD427</f>
        <v>0</v>
      </c>
      <c r="AY427" s="195" t="e">
        <f t="shared" ref="AY427:AY499" si="564">AX427/K427</f>
        <v>#DIV/0!</v>
      </c>
      <c r="AZ427" s="104">
        <f>AZ428</f>
        <v>0</v>
      </c>
      <c r="BA427" s="195"/>
      <c r="BB427" s="408"/>
      <c r="BC427" s="408"/>
      <c r="BD427" s="408">
        <f>BD430</f>
        <v>0</v>
      </c>
      <c r="BE427" s="231" t="e">
        <f t="shared" si="530"/>
        <v>#DIV/0!</v>
      </c>
    </row>
    <row r="428" spans="2:57" s="198" customFormat="1" ht="272.25" hidden="1" customHeight="1" x14ac:dyDescent="0.2">
      <c r="B428" s="125" t="s">
        <v>60</v>
      </c>
      <c r="C428" s="234" t="s">
        <v>178</v>
      </c>
      <c r="D428" s="106" t="e">
        <f>#REF!-#REF!</f>
        <v>#REF!</v>
      </c>
      <c r="E428" s="106">
        <f>F428+G428</f>
        <v>0</v>
      </c>
      <c r="F428" s="106"/>
      <c r="G428" s="106"/>
      <c r="H428" s="106"/>
      <c r="I428" s="106"/>
      <c r="J428" s="106"/>
      <c r="K428" s="106">
        <f t="shared" si="522"/>
        <v>0</v>
      </c>
      <c r="L428" s="112"/>
      <c r="M428" s="112"/>
      <c r="N428" s="112">
        <v>0</v>
      </c>
      <c r="O428" s="106">
        <f>Q428+U428</f>
        <v>0</v>
      </c>
      <c r="P428" s="195" t="e">
        <f t="shared" si="501"/>
        <v>#DIV/0!</v>
      </c>
      <c r="Q428" s="112"/>
      <c r="R428" s="195"/>
      <c r="S428" s="106"/>
      <c r="T428" s="106"/>
      <c r="U428" s="112"/>
      <c r="V428" s="230" t="e">
        <f t="shared" si="543"/>
        <v>#DIV/0!</v>
      </c>
      <c r="W428" s="106">
        <f>Y428+AC428</f>
        <v>0</v>
      </c>
      <c r="X428" s="192" t="e">
        <f t="shared" si="505"/>
        <v>#DIV/0!</v>
      </c>
      <c r="Y428" s="112"/>
      <c r="Z428" s="106"/>
      <c r="AA428" s="106"/>
      <c r="AB428" s="106"/>
      <c r="AC428" s="112"/>
      <c r="AD428" s="192" t="e">
        <f t="shared" si="541"/>
        <v>#DIV/0!</v>
      </c>
      <c r="AE428" s="106">
        <f>AG428+AK428</f>
        <v>0</v>
      </c>
      <c r="AF428" s="195" t="e">
        <f t="shared" si="545"/>
        <v>#DIV/0!</v>
      </c>
      <c r="AG428" s="112"/>
      <c r="AH428" s="323"/>
      <c r="AI428" s="106"/>
      <c r="AJ428" s="106"/>
      <c r="AK428" s="112"/>
      <c r="AL428" s="231" t="e">
        <f t="shared" si="549"/>
        <v>#DIV/0!</v>
      </c>
      <c r="AM428" s="106"/>
      <c r="AN428" s="106"/>
      <c r="AO428" s="106">
        <f>AH428</f>
        <v>0</v>
      </c>
      <c r="AP428" s="106">
        <f t="shared" si="555"/>
        <v>0</v>
      </c>
      <c r="AQ428" s="106"/>
      <c r="AR428" s="106"/>
      <c r="AS428" s="106">
        <f>AW428-AC428</f>
        <v>0</v>
      </c>
      <c r="AT428" s="106">
        <f t="shared" si="559"/>
        <v>0</v>
      </c>
      <c r="AU428" s="106"/>
      <c r="AV428" s="106"/>
      <c r="AW428" s="106">
        <v>0</v>
      </c>
      <c r="AX428" s="112">
        <f>AZ428+BD428</f>
        <v>0</v>
      </c>
      <c r="AY428" s="195" t="e">
        <f t="shared" si="564"/>
        <v>#DIV/0!</v>
      </c>
      <c r="AZ428" s="112"/>
      <c r="BA428" s="195"/>
      <c r="BB428" s="106"/>
      <c r="BC428" s="106"/>
      <c r="BD428" s="106"/>
      <c r="BE428" s="231" t="e">
        <f t="shared" si="530"/>
        <v>#DIV/0!</v>
      </c>
    </row>
    <row r="429" spans="2:57" s="108" customFormat="1" ht="33" hidden="1" customHeight="1" x14ac:dyDescent="0.25">
      <c r="B429" s="101" t="s">
        <v>180</v>
      </c>
      <c r="C429" s="237" t="s">
        <v>175</v>
      </c>
      <c r="D429" s="79">
        <f>D430</f>
        <v>0</v>
      </c>
      <c r="E429" s="79">
        <f>E430</f>
        <v>0</v>
      </c>
      <c r="F429" s="79">
        <f>F430</f>
        <v>0</v>
      </c>
      <c r="G429" s="79">
        <f>G430</f>
        <v>0</v>
      </c>
      <c r="H429" s="79"/>
      <c r="I429" s="79"/>
      <c r="J429" s="79"/>
      <c r="K429" s="578">
        <f t="shared" si="522"/>
        <v>0</v>
      </c>
      <c r="L429" s="104"/>
      <c r="M429" s="104"/>
      <c r="N429" s="104"/>
      <c r="O429" s="578">
        <f>O430</f>
        <v>0</v>
      </c>
      <c r="P429" s="195" t="e">
        <f t="shared" si="501"/>
        <v>#DIV/0!</v>
      </c>
      <c r="Q429" s="104">
        <f>Q430</f>
        <v>0</v>
      </c>
      <c r="R429" s="195"/>
      <c r="S429" s="443"/>
      <c r="T429" s="443"/>
      <c r="U429" s="104">
        <f>U430</f>
        <v>0</v>
      </c>
      <c r="V429" s="230" t="e">
        <f t="shared" si="543"/>
        <v>#DIV/0!</v>
      </c>
      <c r="W429" s="578">
        <f>W430</f>
        <v>0</v>
      </c>
      <c r="X429" s="192" t="e">
        <f t="shared" si="505"/>
        <v>#DIV/0!</v>
      </c>
      <c r="Y429" s="104">
        <f>Y430</f>
        <v>0</v>
      </c>
      <c r="Z429" s="414"/>
      <c r="AA429" s="414"/>
      <c r="AB429" s="414"/>
      <c r="AC429" s="104"/>
      <c r="AD429" s="192" t="e">
        <f t="shared" si="541"/>
        <v>#DIV/0!</v>
      </c>
      <c r="AE429" s="578">
        <f>AE430</f>
        <v>0</v>
      </c>
      <c r="AF429" s="195" t="e">
        <f t="shared" si="545"/>
        <v>#DIV/0!</v>
      </c>
      <c r="AG429" s="111">
        <f>AG430</f>
        <v>0</v>
      </c>
      <c r="AH429" s="323"/>
      <c r="AI429" s="79"/>
      <c r="AJ429" s="79"/>
      <c r="AK429" s="111">
        <f>AK430</f>
        <v>0</v>
      </c>
      <c r="AL429" s="231" t="e">
        <f t="shared" si="549"/>
        <v>#DIV/0!</v>
      </c>
      <c r="AM429" s="79"/>
      <c r="AN429" s="79"/>
      <c r="AO429" s="79">
        <f>AH429</f>
        <v>0</v>
      </c>
      <c r="AP429" s="79" t="e">
        <f t="shared" si="555"/>
        <v>#DIV/0!</v>
      </c>
      <c r="AQ429" s="79"/>
      <c r="AR429" s="79"/>
      <c r="AS429" s="79" t="e">
        <f>AL429</f>
        <v>#DIV/0!</v>
      </c>
      <c r="AT429" s="106">
        <f t="shared" si="559"/>
        <v>0</v>
      </c>
      <c r="AU429" s="79"/>
      <c r="AV429" s="79"/>
      <c r="AW429" s="79">
        <f>AW430</f>
        <v>0</v>
      </c>
      <c r="AX429" s="111">
        <f>AX430</f>
        <v>0</v>
      </c>
      <c r="AY429" s="195" t="e">
        <f t="shared" si="564"/>
        <v>#DIV/0!</v>
      </c>
      <c r="AZ429" s="111">
        <f>AZ430</f>
        <v>0</v>
      </c>
      <c r="BA429" s="195"/>
      <c r="BB429" s="406"/>
      <c r="BC429" s="406"/>
      <c r="BD429" s="406">
        <f>BD430</f>
        <v>0</v>
      </c>
      <c r="BE429" s="231" t="e">
        <f t="shared" si="530"/>
        <v>#DIV/0!</v>
      </c>
    </row>
    <row r="430" spans="2:57" s="198" customFormat="1" ht="119.25" hidden="1" customHeight="1" x14ac:dyDescent="0.2">
      <c r="B430" s="125" t="s">
        <v>60</v>
      </c>
      <c r="C430" s="234" t="s">
        <v>179</v>
      </c>
      <c r="D430" s="106"/>
      <c r="E430" s="106"/>
      <c r="F430" s="106"/>
      <c r="G430" s="106"/>
      <c r="H430" s="106"/>
      <c r="I430" s="106"/>
      <c r="J430" s="106"/>
      <c r="K430" s="106">
        <f t="shared" si="522"/>
        <v>0</v>
      </c>
      <c r="L430" s="112"/>
      <c r="M430" s="112"/>
      <c r="N430" s="112">
        <v>0</v>
      </c>
      <c r="O430" s="106">
        <f>U430</f>
        <v>0</v>
      </c>
      <c r="P430" s="195" t="e">
        <f t="shared" si="501"/>
        <v>#DIV/0!</v>
      </c>
      <c r="Q430" s="112"/>
      <c r="R430" s="195"/>
      <c r="S430" s="106"/>
      <c r="T430" s="106"/>
      <c r="U430" s="112">
        <f>N430</f>
        <v>0</v>
      </c>
      <c r="V430" s="230" t="e">
        <f t="shared" si="543"/>
        <v>#DIV/0!</v>
      </c>
      <c r="W430" s="106">
        <f>AC430</f>
        <v>0</v>
      </c>
      <c r="X430" s="192" t="e">
        <f t="shared" si="505"/>
        <v>#DIV/0!</v>
      </c>
      <c r="Y430" s="112"/>
      <c r="Z430" s="106"/>
      <c r="AA430" s="106"/>
      <c r="AB430" s="106"/>
      <c r="AC430" s="112">
        <f>N430</f>
        <v>0</v>
      </c>
      <c r="AD430" s="192" t="e">
        <f t="shared" si="541"/>
        <v>#DIV/0!</v>
      </c>
      <c r="AE430" s="106">
        <f>AK430</f>
        <v>0</v>
      </c>
      <c r="AF430" s="195" t="e">
        <f t="shared" si="545"/>
        <v>#DIV/0!</v>
      </c>
      <c r="AG430" s="112"/>
      <c r="AH430" s="323"/>
      <c r="AI430" s="106"/>
      <c r="AJ430" s="106"/>
      <c r="AK430" s="112"/>
      <c r="AL430" s="231" t="e">
        <f t="shared" si="549"/>
        <v>#DIV/0!</v>
      </c>
      <c r="AM430" s="106"/>
      <c r="AN430" s="106"/>
      <c r="AO430" s="106"/>
      <c r="AP430" s="106"/>
      <c r="AQ430" s="106"/>
      <c r="AR430" s="106"/>
      <c r="AS430" s="106"/>
      <c r="AT430" s="106">
        <f t="shared" si="559"/>
        <v>0</v>
      </c>
      <c r="AU430" s="106"/>
      <c r="AV430" s="106"/>
      <c r="AW430" s="106">
        <f>N430</f>
        <v>0</v>
      </c>
      <c r="AX430" s="112">
        <f>BD430</f>
        <v>0</v>
      </c>
      <c r="AY430" s="195" t="e">
        <f t="shared" si="564"/>
        <v>#DIV/0!</v>
      </c>
      <c r="AZ430" s="112"/>
      <c r="BA430" s="195"/>
      <c r="BB430" s="106"/>
      <c r="BC430" s="106"/>
      <c r="BD430" s="112">
        <f>N430-AC430</f>
        <v>0</v>
      </c>
      <c r="BE430" s="231" t="e">
        <f t="shared" si="530"/>
        <v>#DIV/0!</v>
      </c>
    </row>
    <row r="431" spans="2:57" s="198" customFormat="1" ht="174.75" hidden="1" customHeight="1" x14ac:dyDescent="0.2">
      <c r="B431" s="125" t="s">
        <v>67</v>
      </c>
      <c r="C431" s="234" t="s">
        <v>179</v>
      </c>
      <c r="D431" s="106"/>
      <c r="E431" s="106"/>
      <c r="F431" s="106"/>
      <c r="G431" s="106"/>
      <c r="H431" s="106"/>
      <c r="I431" s="106"/>
      <c r="J431" s="106"/>
      <c r="K431" s="106">
        <f t="shared" si="522"/>
        <v>0</v>
      </c>
      <c r="L431" s="112"/>
      <c r="M431" s="112"/>
      <c r="N431" s="112">
        <v>0</v>
      </c>
      <c r="O431" s="106" t="e">
        <f>Q431+U431</f>
        <v>#REF!</v>
      </c>
      <c r="P431" s="195" t="e">
        <f t="shared" si="501"/>
        <v>#REF!</v>
      </c>
      <c r="Q431" s="112"/>
      <c r="R431" s="195"/>
      <c r="S431" s="106"/>
      <c r="T431" s="106"/>
      <c r="U431" s="112" t="e">
        <f>AC431-N431</f>
        <v>#REF!</v>
      </c>
      <c r="V431" s="230" t="e">
        <f t="shared" si="543"/>
        <v>#REF!</v>
      </c>
      <c r="W431" s="106" t="e">
        <f>Y431+AC431</f>
        <v>#REF!</v>
      </c>
      <c r="X431" s="192" t="e">
        <f t="shared" si="505"/>
        <v>#REF!</v>
      </c>
      <c r="Y431" s="112"/>
      <c r="Z431" s="106"/>
      <c r="AA431" s="106"/>
      <c r="AB431" s="106"/>
      <c r="AC431" s="112" t="e">
        <f>AL431-#REF!</f>
        <v>#REF!</v>
      </c>
      <c r="AD431" s="192" t="e">
        <f t="shared" si="541"/>
        <v>#REF!</v>
      </c>
      <c r="AE431" s="106" t="e">
        <f>AG431+AK431</f>
        <v>#REF!</v>
      </c>
      <c r="AF431" s="195" t="e">
        <f t="shared" si="545"/>
        <v>#REF!</v>
      </c>
      <c r="AG431" s="112"/>
      <c r="AH431" s="323"/>
      <c r="AI431" s="106"/>
      <c r="AJ431" s="106"/>
      <c r="AK431" s="112" t="e">
        <f>AT431-#REF!</f>
        <v>#REF!</v>
      </c>
      <c r="AL431" s="231" t="e">
        <f t="shared" si="549"/>
        <v>#REF!</v>
      </c>
      <c r="AM431" s="106"/>
      <c r="AN431" s="106"/>
      <c r="AO431" s="106"/>
      <c r="AP431" s="106"/>
      <c r="AQ431" s="106"/>
      <c r="AR431" s="106"/>
      <c r="AS431" s="106"/>
      <c r="AT431" s="106">
        <f t="shared" si="559"/>
        <v>0</v>
      </c>
      <c r="AU431" s="106"/>
      <c r="AV431" s="106"/>
      <c r="AW431" s="106">
        <v>0</v>
      </c>
      <c r="AX431" s="112" t="e">
        <f>AZ431+BD431</f>
        <v>#REF!</v>
      </c>
      <c r="AY431" s="195" t="e">
        <f t="shared" si="564"/>
        <v>#REF!</v>
      </c>
      <c r="AZ431" s="112"/>
      <c r="BA431" s="195"/>
      <c r="BB431" s="106"/>
      <c r="BC431" s="106"/>
      <c r="BD431" s="106" t="e">
        <f>BM431-#REF!</f>
        <v>#REF!</v>
      </c>
      <c r="BE431" s="231" t="e">
        <f t="shared" si="530"/>
        <v>#REF!</v>
      </c>
    </row>
    <row r="432" spans="2:57" s="130" customFormat="1" ht="33" customHeight="1" x14ac:dyDescent="0.25">
      <c r="B432" s="101" t="s">
        <v>145</v>
      </c>
      <c r="C432" s="235" t="s">
        <v>181</v>
      </c>
      <c r="D432" s="103" t="e">
        <f>D433</f>
        <v>#REF!</v>
      </c>
      <c r="E432" s="103">
        <f>E433</f>
        <v>0</v>
      </c>
      <c r="F432" s="103">
        <f>F433</f>
        <v>0</v>
      </c>
      <c r="G432" s="103">
        <f>G433</f>
        <v>0</v>
      </c>
      <c r="H432" s="103"/>
      <c r="I432" s="103"/>
      <c r="J432" s="103"/>
      <c r="K432" s="578">
        <f>L432+N432</f>
        <v>148318.03068</v>
      </c>
      <c r="L432" s="104"/>
      <c r="M432" s="104"/>
      <c r="N432" s="104">
        <f>N433</f>
        <v>148318.03068</v>
      </c>
      <c r="O432" s="578">
        <f>U432+S432+Q432</f>
        <v>21755.084920000001</v>
      </c>
      <c r="P432" s="195">
        <f t="shared" si="501"/>
        <v>0.14667862578985533</v>
      </c>
      <c r="Q432" s="104">
        <f>Q433</f>
        <v>0</v>
      </c>
      <c r="R432" s="195"/>
      <c r="S432" s="443"/>
      <c r="T432" s="443"/>
      <c r="U432" s="104">
        <f>U433+U448</f>
        <v>21755.084920000001</v>
      </c>
      <c r="V432" s="230">
        <f t="shared" si="543"/>
        <v>0.14667862578985533</v>
      </c>
      <c r="W432" s="578">
        <f>AC432+AA432+Y432</f>
        <v>64727.638079999997</v>
      </c>
      <c r="X432" s="195">
        <f t="shared" si="505"/>
        <v>0.4364111213130355</v>
      </c>
      <c r="Y432" s="104">
        <f>Y433</f>
        <v>0</v>
      </c>
      <c r="Z432" s="103"/>
      <c r="AA432" s="103"/>
      <c r="AB432" s="103"/>
      <c r="AC432" s="104">
        <f>AC433+AC448</f>
        <v>64727.638079999997</v>
      </c>
      <c r="AD432" s="192">
        <f t="shared" si="541"/>
        <v>0.4364111213130355</v>
      </c>
      <c r="AE432" s="578">
        <f>AK432+AI432+AG432</f>
        <v>148318.03068</v>
      </c>
      <c r="AF432" s="195">
        <f t="shared" si="545"/>
        <v>1</v>
      </c>
      <c r="AG432" s="104">
        <f>AG433</f>
        <v>0</v>
      </c>
      <c r="AH432" s="323"/>
      <c r="AI432" s="521"/>
      <c r="AJ432" s="521"/>
      <c r="AK432" s="104">
        <f>AK433+AK448</f>
        <v>148318.03068</v>
      </c>
      <c r="AL432" s="230">
        <f t="shared" si="549"/>
        <v>1</v>
      </c>
      <c r="AM432" s="103"/>
      <c r="AN432" s="103"/>
      <c r="AO432" s="103">
        <f>AO433+AO448</f>
        <v>75549.461750000002</v>
      </c>
      <c r="AP432" s="103">
        <f>AQ432+AS432</f>
        <v>-64727.638079999997</v>
      </c>
      <c r="AQ432" s="103"/>
      <c r="AR432" s="103"/>
      <c r="AS432" s="103">
        <f>AS433</f>
        <v>-64727.638079999997</v>
      </c>
      <c r="AT432" s="103">
        <f>AU432+AW432</f>
        <v>75549.461750000002</v>
      </c>
      <c r="AU432" s="103"/>
      <c r="AV432" s="103"/>
      <c r="AW432" s="103">
        <f>AW433+AW448</f>
        <v>75549.461750000002</v>
      </c>
      <c r="AX432" s="104">
        <f>BD432+BB432+AZ432</f>
        <v>83590.392599999992</v>
      </c>
      <c r="AY432" s="195">
        <f t="shared" si="564"/>
        <v>0.5635888786869645</v>
      </c>
      <c r="AZ432" s="104">
        <f>AZ433</f>
        <v>0</v>
      </c>
      <c r="BA432" s="195"/>
      <c r="BB432" s="408"/>
      <c r="BC432" s="408"/>
      <c r="BD432" s="104">
        <f>BD433+BD448</f>
        <v>83590.392599999992</v>
      </c>
      <c r="BE432" s="231">
        <f t="shared" si="530"/>
        <v>0.5635888786869645</v>
      </c>
    </row>
    <row r="433" spans="2:59" s="198" customFormat="1" ht="106.5" customHeight="1" x14ac:dyDescent="0.2">
      <c r="B433" s="125" t="s">
        <v>60</v>
      </c>
      <c r="C433" s="234" t="s">
        <v>368</v>
      </c>
      <c r="D433" s="106" t="e">
        <f>#REF!-#REF!</f>
        <v>#REF!</v>
      </c>
      <c r="E433" s="106"/>
      <c r="F433" s="106"/>
      <c r="G433" s="106"/>
      <c r="H433" s="106"/>
      <c r="I433" s="106"/>
      <c r="J433" s="106"/>
      <c r="K433" s="106">
        <f>N433</f>
        <v>148318.03068</v>
      </c>
      <c r="L433" s="112"/>
      <c r="M433" s="112"/>
      <c r="N433" s="112">
        <v>148318.03068</v>
      </c>
      <c r="O433" s="106">
        <f>U433</f>
        <v>21755.084920000001</v>
      </c>
      <c r="P433" s="323">
        <f t="shared" si="501"/>
        <v>0.14667862578985533</v>
      </c>
      <c r="Q433" s="112"/>
      <c r="R433" s="195"/>
      <c r="S433" s="106"/>
      <c r="T433" s="106"/>
      <c r="U433" s="112">
        <f>21755.08492</f>
        <v>21755.084920000001</v>
      </c>
      <c r="V433" s="230">
        <f t="shared" si="543"/>
        <v>0.14667862578985533</v>
      </c>
      <c r="W433" s="106">
        <f>AC433</f>
        <v>64727.638079999997</v>
      </c>
      <c r="X433" s="323">
        <f t="shared" si="505"/>
        <v>0.4364111213130355</v>
      </c>
      <c r="Y433" s="112"/>
      <c r="Z433" s="106"/>
      <c r="AA433" s="106"/>
      <c r="AB433" s="106"/>
      <c r="AC433" s="112">
        <v>64727.638079999997</v>
      </c>
      <c r="AD433" s="192">
        <f t="shared" si="541"/>
        <v>0.4364111213130355</v>
      </c>
      <c r="AE433" s="106">
        <f>AK433</f>
        <v>148318.03068</v>
      </c>
      <c r="AF433" s="231">
        <f t="shared" si="545"/>
        <v>1</v>
      </c>
      <c r="AG433" s="112"/>
      <c r="AH433" s="323"/>
      <c r="AI433" s="106"/>
      <c r="AJ433" s="106"/>
      <c r="AK433" s="112">
        <f>N433</f>
        <v>148318.03068</v>
      </c>
      <c r="AL433" s="231">
        <f t="shared" si="549"/>
        <v>1</v>
      </c>
      <c r="AM433" s="106"/>
      <c r="AN433" s="106"/>
      <c r="AO433" s="106"/>
      <c r="AP433" s="106">
        <f>AS433</f>
        <v>-64727.638079999997</v>
      </c>
      <c r="AQ433" s="106"/>
      <c r="AR433" s="106"/>
      <c r="AS433" s="106">
        <f>AW433-AC433</f>
        <v>-64727.638079999997</v>
      </c>
      <c r="AT433" s="106">
        <f>AW433</f>
        <v>0</v>
      </c>
      <c r="AU433" s="106"/>
      <c r="AV433" s="106"/>
      <c r="AW433" s="106">
        <v>0</v>
      </c>
      <c r="AX433" s="112">
        <f>BD433</f>
        <v>83590.392599999992</v>
      </c>
      <c r="AY433" s="195">
        <f t="shared" si="564"/>
        <v>0.5635888786869645</v>
      </c>
      <c r="AZ433" s="112"/>
      <c r="BA433" s="195"/>
      <c r="BB433" s="106"/>
      <c r="BC433" s="106"/>
      <c r="BD433" s="112">
        <f>N433-AC433</f>
        <v>83590.392599999992</v>
      </c>
      <c r="BE433" s="231">
        <f t="shared" si="530"/>
        <v>0.5635888786869645</v>
      </c>
    </row>
    <row r="434" spans="2:59" s="243" customFormat="1" ht="47.25" hidden="1" customHeight="1" x14ac:dyDescent="0.25">
      <c r="B434" s="238" t="s">
        <v>183</v>
      </c>
      <c r="C434" s="239" t="s">
        <v>184</v>
      </c>
      <c r="D434" s="240">
        <v>0</v>
      </c>
      <c r="E434" s="240">
        <f>G434</f>
        <v>34170.603999999999</v>
      </c>
      <c r="F434" s="240"/>
      <c r="G434" s="240">
        <v>34170.603999999999</v>
      </c>
      <c r="H434" s="240"/>
      <c r="I434" s="240"/>
      <c r="J434" s="240"/>
      <c r="K434" s="106">
        <f t="shared" ref="K434:K448" si="565">N434</f>
        <v>0</v>
      </c>
      <c r="L434" s="240"/>
      <c r="M434" s="240"/>
      <c r="N434" s="240">
        <v>0</v>
      </c>
      <c r="O434" s="241"/>
      <c r="P434" s="240"/>
      <c r="Q434" s="241"/>
      <c r="R434" s="240"/>
      <c r="S434" s="240"/>
      <c r="T434" s="240"/>
      <c r="U434" s="240"/>
      <c r="V434" s="240"/>
      <c r="W434" s="241"/>
      <c r="X434" s="240"/>
      <c r="Y434" s="241"/>
      <c r="Z434" s="240"/>
      <c r="AA434" s="240"/>
      <c r="AB434" s="240"/>
      <c r="AC434" s="240"/>
      <c r="AD434" s="240"/>
      <c r="AE434" s="241"/>
      <c r="AF434" s="240"/>
      <c r="AG434" s="241"/>
      <c r="AH434" s="242"/>
      <c r="AI434" s="240"/>
      <c r="AJ434" s="240"/>
      <c r="AK434" s="240"/>
      <c r="AL434" s="240"/>
      <c r="AM434" s="240"/>
      <c r="AN434" s="240"/>
      <c r="AO434" s="242">
        <f>AW434-AC434</f>
        <v>0</v>
      </c>
      <c r="AP434" s="240">
        <f>AQ434+AS434</f>
        <v>0</v>
      </c>
      <c r="AQ434" s="240"/>
      <c r="AR434" s="240"/>
      <c r="AS434" s="242">
        <f>AZ434-AG434</f>
        <v>0</v>
      </c>
      <c r="AT434" s="106">
        <f t="shared" ref="AT434:AT448" si="566">AW434</f>
        <v>0</v>
      </c>
      <c r="AU434" s="240"/>
      <c r="AV434" s="240"/>
      <c r="AW434" s="240">
        <f>AC434</f>
        <v>0</v>
      </c>
      <c r="AX434" s="240"/>
      <c r="AY434" s="195" t="e">
        <f t="shared" si="564"/>
        <v>#DIV/0!</v>
      </c>
      <c r="AZ434" s="241"/>
      <c r="BA434" s="195" t="e">
        <f t="shared" ref="BA434:BA499" si="567">AZ434/L434</f>
        <v>#DIV/0!</v>
      </c>
      <c r="BB434" s="240"/>
      <c r="BC434" s="240"/>
      <c r="BD434" s="240"/>
      <c r="BE434" s="240"/>
    </row>
    <row r="435" spans="2:59" s="127" customFormat="1" ht="137.25" hidden="1" customHeight="1" x14ac:dyDescent="0.25">
      <c r="B435" s="101" t="s">
        <v>71</v>
      </c>
      <c r="C435" s="126" t="s">
        <v>185</v>
      </c>
      <c r="D435" s="103">
        <f>D436+D440+D443</f>
        <v>0</v>
      </c>
      <c r="E435" s="103">
        <f t="shared" ref="E435:Q435" si="568">E436+E440+E443</f>
        <v>497651.12247</v>
      </c>
      <c r="F435" s="103">
        <f t="shared" si="568"/>
        <v>497651.12247</v>
      </c>
      <c r="G435" s="103">
        <f t="shared" si="568"/>
        <v>0</v>
      </c>
      <c r="H435" s="103">
        <f t="shared" si="568"/>
        <v>-477401.12247</v>
      </c>
      <c r="I435" s="103">
        <f t="shared" si="568"/>
        <v>-477401.12247</v>
      </c>
      <c r="J435" s="103">
        <f t="shared" si="568"/>
        <v>0</v>
      </c>
      <c r="K435" s="106">
        <f t="shared" si="565"/>
        <v>0</v>
      </c>
      <c r="L435" s="103">
        <f t="shared" si="568"/>
        <v>0</v>
      </c>
      <c r="M435" s="103"/>
      <c r="N435" s="103">
        <f t="shared" si="568"/>
        <v>0</v>
      </c>
      <c r="O435" s="104" t="e">
        <f t="shared" si="568"/>
        <v>#REF!</v>
      </c>
      <c r="P435" s="103"/>
      <c r="Q435" s="104" t="e">
        <f t="shared" si="568"/>
        <v>#REF!</v>
      </c>
      <c r="R435" s="103"/>
      <c r="S435" s="103"/>
      <c r="T435" s="103"/>
      <c r="U435" s="103">
        <f t="shared" ref="U435:W435" si="569">U436+U440+U443</f>
        <v>0</v>
      </c>
      <c r="V435" s="103"/>
      <c r="W435" s="104" t="e">
        <f t="shared" si="569"/>
        <v>#REF!</v>
      </c>
      <c r="X435" s="103"/>
      <c r="Y435" s="104" t="e">
        <f t="shared" ref="Y435" si="570">Y436+Y440+Y443</f>
        <v>#REF!</v>
      </c>
      <c r="Z435" s="103"/>
      <c r="AA435" s="103"/>
      <c r="AB435" s="103"/>
      <c r="AC435" s="103">
        <f t="shared" ref="AC435" si="571">AC436+AC440+AC443</f>
        <v>0</v>
      </c>
      <c r="AD435" s="103"/>
      <c r="AE435" s="104" t="e">
        <f t="shared" ref="AE435" si="572">AE436+AE440+AE443</f>
        <v>#REF!</v>
      </c>
      <c r="AF435" s="532"/>
      <c r="AG435" s="104" t="e">
        <f t="shared" ref="AG435" si="573">AG436+AG440+AG443</f>
        <v>#REF!</v>
      </c>
      <c r="AH435" s="106"/>
      <c r="AI435" s="103"/>
      <c r="AJ435" s="103"/>
      <c r="AK435" s="103">
        <f t="shared" ref="AK435" si="574">AK436+AK440+AK443</f>
        <v>0</v>
      </c>
      <c r="AL435" s="103"/>
      <c r="AM435" s="103">
        <f>AU435-AA435</f>
        <v>0</v>
      </c>
      <c r="AN435" s="103"/>
      <c r="AO435" s="103">
        <f>AO436+AO440+AO443</f>
        <v>0</v>
      </c>
      <c r="AP435" s="103" t="e">
        <f>AP436+AP440+AP443</f>
        <v>#REF!</v>
      </c>
      <c r="AQ435" s="103" t="e">
        <f>AX435-AE435</f>
        <v>#REF!</v>
      </c>
      <c r="AR435" s="103"/>
      <c r="AS435" s="103">
        <f>AS436+AS440+AS443</f>
        <v>0</v>
      </c>
      <c r="AT435" s="106">
        <f t="shared" si="566"/>
        <v>0</v>
      </c>
      <c r="AU435" s="103">
        <f>AU436+AU440+AU443</f>
        <v>0</v>
      </c>
      <c r="AV435" s="103"/>
      <c r="AW435" s="103">
        <f>AW436+AW440+AW443</f>
        <v>0</v>
      </c>
      <c r="AX435" s="443" t="e">
        <f t="shared" ref="AX435" si="575">AX436+AX440+AX443</f>
        <v>#REF!</v>
      </c>
      <c r="AY435" s="195" t="e">
        <f t="shared" si="564"/>
        <v>#REF!</v>
      </c>
      <c r="AZ435" s="104" t="e">
        <f t="shared" ref="AZ435" si="576">AZ436+AZ440+AZ443</f>
        <v>#REF!</v>
      </c>
      <c r="BA435" s="195" t="e">
        <f t="shared" si="567"/>
        <v>#REF!</v>
      </c>
      <c r="BB435" s="408"/>
      <c r="BC435" s="408"/>
      <c r="BD435" s="408">
        <f t="shared" ref="BD435" si="577">BD436+BD440+BD443</f>
        <v>0</v>
      </c>
      <c r="BE435" s="408"/>
    </row>
    <row r="436" spans="2:59" s="121" customFormat="1" ht="116.25" hidden="1" customHeight="1" x14ac:dyDescent="0.25">
      <c r="B436" s="76" t="s">
        <v>105</v>
      </c>
      <c r="C436" s="77" t="s">
        <v>186</v>
      </c>
      <c r="D436" s="78"/>
      <c r="E436" s="79">
        <f t="shared" ref="E436:E445" si="578">F436+G436</f>
        <v>477401.12247</v>
      </c>
      <c r="F436" s="78">
        <f>SUM(F437:F439)</f>
        <v>477401.12247</v>
      </c>
      <c r="G436" s="78">
        <f>SUM(G437:G439)</f>
        <v>0</v>
      </c>
      <c r="H436" s="78">
        <f>I436</f>
        <v>-477401.12247</v>
      </c>
      <c r="I436" s="78">
        <f>I437+I438+I439</f>
        <v>-477401.12247</v>
      </c>
      <c r="J436" s="78"/>
      <c r="K436" s="106">
        <f t="shared" si="565"/>
        <v>0</v>
      </c>
      <c r="L436" s="78">
        <f>L437+L438+L439</f>
        <v>0</v>
      </c>
      <c r="M436" s="78"/>
      <c r="N436" s="78"/>
      <c r="O436" s="111">
        <f>Q436+U436</f>
        <v>0</v>
      </c>
      <c r="P436" s="79"/>
      <c r="Q436" s="111">
        <f>SUM(Q437:Q439)</f>
        <v>0</v>
      </c>
      <c r="R436" s="78"/>
      <c r="S436" s="78"/>
      <c r="T436" s="78"/>
      <c r="U436" s="78">
        <f>SUM(U437:U439)</f>
        <v>0</v>
      </c>
      <c r="V436" s="78"/>
      <c r="W436" s="111">
        <f>Y436+AC436</f>
        <v>0</v>
      </c>
      <c r="X436" s="79"/>
      <c r="Y436" s="111">
        <f>SUM(Y437:Y439)</f>
        <v>0</v>
      </c>
      <c r="Z436" s="78"/>
      <c r="AA436" s="78"/>
      <c r="AB436" s="78"/>
      <c r="AC436" s="78">
        <f>SUM(AC437:AC439)</f>
        <v>0</v>
      </c>
      <c r="AD436" s="78"/>
      <c r="AE436" s="111">
        <f>AG436+AK436</f>
        <v>0</v>
      </c>
      <c r="AF436" s="530"/>
      <c r="AG436" s="111">
        <f>SUM(AG437:AG439)</f>
        <v>0</v>
      </c>
      <c r="AH436" s="224"/>
      <c r="AI436" s="78"/>
      <c r="AJ436" s="78"/>
      <c r="AK436" s="78">
        <f>SUM(AK437:AK439)</f>
        <v>0</v>
      </c>
      <c r="AL436" s="78"/>
      <c r="AM436" s="78">
        <f>AM437+AM438+AM439</f>
        <v>0</v>
      </c>
      <c r="AN436" s="78"/>
      <c r="AO436" s="78"/>
      <c r="AP436" s="78">
        <f>AQ436</f>
        <v>0</v>
      </c>
      <c r="AQ436" s="78">
        <f>AQ437+AQ438+AQ439</f>
        <v>0</v>
      </c>
      <c r="AR436" s="78"/>
      <c r="AS436" s="78"/>
      <c r="AT436" s="106">
        <f t="shared" si="566"/>
        <v>0</v>
      </c>
      <c r="AU436" s="78">
        <f>AU437+AU438+AU439</f>
        <v>0</v>
      </c>
      <c r="AV436" s="78"/>
      <c r="AW436" s="78"/>
      <c r="AX436" s="440">
        <f>AZ436+BD436</f>
        <v>0</v>
      </c>
      <c r="AY436" s="195" t="e">
        <f t="shared" si="564"/>
        <v>#DIV/0!</v>
      </c>
      <c r="AZ436" s="111">
        <f>SUM(AZ437:AZ439)</f>
        <v>0</v>
      </c>
      <c r="BA436" s="195" t="e">
        <f t="shared" si="567"/>
        <v>#DIV/0!</v>
      </c>
      <c r="BB436" s="78"/>
      <c r="BC436" s="78"/>
      <c r="BD436" s="78">
        <f>SUM(BD437:BD439)</f>
        <v>0</v>
      </c>
      <c r="BE436" s="78"/>
    </row>
    <row r="437" spans="2:59" s="120" customFormat="1" ht="15" hidden="1" customHeight="1" x14ac:dyDescent="0.25">
      <c r="B437" s="115"/>
      <c r="C437" s="113" t="s">
        <v>65</v>
      </c>
      <c r="D437" s="117"/>
      <c r="E437" s="117">
        <f t="shared" si="578"/>
        <v>375493.84052999999</v>
      </c>
      <c r="F437" s="117">
        <v>375493.84052999999</v>
      </c>
      <c r="G437" s="117"/>
      <c r="H437" s="117">
        <f>I437+J437</f>
        <v>-375493.84052999999</v>
      </c>
      <c r="I437" s="117">
        <f>L437-F437</f>
        <v>-375493.84052999999</v>
      </c>
      <c r="J437" s="117"/>
      <c r="K437" s="106">
        <f t="shared" si="565"/>
        <v>0</v>
      </c>
      <c r="L437" s="117">
        <v>0</v>
      </c>
      <c r="M437" s="117"/>
      <c r="N437" s="117"/>
      <c r="O437" s="118">
        <f>Q437+U437</f>
        <v>0</v>
      </c>
      <c r="P437" s="117"/>
      <c r="Q437" s="118"/>
      <c r="R437" s="117"/>
      <c r="S437" s="117"/>
      <c r="T437" s="117"/>
      <c r="U437" s="117"/>
      <c r="V437" s="117"/>
      <c r="W437" s="118">
        <f>Y437+AC437</f>
        <v>0</v>
      </c>
      <c r="X437" s="117"/>
      <c r="Y437" s="118"/>
      <c r="Z437" s="117"/>
      <c r="AA437" s="117"/>
      <c r="AB437" s="117"/>
      <c r="AC437" s="117"/>
      <c r="AD437" s="117"/>
      <c r="AE437" s="118">
        <f>AG437+AK437</f>
        <v>0</v>
      </c>
      <c r="AF437" s="123"/>
      <c r="AG437" s="118"/>
      <c r="AH437" s="117"/>
      <c r="AI437" s="117"/>
      <c r="AJ437" s="117"/>
      <c r="AK437" s="117"/>
      <c r="AL437" s="117"/>
      <c r="AM437" s="117">
        <v>0</v>
      </c>
      <c r="AN437" s="117"/>
      <c r="AO437" s="117"/>
      <c r="AP437" s="117">
        <f>AQ437</f>
        <v>0</v>
      </c>
      <c r="AQ437" s="117">
        <v>0</v>
      </c>
      <c r="AR437" s="117"/>
      <c r="AS437" s="117"/>
      <c r="AT437" s="106">
        <f t="shared" si="566"/>
        <v>0</v>
      </c>
      <c r="AU437" s="117">
        <v>0</v>
      </c>
      <c r="AV437" s="117"/>
      <c r="AW437" s="117"/>
      <c r="AX437" s="117">
        <f>AZ437+BD437</f>
        <v>0</v>
      </c>
      <c r="AY437" s="195" t="e">
        <f t="shared" si="564"/>
        <v>#DIV/0!</v>
      </c>
      <c r="AZ437" s="118"/>
      <c r="BA437" s="195" t="e">
        <f t="shared" si="567"/>
        <v>#DIV/0!</v>
      </c>
      <c r="BB437" s="117"/>
      <c r="BC437" s="117"/>
      <c r="BD437" s="117"/>
      <c r="BE437" s="117"/>
    </row>
    <row r="438" spans="2:59" s="120" customFormat="1" ht="45.75" hidden="1" customHeight="1" x14ac:dyDescent="0.25">
      <c r="B438" s="115"/>
      <c r="C438" s="113" t="s">
        <v>73</v>
      </c>
      <c r="D438" s="117"/>
      <c r="E438" s="117">
        <f t="shared" si="578"/>
        <v>0</v>
      </c>
      <c r="F438" s="117">
        <v>0</v>
      </c>
      <c r="G438" s="117"/>
      <c r="H438" s="117">
        <f>I438+J438</f>
        <v>0</v>
      </c>
      <c r="I438" s="117">
        <f>L438-F438</f>
        <v>0</v>
      </c>
      <c r="J438" s="117"/>
      <c r="K438" s="106">
        <f t="shared" si="565"/>
        <v>0</v>
      </c>
      <c r="L438" s="117">
        <v>0</v>
      </c>
      <c r="M438" s="117"/>
      <c r="N438" s="117"/>
      <c r="O438" s="118"/>
      <c r="P438" s="117"/>
      <c r="Q438" s="118"/>
      <c r="R438" s="117"/>
      <c r="S438" s="117"/>
      <c r="T438" s="117"/>
      <c r="U438" s="117"/>
      <c r="V438" s="117"/>
      <c r="W438" s="118"/>
      <c r="X438" s="117"/>
      <c r="Y438" s="118"/>
      <c r="Z438" s="117"/>
      <c r="AA438" s="117"/>
      <c r="AB438" s="117"/>
      <c r="AC438" s="117"/>
      <c r="AD438" s="117"/>
      <c r="AE438" s="118"/>
      <c r="AF438" s="123"/>
      <c r="AG438" s="118"/>
      <c r="AH438" s="117"/>
      <c r="AI438" s="117"/>
      <c r="AJ438" s="117"/>
      <c r="AK438" s="117"/>
      <c r="AL438" s="117"/>
      <c r="AM438" s="117">
        <v>0</v>
      </c>
      <c r="AN438" s="117"/>
      <c r="AO438" s="117"/>
      <c r="AP438" s="117">
        <f>AQ438</f>
        <v>0</v>
      </c>
      <c r="AQ438" s="117">
        <v>0</v>
      </c>
      <c r="AR438" s="117"/>
      <c r="AS438" s="117"/>
      <c r="AT438" s="106">
        <f t="shared" si="566"/>
        <v>0</v>
      </c>
      <c r="AU438" s="117">
        <v>0</v>
      </c>
      <c r="AV438" s="117"/>
      <c r="AW438" s="117"/>
      <c r="AX438" s="117"/>
      <c r="AY438" s="195" t="e">
        <f t="shared" si="564"/>
        <v>#DIV/0!</v>
      </c>
      <c r="AZ438" s="118"/>
      <c r="BA438" s="195" t="e">
        <f t="shared" si="567"/>
        <v>#DIV/0!</v>
      </c>
      <c r="BB438" s="117"/>
      <c r="BC438" s="117"/>
      <c r="BD438" s="117"/>
      <c r="BE438" s="117"/>
    </row>
    <row r="439" spans="2:59" s="120" customFormat="1" ht="15" hidden="1" customHeight="1" x14ac:dyDescent="0.25">
      <c r="B439" s="115"/>
      <c r="C439" s="113" t="s">
        <v>75</v>
      </c>
      <c r="D439" s="117"/>
      <c r="E439" s="117">
        <f t="shared" si="578"/>
        <v>101907.28194</v>
      </c>
      <c r="F439" s="117">
        <v>101907.28194</v>
      </c>
      <c r="G439" s="117"/>
      <c r="H439" s="117">
        <f>I439+J439</f>
        <v>-101907.28194</v>
      </c>
      <c r="I439" s="117">
        <f>L439-F439</f>
        <v>-101907.28194</v>
      </c>
      <c r="J439" s="117"/>
      <c r="K439" s="106">
        <f t="shared" si="565"/>
        <v>0</v>
      </c>
      <c r="L439" s="117">
        <v>0</v>
      </c>
      <c r="M439" s="117"/>
      <c r="N439" s="117"/>
      <c r="O439" s="118">
        <f t="shared" ref="O439:O445" si="579">Q439+U439</f>
        <v>0</v>
      </c>
      <c r="P439" s="117"/>
      <c r="Q439" s="118"/>
      <c r="R439" s="117"/>
      <c r="S439" s="117"/>
      <c r="T439" s="117"/>
      <c r="U439" s="117"/>
      <c r="V439" s="117"/>
      <c r="W439" s="118">
        <f t="shared" ref="W439:W445" si="580">Y439+AC439</f>
        <v>0</v>
      </c>
      <c r="X439" s="117"/>
      <c r="Y439" s="118"/>
      <c r="Z439" s="117"/>
      <c r="AA439" s="117"/>
      <c r="AB439" s="117"/>
      <c r="AC439" s="117"/>
      <c r="AD439" s="117"/>
      <c r="AE439" s="118">
        <f t="shared" ref="AE439:AE445" si="581">AG439+AK439</f>
        <v>0</v>
      </c>
      <c r="AF439" s="123"/>
      <c r="AG439" s="118"/>
      <c r="AH439" s="117"/>
      <c r="AI439" s="117"/>
      <c r="AJ439" s="117"/>
      <c r="AK439" s="117"/>
      <c r="AL439" s="117"/>
      <c r="AM439" s="117">
        <v>0</v>
      </c>
      <c r="AN439" s="117"/>
      <c r="AO439" s="117"/>
      <c r="AP439" s="117">
        <f>AQ439</f>
        <v>0</v>
      </c>
      <c r="AQ439" s="117">
        <v>0</v>
      </c>
      <c r="AR439" s="117"/>
      <c r="AS439" s="117"/>
      <c r="AT439" s="106">
        <f t="shared" si="566"/>
        <v>0</v>
      </c>
      <c r="AU439" s="117">
        <v>0</v>
      </c>
      <c r="AV439" s="117"/>
      <c r="AW439" s="117"/>
      <c r="AX439" s="117">
        <f t="shared" ref="AX439:AX445" si="582">AZ439+BD439</f>
        <v>0</v>
      </c>
      <c r="AY439" s="195" t="e">
        <f t="shared" si="564"/>
        <v>#DIV/0!</v>
      </c>
      <c r="AZ439" s="118"/>
      <c r="BA439" s="195" t="e">
        <f t="shared" si="567"/>
        <v>#DIV/0!</v>
      </c>
      <c r="BB439" s="117"/>
      <c r="BC439" s="117"/>
      <c r="BD439" s="117"/>
      <c r="BE439" s="117"/>
    </row>
    <row r="440" spans="2:59" s="121" customFormat="1" ht="153" hidden="1" customHeight="1" x14ac:dyDescent="0.25">
      <c r="B440" s="76" t="s">
        <v>143</v>
      </c>
      <c r="C440" s="77" t="s">
        <v>187</v>
      </c>
      <c r="D440" s="78"/>
      <c r="E440" s="79">
        <f t="shared" si="578"/>
        <v>0</v>
      </c>
      <c r="F440" s="78">
        <f>F441+F442</f>
        <v>0</v>
      </c>
      <c r="G440" s="78">
        <f>SUM(G441:G442)</f>
        <v>0</v>
      </c>
      <c r="H440" s="78"/>
      <c r="I440" s="78"/>
      <c r="J440" s="78"/>
      <c r="K440" s="106">
        <f t="shared" si="565"/>
        <v>0</v>
      </c>
      <c r="L440" s="78">
        <f>L441+L442</f>
        <v>0</v>
      </c>
      <c r="M440" s="78"/>
      <c r="N440" s="78"/>
      <c r="O440" s="111">
        <f t="shared" si="579"/>
        <v>0</v>
      </c>
      <c r="P440" s="79"/>
      <c r="Q440" s="111">
        <f>SUM(Q441:Q442)</f>
        <v>0</v>
      </c>
      <c r="R440" s="78"/>
      <c r="S440" s="78"/>
      <c r="T440" s="78"/>
      <c r="U440" s="78">
        <f>SUM(U441:U442)</f>
        <v>0</v>
      </c>
      <c r="V440" s="78"/>
      <c r="W440" s="111">
        <f t="shared" si="580"/>
        <v>0</v>
      </c>
      <c r="X440" s="79"/>
      <c r="Y440" s="111">
        <f>SUM(Y441:Y442)</f>
        <v>0</v>
      </c>
      <c r="Z440" s="78"/>
      <c r="AA440" s="78"/>
      <c r="AB440" s="78"/>
      <c r="AC440" s="78">
        <f>SUM(AC441:AC442)</f>
        <v>0</v>
      </c>
      <c r="AD440" s="78"/>
      <c r="AE440" s="111">
        <f t="shared" si="581"/>
        <v>0</v>
      </c>
      <c r="AF440" s="530"/>
      <c r="AG440" s="111">
        <f>SUM(AG441:AG442)</f>
        <v>0</v>
      </c>
      <c r="AH440" s="224"/>
      <c r="AI440" s="78"/>
      <c r="AJ440" s="78"/>
      <c r="AK440" s="78">
        <f>SUM(AK441:AK442)</f>
        <v>0</v>
      </c>
      <c r="AL440" s="78"/>
      <c r="AM440" s="78">
        <f>AM441+AM442</f>
        <v>0</v>
      </c>
      <c r="AN440" s="78"/>
      <c r="AO440" s="78"/>
      <c r="AP440" s="79">
        <f>AQ440+AS440</f>
        <v>0</v>
      </c>
      <c r="AQ440" s="78">
        <f>AQ441+AQ442</f>
        <v>0</v>
      </c>
      <c r="AR440" s="78"/>
      <c r="AS440" s="78"/>
      <c r="AT440" s="106">
        <f t="shared" si="566"/>
        <v>0</v>
      </c>
      <c r="AU440" s="78">
        <f>AU441+AU442</f>
        <v>0</v>
      </c>
      <c r="AV440" s="78"/>
      <c r="AW440" s="78"/>
      <c r="AX440" s="440">
        <f t="shared" si="582"/>
        <v>0</v>
      </c>
      <c r="AY440" s="195" t="e">
        <f t="shared" si="564"/>
        <v>#DIV/0!</v>
      </c>
      <c r="AZ440" s="111">
        <f>SUM(AZ441:AZ442)</f>
        <v>0</v>
      </c>
      <c r="BA440" s="195" t="e">
        <f t="shared" si="567"/>
        <v>#DIV/0!</v>
      </c>
      <c r="BB440" s="78"/>
      <c r="BC440" s="78"/>
      <c r="BD440" s="78">
        <f>SUM(BD441:BD442)</f>
        <v>0</v>
      </c>
      <c r="BE440" s="78"/>
    </row>
    <row r="441" spans="2:59" s="120" customFormat="1" ht="15" hidden="1" customHeight="1" x14ac:dyDescent="0.25">
      <c r="B441" s="115"/>
      <c r="C441" s="113" t="s">
        <v>65</v>
      </c>
      <c r="D441" s="117"/>
      <c r="E441" s="117">
        <f t="shared" si="578"/>
        <v>0</v>
      </c>
      <c r="F441" s="117">
        <v>0</v>
      </c>
      <c r="G441" s="117">
        <v>0</v>
      </c>
      <c r="H441" s="117"/>
      <c r="I441" s="117"/>
      <c r="J441" s="117"/>
      <c r="K441" s="106">
        <f t="shared" si="565"/>
        <v>0</v>
      </c>
      <c r="L441" s="117">
        <v>0</v>
      </c>
      <c r="M441" s="117"/>
      <c r="N441" s="117"/>
      <c r="O441" s="118">
        <f t="shared" si="579"/>
        <v>0</v>
      </c>
      <c r="P441" s="117"/>
      <c r="Q441" s="118">
        <f>L441</f>
        <v>0</v>
      </c>
      <c r="R441" s="117"/>
      <c r="S441" s="117"/>
      <c r="T441" s="117"/>
      <c r="U441" s="117"/>
      <c r="V441" s="117"/>
      <c r="W441" s="118">
        <f t="shared" si="580"/>
        <v>0</v>
      </c>
      <c r="X441" s="117"/>
      <c r="Y441" s="118">
        <f>U441</f>
        <v>0</v>
      </c>
      <c r="Z441" s="117"/>
      <c r="AA441" s="117"/>
      <c r="AB441" s="117"/>
      <c r="AC441" s="117"/>
      <c r="AD441" s="117"/>
      <c r="AE441" s="118">
        <f t="shared" si="581"/>
        <v>0</v>
      </c>
      <c r="AF441" s="123"/>
      <c r="AG441" s="118">
        <f>AC441</f>
        <v>0</v>
      </c>
      <c r="AH441" s="117"/>
      <c r="AI441" s="117"/>
      <c r="AJ441" s="117"/>
      <c r="AK441" s="117"/>
      <c r="AL441" s="117"/>
      <c r="AM441" s="117">
        <v>0</v>
      </c>
      <c r="AN441" s="117"/>
      <c r="AO441" s="117"/>
      <c r="AP441" s="117">
        <f>AQ441+AS441</f>
        <v>0</v>
      </c>
      <c r="AQ441" s="117">
        <v>0</v>
      </c>
      <c r="AR441" s="117"/>
      <c r="AS441" s="117"/>
      <c r="AT441" s="106">
        <f t="shared" si="566"/>
        <v>0</v>
      </c>
      <c r="AU441" s="117">
        <v>0</v>
      </c>
      <c r="AV441" s="117"/>
      <c r="AW441" s="117"/>
      <c r="AX441" s="117">
        <f t="shared" si="582"/>
        <v>0</v>
      </c>
      <c r="AY441" s="195" t="e">
        <f t="shared" si="564"/>
        <v>#DIV/0!</v>
      </c>
      <c r="AZ441" s="118">
        <f>AV441</f>
        <v>0</v>
      </c>
      <c r="BA441" s="195" t="e">
        <f t="shared" si="567"/>
        <v>#DIV/0!</v>
      </c>
      <c r="BB441" s="117"/>
      <c r="BC441" s="117"/>
      <c r="BD441" s="117"/>
      <c r="BE441" s="117"/>
    </row>
    <row r="442" spans="2:59" s="120" customFormat="1" ht="15" hidden="1" customHeight="1" x14ac:dyDescent="0.25">
      <c r="B442" s="115"/>
      <c r="C442" s="113" t="s">
        <v>75</v>
      </c>
      <c r="D442" s="117"/>
      <c r="E442" s="117">
        <f t="shared" si="578"/>
        <v>0</v>
      </c>
      <c r="F442" s="117">
        <v>0</v>
      </c>
      <c r="G442" s="117"/>
      <c r="H442" s="117"/>
      <c r="I442" s="117"/>
      <c r="J442" s="117"/>
      <c r="K442" s="106">
        <f t="shared" si="565"/>
        <v>0</v>
      </c>
      <c r="L442" s="117">
        <v>0</v>
      </c>
      <c r="M442" s="117"/>
      <c r="N442" s="117"/>
      <c r="O442" s="118">
        <f t="shared" si="579"/>
        <v>0</v>
      </c>
      <c r="P442" s="117"/>
      <c r="Q442" s="118"/>
      <c r="R442" s="117"/>
      <c r="S442" s="117"/>
      <c r="T442" s="117"/>
      <c r="U442" s="117"/>
      <c r="V442" s="117"/>
      <c r="W442" s="118">
        <f t="shared" si="580"/>
        <v>0</v>
      </c>
      <c r="X442" s="117"/>
      <c r="Y442" s="118"/>
      <c r="Z442" s="117"/>
      <c r="AA442" s="117"/>
      <c r="AB442" s="117"/>
      <c r="AC442" s="117"/>
      <c r="AD442" s="117"/>
      <c r="AE442" s="118">
        <f t="shared" si="581"/>
        <v>0</v>
      </c>
      <c r="AF442" s="123"/>
      <c r="AG442" s="118"/>
      <c r="AH442" s="117"/>
      <c r="AI442" s="117"/>
      <c r="AJ442" s="117"/>
      <c r="AK442" s="117"/>
      <c r="AL442" s="117"/>
      <c r="AM442" s="117">
        <v>0</v>
      </c>
      <c r="AN442" s="117"/>
      <c r="AO442" s="117"/>
      <c r="AP442" s="117">
        <f>AQ442+AS442</f>
        <v>0</v>
      </c>
      <c r="AQ442" s="117">
        <v>0</v>
      </c>
      <c r="AR442" s="117"/>
      <c r="AS442" s="117"/>
      <c r="AT442" s="106">
        <f t="shared" si="566"/>
        <v>0</v>
      </c>
      <c r="AU442" s="117">
        <v>0</v>
      </c>
      <c r="AV442" s="117"/>
      <c r="AW442" s="117"/>
      <c r="AX442" s="117">
        <f t="shared" si="582"/>
        <v>0</v>
      </c>
      <c r="AY442" s="195" t="e">
        <f t="shared" si="564"/>
        <v>#DIV/0!</v>
      </c>
      <c r="AZ442" s="118"/>
      <c r="BA442" s="195" t="e">
        <f t="shared" si="567"/>
        <v>#DIV/0!</v>
      </c>
      <c r="BB442" s="117"/>
      <c r="BC442" s="117"/>
      <c r="BD442" s="117"/>
      <c r="BE442" s="117"/>
    </row>
    <row r="443" spans="2:59" s="121" customFormat="1" ht="155.25" hidden="1" customHeight="1" x14ac:dyDescent="0.25">
      <c r="B443" s="76" t="s">
        <v>105</v>
      </c>
      <c r="C443" s="77" t="s">
        <v>188</v>
      </c>
      <c r="D443" s="78"/>
      <c r="E443" s="79">
        <f t="shared" si="578"/>
        <v>20250</v>
      </c>
      <c r="F443" s="78">
        <f>F444+F445</f>
        <v>20250</v>
      </c>
      <c r="G443" s="78">
        <f>SUM(G444:G445)</f>
        <v>0</v>
      </c>
      <c r="H443" s="78"/>
      <c r="I443" s="78"/>
      <c r="J443" s="78"/>
      <c r="K443" s="106">
        <f t="shared" si="565"/>
        <v>0</v>
      </c>
      <c r="L443" s="78">
        <f>L444+L445</f>
        <v>0</v>
      </c>
      <c r="M443" s="78"/>
      <c r="N443" s="78"/>
      <c r="O443" s="111" t="e">
        <f t="shared" si="579"/>
        <v>#REF!</v>
      </c>
      <c r="P443" s="79"/>
      <c r="Q443" s="111" t="e">
        <f>Q444+Q445</f>
        <v>#REF!</v>
      </c>
      <c r="R443" s="78"/>
      <c r="S443" s="78"/>
      <c r="T443" s="78"/>
      <c r="U443" s="78">
        <f>SUM(U444:U445)</f>
        <v>0</v>
      </c>
      <c r="V443" s="78"/>
      <c r="W443" s="111" t="e">
        <f t="shared" si="580"/>
        <v>#REF!</v>
      </c>
      <c r="X443" s="79"/>
      <c r="Y443" s="111" t="e">
        <f>Y444+Y445</f>
        <v>#REF!</v>
      </c>
      <c r="Z443" s="78"/>
      <c r="AA443" s="78"/>
      <c r="AB443" s="78"/>
      <c r="AC443" s="78">
        <f>SUM(AC444:AC445)</f>
        <v>0</v>
      </c>
      <c r="AD443" s="78"/>
      <c r="AE443" s="111" t="e">
        <f t="shared" si="581"/>
        <v>#REF!</v>
      </c>
      <c r="AF443" s="530"/>
      <c r="AG443" s="111" t="e">
        <f>AG444+AG445</f>
        <v>#REF!</v>
      </c>
      <c r="AH443" s="224"/>
      <c r="AI443" s="78"/>
      <c r="AJ443" s="78"/>
      <c r="AK443" s="78">
        <f>SUM(AK444:AK445)</f>
        <v>0</v>
      </c>
      <c r="AL443" s="78"/>
      <c r="AM443" s="78">
        <f>AU443-AA443</f>
        <v>0</v>
      </c>
      <c r="AN443" s="78"/>
      <c r="AO443" s="78"/>
      <c r="AP443" s="78" t="e">
        <f>AQ443</f>
        <v>#REF!</v>
      </c>
      <c r="AQ443" s="78" t="e">
        <f>AX443-AE443</f>
        <v>#REF!</v>
      </c>
      <c r="AR443" s="78"/>
      <c r="AS443" s="78"/>
      <c r="AT443" s="106">
        <f t="shared" si="566"/>
        <v>0</v>
      </c>
      <c r="AU443" s="78">
        <f>AU444</f>
        <v>0</v>
      </c>
      <c r="AV443" s="78"/>
      <c r="AW443" s="78"/>
      <c r="AX443" s="440" t="e">
        <f t="shared" si="582"/>
        <v>#REF!</v>
      </c>
      <c r="AY443" s="195" t="e">
        <f t="shared" si="564"/>
        <v>#REF!</v>
      </c>
      <c r="AZ443" s="111" t="e">
        <f>AZ444+AZ445</f>
        <v>#REF!</v>
      </c>
      <c r="BA443" s="195" t="e">
        <f t="shared" si="567"/>
        <v>#REF!</v>
      </c>
      <c r="BB443" s="78"/>
      <c r="BC443" s="78"/>
      <c r="BD443" s="78">
        <f>SUM(BD444:BD445)</f>
        <v>0</v>
      </c>
      <c r="BE443" s="78"/>
    </row>
    <row r="444" spans="2:59" s="120" customFormat="1" ht="24" hidden="1" customHeight="1" x14ac:dyDescent="0.25">
      <c r="B444" s="115"/>
      <c r="C444" s="113" t="s">
        <v>65</v>
      </c>
      <c r="D444" s="117"/>
      <c r="E444" s="117">
        <f t="shared" si="578"/>
        <v>20250</v>
      </c>
      <c r="F444" s="117">
        <v>20250</v>
      </c>
      <c r="G444" s="117">
        <v>0</v>
      </c>
      <c r="H444" s="117"/>
      <c r="I444" s="117"/>
      <c r="J444" s="117"/>
      <c r="K444" s="106">
        <f t="shared" si="565"/>
        <v>0</v>
      </c>
      <c r="L444" s="117">
        <v>0</v>
      </c>
      <c r="M444" s="117"/>
      <c r="N444" s="117"/>
      <c r="O444" s="118" t="e">
        <f t="shared" si="579"/>
        <v>#REF!</v>
      </c>
      <c r="P444" s="117"/>
      <c r="Q444" s="118" t="e">
        <f>#REF!-L444</f>
        <v>#REF!</v>
      </c>
      <c r="R444" s="117"/>
      <c r="S444" s="117"/>
      <c r="T444" s="117"/>
      <c r="U444" s="117"/>
      <c r="V444" s="117"/>
      <c r="W444" s="118" t="e">
        <f t="shared" si="580"/>
        <v>#REF!</v>
      </c>
      <c r="X444" s="117"/>
      <c r="Y444" s="118" t="e">
        <f>#REF!-U444</f>
        <v>#REF!</v>
      </c>
      <c r="Z444" s="117"/>
      <c r="AA444" s="117"/>
      <c r="AB444" s="117"/>
      <c r="AC444" s="117"/>
      <c r="AD444" s="117"/>
      <c r="AE444" s="118" t="e">
        <f t="shared" si="581"/>
        <v>#REF!</v>
      </c>
      <c r="AF444" s="123"/>
      <c r="AG444" s="118" t="e">
        <f>#REF!-AC444</f>
        <v>#REF!</v>
      </c>
      <c r="AH444" s="117"/>
      <c r="AI444" s="117"/>
      <c r="AJ444" s="117"/>
      <c r="AK444" s="117"/>
      <c r="AL444" s="117"/>
      <c r="AM444" s="117">
        <f>AU444-AA444</f>
        <v>0</v>
      </c>
      <c r="AN444" s="117"/>
      <c r="AO444" s="117"/>
      <c r="AP444" s="117"/>
      <c r="AQ444" s="117"/>
      <c r="AR444" s="117"/>
      <c r="AS444" s="117"/>
      <c r="AT444" s="106">
        <f t="shared" si="566"/>
        <v>0</v>
      </c>
      <c r="AU444" s="117">
        <v>0</v>
      </c>
      <c r="AV444" s="117"/>
      <c r="AW444" s="117"/>
      <c r="AX444" s="117" t="e">
        <f t="shared" si="582"/>
        <v>#REF!</v>
      </c>
      <c r="AY444" s="195" t="e">
        <f t="shared" si="564"/>
        <v>#REF!</v>
      </c>
      <c r="AZ444" s="118" t="e">
        <f>#REF!-AV444</f>
        <v>#REF!</v>
      </c>
      <c r="BA444" s="195" t="e">
        <f t="shared" si="567"/>
        <v>#REF!</v>
      </c>
      <c r="BB444" s="117"/>
      <c r="BC444" s="117"/>
      <c r="BD444" s="117"/>
      <c r="BE444" s="117"/>
    </row>
    <row r="445" spans="2:59" s="120" customFormat="1" ht="35.25" hidden="1" customHeight="1" x14ac:dyDescent="0.25">
      <c r="B445" s="115"/>
      <c r="C445" s="113" t="s">
        <v>75</v>
      </c>
      <c r="D445" s="117"/>
      <c r="E445" s="117">
        <f t="shared" si="578"/>
        <v>0</v>
      </c>
      <c r="F445" s="117">
        <v>0</v>
      </c>
      <c r="G445" s="117"/>
      <c r="H445" s="117"/>
      <c r="I445" s="117"/>
      <c r="J445" s="117"/>
      <c r="K445" s="106">
        <f t="shared" si="565"/>
        <v>0</v>
      </c>
      <c r="L445" s="117">
        <v>0</v>
      </c>
      <c r="M445" s="117"/>
      <c r="N445" s="117"/>
      <c r="O445" s="118" t="e">
        <f t="shared" si="579"/>
        <v>#REF!</v>
      </c>
      <c r="P445" s="117"/>
      <c r="Q445" s="118" t="e">
        <f>#REF!-L445</f>
        <v>#REF!</v>
      </c>
      <c r="R445" s="117"/>
      <c r="S445" s="117"/>
      <c r="T445" s="117"/>
      <c r="U445" s="117"/>
      <c r="V445" s="117"/>
      <c r="W445" s="118" t="e">
        <f t="shared" si="580"/>
        <v>#REF!</v>
      </c>
      <c r="X445" s="117"/>
      <c r="Y445" s="118" t="e">
        <f>#REF!-U445</f>
        <v>#REF!</v>
      </c>
      <c r="Z445" s="117"/>
      <c r="AA445" s="117"/>
      <c r="AB445" s="117"/>
      <c r="AC445" s="117"/>
      <c r="AD445" s="117"/>
      <c r="AE445" s="118" t="e">
        <f t="shared" si="581"/>
        <v>#REF!</v>
      </c>
      <c r="AF445" s="123"/>
      <c r="AG445" s="118" t="e">
        <f>#REF!-AC445</f>
        <v>#REF!</v>
      </c>
      <c r="AH445" s="117"/>
      <c r="AI445" s="117"/>
      <c r="AJ445" s="117"/>
      <c r="AK445" s="117"/>
      <c r="AL445" s="117"/>
      <c r="AM445" s="117"/>
      <c r="AN445" s="117"/>
      <c r="AO445" s="117"/>
      <c r="AP445" s="117"/>
      <c r="AQ445" s="117"/>
      <c r="AR445" s="117"/>
      <c r="AS445" s="117"/>
      <c r="AT445" s="106">
        <f t="shared" si="566"/>
        <v>0</v>
      </c>
      <c r="AU445" s="117"/>
      <c r="AV445" s="117"/>
      <c r="AW445" s="117"/>
      <c r="AX445" s="117" t="e">
        <f t="shared" si="582"/>
        <v>#REF!</v>
      </c>
      <c r="AY445" s="195" t="e">
        <f t="shared" si="564"/>
        <v>#REF!</v>
      </c>
      <c r="AZ445" s="118" t="e">
        <f>#REF!-AV445</f>
        <v>#REF!</v>
      </c>
      <c r="BA445" s="195" t="e">
        <f t="shared" si="567"/>
        <v>#REF!</v>
      </c>
      <c r="BB445" s="117"/>
      <c r="BC445" s="117"/>
      <c r="BD445" s="117"/>
      <c r="BE445" s="117"/>
    </row>
    <row r="446" spans="2:59" s="120" customFormat="1" ht="86.25" hidden="1" customHeight="1" x14ac:dyDescent="0.25">
      <c r="B446" s="244" t="s">
        <v>31</v>
      </c>
      <c r="C446" s="245" t="s">
        <v>189</v>
      </c>
      <c r="D446" s="139">
        <v>0</v>
      </c>
      <c r="E446" s="139">
        <v>0</v>
      </c>
      <c r="F446" s="139">
        <v>0</v>
      </c>
      <c r="G446" s="139">
        <v>0</v>
      </c>
      <c r="H446" s="139">
        <v>0</v>
      </c>
      <c r="I446" s="139">
        <v>0</v>
      </c>
      <c r="J446" s="139">
        <v>0</v>
      </c>
      <c r="K446" s="106">
        <f t="shared" si="565"/>
        <v>0</v>
      </c>
      <c r="L446" s="139">
        <v>0</v>
      </c>
      <c r="M446" s="139"/>
      <c r="N446" s="139">
        <v>0</v>
      </c>
      <c r="O446" s="164">
        <v>0</v>
      </c>
      <c r="P446" s="139"/>
      <c r="Q446" s="164">
        <v>0</v>
      </c>
      <c r="R446" s="139"/>
      <c r="S446" s="139"/>
      <c r="T446" s="139"/>
      <c r="U446" s="139">
        <v>0</v>
      </c>
      <c r="V446" s="139"/>
      <c r="W446" s="164">
        <v>0</v>
      </c>
      <c r="X446" s="139"/>
      <c r="Y446" s="164">
        <v>0</v>
      </c>
      <c r="Z446" s="139"/>
      <c r="AA446" s="139"/>
      <c r="AB446" s="139"/>
      <c r="AC446" s="139">
        <v>0</v>
      </c>
      <c r="AD446" s="139"/>
      <c r="AE446" s="164">
        <v>0</v>
      </c>
      <c r="AF446" s="139"/>
      <c r="AG446" s="164">
        <v>0</v>
      </c>
      <c r="AH446" s="106"/>
      <c r="AI446" s="139"/>
      <c r="AJ446" s="139"/>
      <c r="AK446" s="139">
        <v>0</v>
      </c>
      <c r="AL446" s="139"/>
      <c r="AM446" s="139">
        <v>0</v>
      </c>
      <c r="AN446" s="139"/>
      <c r="AO446" s="139">
        <v>0</v>
      </c>
      <c r="AP446" s="139">
        <v>0</v>
      </c>
      <c r="AQ446" s="139">
        <v>0</v>
      </c>
      <c r="AR446" s="139"/>
      <c r="AS446" s="139">
        <v>0</v>
      </c>
      <c r="AT446" s="106">
        <f t="shared" si="566"/>
        <v>0</v>
      </c>
      <c r="AU446" s="139">
        <v>0</v>
      </c>
      <c r="AV446" s="139"/>
      <c r="AW446" s="139">
        <v>0</v>
      </c>
      <c r="AX446" s="139">
        <v>0</v>
      </c>
      <c r="AY446" s="195" t="e">
        <f t="shared" si="564"/>
        <v>#DIV/0!</v>
      </c>
      <c r="AZ446" s="164">
        <v>0</v>
      </c>
      <c r="BA446" s="195" t="e">
        <f t="shared" si="567"/>
        <v>#DIV/0!</v>
      </c>
      <c r="BB446" s="139"/>
      <c r="BC446" s="139"/>
      <c r="BD446" s="139">
        <v>0</v>
      </c>
      <c r="BE446" s="139"/>
    </row>
    <row r="447" spans="2:59" s="109" customFormat="1" ht="90.75" hidden="1" customHeight="1" x14ac:dyDescent="0.25">
      <c r="B447" s="244" t="s">
        <v>32</v>
      </c>
      <c r="C447" s="245" t="s">
        <v>190</v>
      </c>
      <c r="D447" s="106">
        <v>0</v>
      </c>
      <c r="E447" s="106">
        <v>0</v>
      </c>
      <c r="F447" s="106">
        <v>0</v>
      </c>
      <c r="G447" s="106">
        <v>0</v>
      </c>
      <c r="H447" s="106">
        <v>0</v>
      </c>
      <c r="I447" s="106">
        <v>0</v>
      </c>
      <c r="J447" s="106">
        <v>0</v>
      </c>
      <c r="K447" s="106">
        <f t="shared" si="565"/>
        <v>0</v>
      </c>
      <c r="L447" s="106">
        <v>0</v>
      </c>
      <c r="M447" s="106"/>
      <c r="N447" s="106">
        <v>0</v>
      </c>
      <c r="O447" s="112">
        <v>0</v>
      </c>
      <c r="P447" s="106"/>
      <c r="Q447" s="112">
        <v>0</v>
      </c>
      <c r="R447" s="106"/>
      <c r="S447" s="106"/>
      <c r="T447" s="106"/>
      <c r="U447" s="106">
        <v>0</v>
      </c>
      <c r="V447" s="106"/>
      <c r="W447" s="112">
        <v>0</v>
      </c>
      <c r="X447" s="106"/>
      <c r="Y447" s="112">
        <v>0</v>
      </c>
      <c r="Z447" s="106"/>
      <c r="AA447" s="106"/>
      <c r="AB447" s="106"/>
      <c r="AC447" s="106">
        <v>0</v>
      </c>
      <c r="AD447" s="106"/>
      <c r="AE447" s="112">
        <v>0</v>
      </c>
      <c r="AF447" s="530"/>
      <c r="AG447" s="112">
        <v>0</v>
      </c>
      <c r="AH447" s="106"/>
      <c r="AI447" s="106"/>
      <c r="AJ447" s="106"/>
      <c r="AK447" s="106">
        <v>0</v>
      </c>
      <c r="AL447" s="106"/>
      <c r="AM447" s="106">
        <v>0</v>
      </c>
      <c r="AN447" s="106"/>
      <c r="AO447" s="106">
        <v>0</v>
      </c>
      <c r="AP447" s="106">
        <v>0</v>
      </c>
      <c r="AQ447" s="106">
        <v>0</v>
      </c>
      <c r="AR447" s="106"/>
      <c r="AS447" s="106">
        <v>0</v>
      </c>
      <c r="AT447" s="106">
        <f t="shared" si="566"/>
        <v>0</v>
      </c>
      <c r="AU447" s="106">
        <v>0</v>
      </c>
      <c r="AV447" s="106"/>
      <c r="AW447" s="106">
        <v>0</v>
      </c>
      <c r="AX447" s="106">
        <v>0</v>
      </c>
      <c r="AY447" s="195" t="e">
        <f t="shared" si="564"/>
        <v>#DIV/0!</v>
      </c>
      <c r="AZ447" s="112">
        <v>0</v>
      </c>
      <c r="BA447" s="195" t="e">
        <f t="shared" si="567"/>
        <v>#DIV/0!</v>
      </c>
      <c r="BB447" s="106"/>
      <c r="BC447" s="106"/>
      <c r="BD447" s="106">
        <v>0</v>
      </c>
      <c r="BE447" s="106"/>
      <c r="BF447" s="108"/>
      <c r="BG447" s="108"/>
    </row>
    <row r="448" spans="2:59" s="109" customFormat="1" ht="180" hidden="1" customHeight="1" x14ac:dyDescent="0.25">
      <c r="B448" s="125" t="s">
        <v>60</v>
      </c>
      <c r="C448" s="234" t="s">
        <v>182</v>
      </c>
      <c r="D448" s="106"/>
      <c r="E448" s="106"/>
      <c r="F448" s="106"/>
      <c r="G448" s="106"/>
      <c r="H448" s="106"/>
      <c r="I448" s="106"/>
      <c r="J448" s="106"/>
      <c r="K448" s="106">
        <f t="shared" si="565"/>
        <v>0</v>
      </c>
      <c r="L448" s="106"/>
      <c r="M448" s="106"/>
      <c r="N448" s="106"/>
      <c r="O448" s="112">
        <f>U448</f>
        <v>0</v>
      </c>
      <c r="P448" s="106"/>
      <c r="Q448" s="112"/>
      <c r="R448" s="106"/>
      <c r="S448" s="106"/>
      <c r="T448" s="106"/>
      <c r="U448" s="106">
        <v>0</v>
      </c>
      <c r="V448" s="106"/>
      <c r="W448" s="112">
        <f>AC448</f>
        <v>0</v>
      </c>
      <c r="X448" s="106"/>
      <c r="Y448" s="112"/>
      <c r="Z448" s="106"/>
      <c r="AA448" s="106"/>
      <c r="AB448" s="106"/>
      <c r="AC448" s="106">
        <v>0</v>
      </c>
      <c r="AD448" s="106"/>
      <c r="AE448" s="112">
        <f>AK448</f>
        <v>0</v>
      </c>
      <c r="AF448" s="530"/>
      <c r="AG448" s="112"/>
      <c r="AH448" s="106"/>
      <c r="AI448" s="106"/>
      <c r="AJ448" s="106"/>
      <c r="AK448" s="106">
        <v>0</v>
      </c>
      <c r="AL448" s="106"/>
      <c r="AM448" s="106"/>
      <c r="AN448" s="106"/>
      <c r="AO448" s="106">
        <f>AW448-AC448</f>
        <v>75549.461750000002</v>
      </c>
      <c r="AP448" s="106"/>
      <c r="AQ448" s="106"/>
      <c r="AR448" s="106"/>
      <c r="AS448" s="106"/>
      <c r="AT448" s="106">
        <f t="shared" si="566"/>
        <v>75549.461750000002</v>
      </c>
      <c r="AU448" s="106"/>
      <c r="AV448" s="106"/>
      <c r="AW448" s="106">
        <v>75549.461750000002</v>
      </c>
      <c r="AX448" s="106">
        <f>BD448</f>
        <v>0</v>
      </c>
      <c r="AY448" s="195" t="e">
        <f t="shared" si="564"/>
        <v>#DIV/0!</v>
      </c>
      <c r="AZ448" s="112"/>
      <c r="BA448" s="195" t="e">
        <f t="shared" si="567"/>
        <v>#DIV/0!</v>
      </c>
      <c r="BB448" s="106"/>
      <c r="BC448" s="106"/>
      <c r="BD448" s="106">
        <v>0</v>
      </c>
      <c r="BE448" s="106"/>
      <c r="BF448" s="108"/>
      <c r="BG448" s="108"/>
    </row>
    <row r="449" spans="2:59" s="109" customFormat="1" ht="81" hidden="1" customHeight="1" x14ac:dyDescent="0.25">
      <c r="B449" s="246"/>
      <c r="C449" s="247"/>
      <c r="D449" s="248"/>
      <c r="E449" s="248"/>
      <c r="F449" s="248"/>
      <c r="G449" s="248"/>
      <c r="H449" s="248"/>
      <c r="I449" s="248"/>
      <c r="J449" s="248"/>
      <c r="K449" s="248"/>
      <c r="L449" s="248"/>
      <c r="M449" s="248"/>
      <c r="N449" s="248"/>
      <c r="O449" s="249"/>
      <c r="P449" s="248"/>
      <c r="Q449" s="249"/>
      <c r="R449" s="248"/>
      <c r="S449" s="248"/>
      <c r="T449" s="248"/>
      <c r="U449" s="248"/>
      <c r="V449" s="248"/>
      <c r="W449" s="249"/>
      <c r="X449" s="248"/>
      <c r="Y449" s="249"/>
      <c r="Z449" s="248"/>
      <c r="AA449" s="248"/>
      <c r="AB449" s="248"/>
      <c r="AC449" s="248"/>
      <c r="AD449" s="248"/>
      <c r="AE449" s="249"/>
      <c r="AF449" s="248"/>
      <c r="AG449" s="249"/>
      <c r="AH449" s="148"/>
      <c r="AI449" s="248"/>
      <c r="AJ449" s="248"/>
      <c r="AK449" s="248"/>
      <c r="AL449" s="248"/>
      <c r="AM449" s="248"/>
      <c r="AN449" s="248"/>
      <c r="AO449" s="148"/>
      <c r="AP449" s="248"/>
      <c r="AQ449" s="248"/>
      <c r="AR449" s="248"/>
      <c r="AS449" s="148"/>
      <c r="AT449" s="248"/>
      <c r="AU449" s="248"/>
      <c r="AV449" s="248"/>
      <c r="AW449" s="148"/>
      <c r="AX449" s="248"/>
      <c r="AY449" s="195" t="e">
        <f t="shared" si="564"/>
        <v>#DIV/0!</v>
      </c>
      <c r="AZ449" s="249"/>
      <c r="BA449" s="195" t="e">
        <f t="shared" si="567"/>
        <v>#DIV/0!</v>
      </c>
      <c r="BB449" s="248"/>
      <c r="BC449" s="248"/>
      <c r="BD449" s="248"/>
      <c r="BE449" s="248"/>
      <c r="BF449" s="108"/>
      <c r="BG449" s="108"/>
    </row>
    <row r="450" spans="2:59" s="109" customFormat="1" ht="81" hidden="1" customHeight="1" x14ac:dyDescent="0.25">
      <c r="B450" s="250"/>
      <c r="C450" s="251"/>
      <c r="D450" s="252"/>
      <c r="E450" s="252"/>
      <c r="F450" s="252"/>
      <c r="G450" s="252"/>
      <c r="H450" s="252"/>
      <c r="I450" s="252"/>
      <c r="J450" s="252"/>
      <c r="K450" s="252"/>
      <c r="L450" s="252"/>
      <c r="M450" s="252"/>
      <c r="N450" s="252"/>
      <c r="O450" s="253"/>
      <c r="P450" s="252"/>
      <c r="Q450" s="253"/>
      <c r="R450" s="252"/>
      <c r="S450" s="252"/>
      <c r="T450" s="252"/>
      <c r="U450" s="252"/>
      <c r="V450" s="252"/>
      <c r="W450" s="253"/>
      <c r="X450" s="252"/>
      <c r="Y450" s="253"/>
      <c r="Z450" s="252"/>
      <c r="AA450" s="252"/>
      <c r="AB450" s="252"/>
      <c r="AC450" s="252"/>
      <c r="AD450" s="252"/>
      <c r="AE450" s="253"/>
      <c r="AF450" s="252"/>
      <c r="AG450" s="253"/>
      <c r="AH450" s="148"/>
      <c r="AI450" s="252"/>
      <c r="AJ450" s="252"/>
      <c r="AK450" s="252"/>
      <c r="AL450" s="252"/>
      <c r="AM450" s="252"/>
      <c r="AN450" s="252"/>
      <c r="AO450" s="148"/>
      <c r="AP450" s="252"/>
      <c r="AQ450" s="252"/>
      <c r="AR450" s="252"/>
      <c r="AS450" s="148"/>
      <c r="AT450" s="252"/>
      <c r="AU450" s="252"/>
      <c r="AV450" s="252"/>
      <c r="AW450" s="148"/>
      <c r="AX450" s="252"/>
      <c r="AY450" s="195" t="e">
        <f t="shared" si="564"/>
        <v>#DIV/0!</v>
      </c>
      <c r="AZ450" s="253"/>
      <c r="BA450" s="195" t="e">
        <f t="shared" si="567"/>
        <v>#DIV/0!</v>
      </c>
      <c r="BB450" s="252"/>
      <c r="BC450" s="252"/>
      <c r="BD450" s="252"/>
      <c r="BE450" s="252"/>
      <c r="BF450" s="108"/>
      <c r="BG450" s="108"/>
    </row>
    <row r="451" spans="2:59" s="109" customFormat="1" ht="180" hidden="1" customHeight="1" x14ac:dyDescent="0.25">
      <c r="B451" s="254"/>
      <c r="C451" s="255"/>
      <c r="D451" s="256"/>
      <c r="E451" s="256"/>
      <c r="F451" s="256"/>
      <c r="G451" s="256"/>
      <c r="H451" s="256"/>
      <c r="I451" s="256"/>
      <c r="J451" s="256"/>
      <c r="K451" s="256"/>
      <c r="L451" s="256"/>
      <c r="M451" s="148"/>
      <c r="N451" s="148"/>
      <c r="O451" s="257"/>
      <c r="P451" s="256"/>
      <c r="Q451" s="257"/>
      <c r="R451" s="256"/>
      <c r="S451" s="256"/>
      <c r="T451" s="256"/>
      <c r="U451" s="256"/>
      <c r="V451" s="256"/>
      <c r="W451" s="257"/>
      <c r="X451" s="256"/>
      <c r="Y451" s="257"/>
      <c r="Z451" s="256"/>
      <c r="AA451" s="256"/>
      <c r="AB451" s="256"/>
      <c r="AC451" s="256"/>
      <c r="AD451" s="256"/>
      <c r="AE451" s="257"/>
      <c r="AF451" s="256"/>
      <c r="AG451" s="257"/>
      <c r="AH451" s="148"/>
      <c r="AI451" s="256"/>
      <c r="AJ451" s="256"/>
      <c r="AK451" s="256"/>
      <c r="AL451" s="256"/>
      <c r="AM451" s="256"/>
      <c r="AN451" s="148"/>
      <c r="AO451" s="148"/>
      <c r="AP451" s="256"/>
      <c r="AQ451" s="256"/>
      <c r="AR451" s="148"/>
      <c r="AS451" s="148"/>
      <c r="AT451" s="256"/>
      <c r="AU451" s="256"/>
      <c r="AV451" s="148"/>
      <c r="AW451" s="148"/>
      <c r="AX451" s="256"/>
      <c r="AY451" s="195" t="e">
        <f t="shared" si="564"/>
        <v>#DIV/0!</v>
      </c>
      <c r="AZ451" s="257"/>
      <c r="BA451" s="195" t="e">
        <f t="shared" si="567"/>
        <v>#DIV/0!</v>
      </c>
      <c r="BB451" s="256"/>
      <c r="BC451" s="256"/>
      <c r="BD451" s="256"/>
      <c r="BE451" s="256"/>
      <c r="BF451" s="108"/>
      <c r="BG451" s="108"/>
    </row>
    <row r="452" spans="2:59" s="109" customFormat="1" ht="45.75" hidden="1" customHeight="1" x14ac:dyDescent="0.25">
      <c r="B452" s="254"/>
      <c r="C452" s="258"/>
      <c r="D452" s="256"/>
      <c r="E452" s="256"/>
      <c r="F452" s="256"/>
      <c r="G452" s="256"/>
      <c r="H452" s="256"/>
      <c r="I452" s="256"/>
      <c r="J452" s="256"/>
      <c r="K452" s="256"/>
      <c r="L452" s="256"/>
      <c r="M452" s="148"/>
      <c r="N452" s="148"/>
      <c r="O452" s="257"/>
      <c r="P452" s="256"/>
      <c r="Q452" s="257"/>
      <c r="R452" s="256"/>
      <c r="S452" s="256"/>
      <c r="T452" s="256"/>
      <c r="U452" s="256"/>
      <c r="V452" s="256"/>
      <c r="W452" s="257"/>
      <c r="X452" s="256"/>
      <c r="Y452" s="257"/>
      <c r="Z452" s="256"/>
      <c r="AA452" s="256"/>
      <c r="AB452" s="256"/>
      <c r="AC452" s="256"/>
      <c r="AD452" s="256"/>
      <c r="AE452" s="257"/>
      <c r="AF452" s="256"/>
      <c r="AG452" s="257"/>
      <c r="AH452" s="148"/>
      <c r="AI452" s="256"/>
      <c r="AJ452" s="256"/>
      <c r="AK452" s="256"/>
      <c r="AL452" s="256"/>
      <c r="AM452" s="256"/>
      <c r="AN452" s="148"/>
      <c r="AO452" s="148"/>
      <c r="AP452" s="256"/>
      <c r="AQ452" s="256"/>
      <c r="AR452" s="148"/>
      <c r="AS452" s="148"/>
      <c r="AT452" s="256"/>
      <c r="AU452" s="256"/>
      <c r="AV452" s="148"/>
      <c r="AW452" s="148"/>
      <c r="AX452" s="256"/>
      <c r="AY452" s="195" t="e">
        <f t="shared" si="564"/>
        <v>#DIV/0!</v>
      </c>
      <c r="AZ452" s="257"/>
      <c r="BA452" s="195" t="e">
        <f t="shared" si="567"/>
        <v>#DIV/0!</v>
      </c>
      <c r="BB452" s="256"/>
      <c r="BC452" s="256"/>
      <c r="BD452" s="256"/>
      <c r="BE452" s="256"/>
      <c r="BF452" s="108"/>
      <c r="BG452" s="108"/>
    </row>
    <row r="453" spans="2:59" s="109" customFormat="1" ht="36" hidden="1" customHeight="1" x14ac:dyDescent="0.25">
      <c r="B453" s="254"/>
      <c r="C453" s="259"/>
      <c r="D453" s="256"/>
      <c r="E453" s="148"/>
      <c r="F453" s="148"/>
      <c r="G453" s="256"/>
      <c r="H453" s="148"/>
      <c r="I453" s="148"/>
      <c r="J453" s="256"/>
      <c r="K453" s="148"/>
      <c r="L453" s="148"/>
      <c r="M453" s="148"/>
      <c r="N453" s="148"/>
      <c r="O453" s="148"/>
      <c r="P453" s="148"/>
      <c r="Q453" s="148"/>
      <c r="R453" s="148"/>
      <c r="S453" s="256"/>
      <c r="T453" s="256"/>
      <c r="U453" s="256"/>
      <c r="V453" s="256"/>
      <c r="W453" s="148"/>
      <c r="X453" s="148"/>
      <c r="Y453" s="148"/>
      <c r="Z453" s="148"/>
      <c r="AA453" s="256"/>
      <c r="AB453" s="256"/>
      <c r="AC453" s="256"/>
      <c r="AD453" s="256"/>
      <c r="AE453" s="148"/>
      <c r="AF453" s="256"/>
      <c r="AG453" s="148"/>
      <c r="AH453" s="148"/>
      <c r="AI453" s="256"/>
      <c r="AJ453" s="256"/>
      <c r="AK453" s="256"/>
      <c r="AL453" s="256"/>
      <c r="AM453" s="148"/>
      <c r="AN453" s="148"/>
      <c r="AO453" s="148"/>
      <c r="AP453" s="148"/>
      <c r="AQ453" s="148"/>
      <c r="AR453" s="148"/>
      <c r="AS453" s="148"/>
      <c r="AT453" s="148"/>
      <c r="AU453" s="148"/>
      <c r="AV453" s="148"/>
      <c r="AW453" s="148"/>
      <c r="AX453" s="148"/>
      <c r="AY453" s="195" t="e">
        <f t="shared" si="564"/>
        <v>#DIV/0!</v>
      </c>
      <c r="AZ453" s="148"/>
      <c r="BA453" s="195" t="e">
        <f t="shared" si="567"/>
        <v>#DIV/0!</v>
      </c>
      <c r="BB453" s="256"/>
      <c r="BC453" s="256"/>
      <c r="BD453" s="256"/>
      <c r="BE453" s="256"/>
      <c r="BF453" s="108"/>
      <c r="BG453" s="108"/>
    </row>
    <row r="454" spans="2:59" s="109" customFormat="1" ht="30" hidden="1" customHeight="1" x14ac:dyDescent="0.25">
      <c r="B454" s="254"/>
      <c r="C454" s="259"/>
      <c r="D454" s="256"/>
      <c r="E454" s="148"/>
      <c r="F454" s="148"/>
      <c r="G454" s="256"/>
      <c r="H454" s="148"/>
      <c r="I454" s="148"/>
      <c r="J454" s="256"/>
      <c r="K454" s="148"/>
      <c r="L454" s="148"/>
      <c r="M454" s="148"/>
      <c r="N454" s="148"/>
      <c r="O454" s="148"/>
      <c r="P454" s="148"/>
      <c r="Q454" s="148"/>
      <c r="R454" s="148"/>
      <c r="S454" s="256"/>
      <c r="T454" s="256"/>
      <c r="U454" s="256"/>
      <c r="V454" s="256"/>
      <c r="W454" s="148"/>
      <c r="X454" s="148"/>
      <c r="Y454" s="148"/>
      <c r="Z454" s="148"/>
      <c r="AA454" s="256"/>
      <c r="AB454" s="256"/>
      <c r="AC454" s="256"/>
      <c r="AD454" s="256"/>
      <c r="AE454" s="148"/>
      <c r="AF454" s="256"/>
      <c r="AG454" s="148"/>
      <c r="AH454" s="148"/>
      <c r="AI454" s="256"/>
      <c r="AJ454" s="256"/>
      <c r="AK454" s="256"/>
      <c r="AL454" s="256"/>
      <c r="AM454" s="148"/>
      <c r="AN454" s="148"/>
      <c r="AO454" s="148"/>
      <c r="AP454" s="148"/>
      <c r="AQ454" s="148"/>
      <c r="AR454" s="148"/>
      <c r="AS454" s="148"/>
      <c r="AT454" s="148"/>
      <c r="AU454" s="148"/>
      <c r="AV454" s="148"/>
      <c r="AW454" s="148"/>
      <c r="AX454" s="148"/>
      <c r="AY454" s="195" t="e">
        <f t="shared" si="564"/>
        <v>#DIV/0!</v>
      </c>
      <c r="AZ454" s="148"/>
      <c r="BA454" s="195" t="e">
        <f t="shared" si="567"/>
        <v>#DIV/0!</v>
      </c>
      <c r="BB454" s="256"/>
      <c r="BC454" s="256"/>
      <c r="BD454" s="256"/>
      <c r="BE454" s="256"/>
      <c r="BF454" s="108"/>
      <c r="BG454" s="108"/>
    </row>
    <row r="455" spans="2:59" s="109" customFormat="1" ht="45" hidden="1" customHeight="1" x14ac:dyDescent="0.25">
      <c r="B455" s="254"/>
      <c r="C455" s="259"/>
      <c r="D455" s="256"/>
      <c r="E455" s="148"/>
      <c r="F455" s="148"/>
      <c r="G455" s="256"/>
      <c r="H455" s="256"/>
      <c r="I455" s="256"/>
      <c r="J455" s="256"/>
      <c r="K455" s="256"/>
      <c r="L455" s="148"/>
      <c r="M455" s="148"/>
      <c r="N455" s="148"/>
      <c r="O455" s="148"/>
      <c r="P455" s="148"/>
      <c r="Q455" s="148"/>
      <c r="R455" s="148"/>
      <c r="S455" s="256"/>
      <c r="T455" s="256"/>
      <c r="U455" s="256"/>
      <c r="V455" s="256"/>
      <c r="W455" s="148"/>
      <c r="X455" s="148"/>
      <c r="Y455" s="148"/>
      <c r="Z455" s="148"/>
      <c r="AA455" s="256"/>
      <c r="AB455" s="256"/>
      <c r="AC455" s="256"/>
      <c r="AD455" s="256"/>
      <c r="AE455" s="148"/>
      <c r="AF455" s="256"/>
      <c r="AG455" s="148"/>
      <c r="AH455" s="148"/>
      <c r="AI455" s="256"/>
      <c r="AJ455" s="256"/>
      <c r="AK455" s="256"/>
      <c r="AL455" s="256"/>
      <c r="AM455" s="148"/>
      <c r="AN455" s="148"/>
      <c r="AO455" s="148"/>
      <c r="AP455" s="256"/>
      <c r="AQ455" s="148"/>
      <c r="AR455" s="148"/>
      <c r="AS455" s="148"/>
      <c r="AT455" s="148"/>
      <c r="AU455" s="148"/>
      <c r="AV455" s="148"/>
      <c r="AW455" s="148"/>
      <c r="AX455" s="148"/>
      <c r="AY455" s="195" t="e">
        <f t="shared" si="564"/>
        <v>#DIV/0!</v>
      </c>
      <c r="AZ455" s="148"/>
      <c r="BA455" s="195" t="e">
        <f t="shared" si="567"/>
        <v>#DIV/0!</v>
      </c>
      <c r="BB455" s="256"/>
      <c r="BC455" s="256"/>
      <c r="BD455" s="256"/>
      <c r="BE455" s="256"/>
      <c r="BF455" s="108"/>
      <c r="BG455" s="108"/>
    </row>
    <row r="456" spans="2:59" s="109" customFormat="1" ht="56.25" hidden="1" customHeight="1" x14ac:dyDescent="0.25">
      <c r="B456" s="254"/>
      <c r="C456" s="259"/>
      <c r="D456" s="256"/>
      <c r="E456" s="148"/>
      <c r="F456" s="148"/>
      <c r="G456" s="256"/>
      <c r="H456" s="256"/>
      <c r="I456" s="256"/>
      <c r="J456" s="256"/>
      <c r="K456" s="148"/>
      <c r="L456" s="148"/>
      <c r="M456" s="148"/>
      <c r="N456" s="148"/>
      <c r="O456" s="148"/>
      <c r="P456" s="148"/>
      <c r="Q456" s="148"/>
      <c r="R456" s="148"/>
      <c r="S456" s="256"/>
      <c r="T456" s="256"/>
      <c r="U456" s="256"/>
      <c r="V456" s="256"/>
      <c r="W456" s="148"/>
      <c r="X456" s="148"/>
      <c r="Y456" s="148"/>
      <c r="Z456" s="148"/>
      <c r="AA456" s="256"/>
      <c r="AB456" s="256"/>
      <c r="AC456" s="256"/>
      <c r="AD456" s="256"/>
      <c r="AE456" s="148"/>
      <c r="AF456" s="256"/>
      <c r="AG456" s="148"/>
      <c r="AH456" s="148"/>
      <c r="AI456" s="256"/>
      <c r="AJ456" s="256"/>
      <c r="AK456" s="256"/>
      <c r="AL456" s="256"/>
      <c r="AM456" s="148"/>
      <c r="AN456" s="148"/>
      <c r="AO456" s="148"/>
      <c r="AP456" s="256"/>
      <c r="AQ456" s="148"/>
      <c r="AR456" s="148"/>
      <c r="AS456" s="148"/>
      <c r="AT456" s="256"/>
      <c r="AU456" s="148"/>
      <c r="AV456" s="148"/>
      <c r="AW456" s="148"/>
      <c r="AX456" s="148"/>
      <c r="AY456" s="195" t="e">
        <f t="shared" si="564"/>
        <v>#DIV/0!</v>
      </c>
      <c r="AZ456" s="148"/>
      <c r="BA456" s="195" t="e">
        <f t="shared" si="567"/>
        <v>#DIV/0!</v>
      </c>
      <c r="BB456" s="256"/>
      <c r="BC456" s="256"/>
      <c r="BD456" s="256"/>
      <c r="BE456" s="256"/>
      <c r="BF456" s="108"/>
      <c r="BG456" s="108"/>
    </row>
    <row r="457" spans="2:59" s="86" customFormat="1" ht="46.5" hidden="1" customHeight="1" x14ac:dyDescent="0.25">
      <c r="B457" s="260"/>
      <c r="C457" s="261"/>
      <c r="D457" s="262"/>
      <c r="E457" s="262"/>
      <c r="F457" s="262"/>
      <c r="G457" s="262"/>
      <c r="H457" s="262"/>
      <c r="I457" s="262"/>
      <c r="J457" s="262"/>
      <c r="K457" s="262"/>
      <c r="L457" s="262"/>
      <c r="M457" s="262"/>
      <c r="N457" s="262"/>
      <c r="O457" s="262"/>
      <c r="P457" s="262"/>
      <c r="Q457" s="262"/>
      <c r="R457" s="262"/>
      <c r="S457" s="262"/>
      <c r="T457" s="262"/>
      <c r="U457" s="262"/>
      <c r="V457" s="262"/>
      <c r="W457" s="262"/>
      <c r="X457" s="262"/>
      <c r="Y457" s="262"/>
      <c r="Z457" s="262"/>
      <c r="AA457" s="262"/>
      <c r="AB457" s="262"/>
      <c r="AC457" s="262"/>
      <c r="AD457" s="262"/>
      <c r="AE457" s="262"/>
      <c r="AF457" s="262"/>
      <c r="AG457" s="262"/>
      <c r="AH457" s="147"/>
      <c r="AI457" s="262"/>
      <c r="AJ457" s="262"/>
      <c r="AK457" s="262"/>
      <c r="AL457" s="262"/>
      <c r="AM457" s="262"/>
      <c r="AN457" s="262"/>
      <c r="AO457" s="262"/>
      <c r="AP457" s="262"/>
      <c r="AQ457" s="262"/>
      <c r="AR457" s="262"/>
      <c r="AS457" s="262"/>
      <c r="AT457" s="262"/>
      <c r="AU457" s="262"/>
      <c r="AV457" s="262"/>
      <c r="AW457" s="262"/>
      <c r="AX457" s="262"/>
      <c r="AY457" s="195" t="e">
        <f t="shared" si="564"/>
        <v>#DIV/0!</v>
      </c>
      <c r="AZ457" s="262"/>
      <c r="BA457" s="195" t="e">
        <f t="shared" si="567"/>
        <v>#DIV/0!</v>
      </c>
      <c r="BB457" s="262"/>
      <c r="BC457" s="262"/>
      <c r="BD457" s="262"/>
      <c r="BE457" s="262"/>
    </row>
    <row r="458" spans="2:59" s="109" customFormat="1" ht="137.25" hidden="1" customHeight="1" x14ac:dyDescent="0.25">
      <c r="B458" s="254" t="s">
        <v>191</v>
      </c>
      <c r="C458" s="255" t="s">
        <v>192</v>
      </c>
      <c r="D458" s="256">
        <f>D436</f>
        <v>0</v>
      </c>
      <c r="E458" s="256">
        <f>F458</f>
        <v>0</v>
      </c>
      <c r="F458" s="256">
        <f>F460+F461+F462</f>
        <v>0</v>
      </c>
      <c r="G458" s="256">
        <f t="shared" ref="G458:J458" si="583">G436</f>
        <v>0</v>
      </c>
      <c r="H458" s="256" t="e">
        <f>I458</f>
        <v>#REF!</v>
      </c>
      <c r="I458" s="256" t="e">
        <f>I460+I461+I462</f>
        <v>#REF!</v>
      </c>
      <c r="J458" s="256">
        <f t="shared" si="583"/>
        <v>0</v>
      </c>
      <c r="K458" s="256">
        <f>L458</f>
        <v>0</v>
      </c>
      <c r="L458" s="256">
        <f>L459+L463</f>
        <v>0</v>
      </c>
      <c r="M458" s="256"/>
      <c r="N458" s="148"/>
      <c r="O458" s="256" t="e">
        <f>Q458</f>
        <v>#REF!</v>
      </c>
      <c r="P458" s="256"/>
      <c r="Q458" s="256" t="e">
        <f>Q459+Q463</f>
        <v>#REF!</v>
      </c>
      <c r="R458" s="256"/>
      <c r="S458" s="256"/>
      <c r="T458" s="256"/>
      <c r="U458" s="256">
        <f>U436</f>
        <v>0</v>
      </c>
      <c r="V458" s="256"/>
      <c r="W458" s="256" t="e">
        <f>Y458</f>
        <v>#REF!</v>
      </c>
      <c r="X458" s="256"/>
      <c r="Y458" s="256" t="e">
        <f>Y459+Y463</f>
        <v>#REF!</v>
      </c>
      <c r="Z458" s="256"/>
      <c r="AA458" s="256"/>
      <c r="AB458" s="256"/>
      <c r="AC458" s="256">
        <f>AC436</f>
        <v>0</v>
      </c>
      <c r="AD458" s="256"/>
      <c r="AE458" s="256" t="e">
        <f>AG458</f>
        <v>#REF!</v>
      </c>
      <c r="AF458" s="256"/>
      <c r="AG458" s="256" t="e">
        <f>AG459+AG463</f>
        <v>#REF!</v>
      </c>
      <c r="AH458" s="148"/>
      <c r="AI458" s="256"/>
      <c r="AJ458" s="256"/>
      <c r="AK458" s="256">
        <f>AK436</f>
        <v>0</v>
      </c>
      <c r="AL458" s="256"/>
      <c r="AM458" s="256">
        <f>AM459+AM463</f>
        <v>0</v>
      </c>
      <c r="AN458" s="256"/>
      <c r="AO458" s="148"/>
      <c r="AP458" s="256" t="e">
        <f>AQ458</f>
        <v>#REF!</v>
      </c>
      <c r="AQ458" s="256" t="e">
        <f>AQ460+AQ461+AQ462</f>
        <v>#REF!</v>
      </c>
      <c r="AR458" s="256"/>
      <c r="AS458" s="148"/>
      <c r="AT458" s="256">
        <f>AU458</f>
        <v>0</v>
      </c>
      <c r="AU458" s="256">
        <f>AU459+AU463</f>
        <v>0</v>
      </c>
      <c r="AV458" s="256"/>
      <c r="AW458" s="148"/>
      <c r="AX458" s="256" t="e">
        <f>AZ458</f>
        <v>#REF!</v>
      </c>
      <c r="AY458" s="195" t="e">
        <f t="shared" si="564"/>
        <v>#REF!</v>
      </c>
      <c r="AZ458" s="256" t="e">
        <f>AZ459+AZ463</f>
        <v>#REF!</v>
      </c>
      <c r="BA458" s="195" t="e">
        <f t="shared" si="567"/>
        <v>#REF!</v>
      </c>
      <c r="BB458" s="256"/>
      <c r="BC458" s="256"/>
      <c r="BD458" s="256">
        <f>BD436</f>
        <v>0</v>
      </c>
      <c r="BE458" s="256"/>
      <c r="BF458" s="108"/>
      <c r="BG458" s="108"/>
    </row>
    <row r="459" spans="2:59" s="109" customFormat="1" ht="45.75" hidden="1" customHeight="1" x14ac:dyDescent="0.25">
      <c r="B459" s="254"/>
      <c r="C459" s="258" t="s">
        <v>56</v>
      </c>
      <c r="D459" s="256"/>
      <c r="E459" s="256"/>
      <c r="F459" s="256"/>
      <c r="G459" s="256"/>
      <c r="H459" s="256"/>
      <c r="I459" s="256"/>
      <c r="J459" s="256"/>
      <c r="K459" s="256">
        <f>L459</f>
        <v>0</v>
      </c>
      <c r="L459" s="256">
        <f>SUM(L460:L462)</f>
        <v>0</v>
      </c>
      <c r="M459" s="148"/>
      <c r="N459" s="148"/>
      <c r="O459" s="256" t="e">
        <f>Q459</f>
        <v>#REF!</v>
      </c>
      <c r="P459" s="256"/>
      <c r="Q459" s="256" t="e">
        <f>SUM(Q460:Q462)</f>
        <v>#REF!</v>
      </c>
      <c r="R459" s="256"/>
      <c r="S459" s="256"/>
      <c r="T459" s="256"/>
      <c r="U459" s="256"/>
      <c r="V459" s="256"/>
      <c r="W459" s="256" t="e">
        <f>Y459</f>
        <v>#REF!</v>
      </c>
      <c r="X459" s="256"/>
      <c r="Y459" s="256" t="e">
        <f>SUM(Y460:Y462)</f>
        <v>#REF!</v>
      </c>
      <c r="Z459" s="256"/>
      <c r="AA459" s="256"/>
      <c r="AB459" s="256"/>
      <c r="AC459" s="256"/>
      <c r="AD459" s="256"/>
      <c r="AE459" s="256" t="e">
        <f>AG459</f>
        <v>#REF!</v>
      </c>
      <c r="AF459" s="256"/>
      <c r="AG459" s="256" t="e">
        <f>SUM(AG460:AG462)</f>
        <v>#REF!</v>
      </c>
      <c r="AH459" s="148"/>
      <c r="AI459" s="256"/>
      <c r="AJ459" s="256"/>
      <c r="AK459" s="256"/>
      <c r="AL459" s="256"/>
      <c r="AM459" s="256">
        <f>SUM(AM460:AM462)</f>
        <v>0</v>
      </c>
      <c r="AN459" s="148"/>
      <c r="AO459" s="148"/>
      <c r="AP459" s="256"/>
      <c r="AQ459" s="256"/>
      <c r="AR459" s="148"/>
      <c r="AS459" s="148"/>
      <c r="AT459" s="256">
        <f>AU459</f>
        <v>0</v>
      </c>
      <c r="AU459" s="256">
        <f>SUM(AU460:AU462)</f>
        <v>0</v>
      </c>
      <c r="AV459" s="148"/>
      <c r="AW459" s="148"/>
      <c r="AX459" s="256" t="e">
        <f>AZ459</f>
        <v>#REF!</v>
      </c>
      <c r="AY459" s="195" t="e">
        <f t="shared" si="564"/>
        <v>#REF!</v>
      </c>
      <c r="AZ459" s="256" t="e">
        <f>SUM(AZ460:AZ462)</f>
        <v>#REF!</v>
      </c>
      <c r="BA459" s="195" t="e">
        <f t="shared" si="567"/>
        <v>#REF!</v>
      </c>
      <c r="BB459" s="256"/>
      <c r="BC459" s="256"/>
      <c r="BD459" s="256"/>
      <c r="BE459" s="256"/>
      <c r="BF459" s="108"/>
      <c r="BG459" s="108"/>
    </row>
    <row r="460" spans="2:59" s="109" customFormat="1" ht="33.75" hidden="1" customHeight="1" x14ac:dyDescent="0.25">
      <c r="B460" s="254"/>
      <c r="C460" s="259" t="s">
        <v>65</v>
      </c>
      <c r="D460" s="256"/>
      <c r="E460" s="148">
        <f>F460</f>
        <v>0</v>
      </c>
      <c r="F460" s="148">
        <v>0</v>
      </c>
      <c r="G460" s="256"/>
      <c r="H460" s="148" t="e">
        <f>I460+J460</f>
        <v>#REF!</v>
      </c>
      <c r="I460" s="148" t="e">
        <f>L460-#REF!</f>
        <v>#REF!</v>
      </c>
      <c r="J460" s="256"/>
      <c r="K460" s="148">
        <f>L460</f>
        <v>0</v>
      </c>
      <c r="L460" s="148">
        <v>0</v>
      </c>
      <c r="M460" s="148"/>
      <c r="N460" s="148"/>
      <c r="O460" s="148" t="e">
        <f>Q460</f>
        <v>#REF!</v>
      </c>
      <c r="P460" s="148"/>
      <c r="Q460" s="148" t="e">
        <f>#REF!-L460</f>
        <v>#REF!</v>
      </c>
      <c r="R460" s="148"/>
      <c r="S460" s="256"/>
      <c r="T460" s="256"/>
      <c r="U460" s="256"/>
      <c r="V460" s="256"/>
      <c r="W460" s="148" t="e">
        <f>Y460</f>
        <v>#REF!</v>
      </c>
      <c r="X460" s="148"/>
      <c r="Y460" s="148" t="e">
        <f>#REF!-U460</f>
        <v>#REF!</v>
      </c>
      <c r="Z460" s="148"/>
      <c r="AA460" s="256"/>
      <c r="AB460" s="256"/>
      <c r="AC460" s="256"/>
      <c r="AD460" s="256"/>
      <c r="AE460" s="148" t="e">
        <f>AG460</f>
        <v>#REF!</v>
      </c>
      <c r="AF460" s="256"/>
      <c r="AG460" s="148" t="e">
        <f>#REF!-AC460</f>
        <v>#REF!</v>
      </c>
      <c r="AH460" s="148"/>
      <c r="AI460" s="256"/>
      <c r="AJ460" s="256"/>
      <c r="AK460" s="256"/>
      <c r="AL460" s="256"/>
      <c r="AM460" s="148">
        <f>AU460-AA460</f>
        <v>0</v>
      </c>
      <c r="AN460" s="148"/>
      <c r="AO460" s="148"/>
      <c r="AP460" s="148" t="e">
        <f>AQ460</f>
        <v>#REF!</v>
      </c>
      <c r="AQ460" s="148" t="e">
        <f>AX460-AE460</f>
        <v>#REF!</v>
      </c>
      <c r="AR460" s="148"/>
      <c r="AS460" s="148"/>
      <c r="AT460" s="148">
        <f>AU460</f>
        <v>0</v>
      </c>
      <c r="AU460" s="148">
        <v>0</v>
      </c>
      <c r="AV460" s="148"/>
      <c r="AW460" s="148"/>
      <c r="AX460" s="148" t="e">
        <f>AZ460</f>
        <v>#REF!</v>
      </c>
      <c r="AY460" s="195" t="e">
        <f t="shared" si="564"/>
        <v>#REF!</v>
      </c>
      <c r="AZ460" s="148" t="e">
        <f>#REF!-AV460</f>
        <v>#REF!</v>
      </c>
      <c r="BA460" s="195" t="e">
        <f t="shared" si="567"/>
        <v>#REF!</v>
      </c>
      <c r="BB460" s="256"/>
      <c r="BC460" s="256"/>
      <c r="BD460" s="256"/>
      <c r="BE460" s="256"/>
      <c r="BF460" s="108"/>
      <c r="BG460" s="108"/>
    </row>
    <row r="461" spans="2:59" s="109" customFormat="1" ht="40.5" hidden="1" customHeight="1" x14ac:dyDescent="0.25">
      <c r="B461" s="254"/>
      <c r="C461" s="259" t="s">
        <v>73</v>
      </c>
      <c r="D461" s="256"/>
      <c r="E461" s="148">
        <f>F461</f>
        <v>0</v>
      </c>
      <c r="F461" s="148">
        <v>0</v>
      </c>
      <c r="G461" s="256"/>
      <c r="H461" s="148" t="e">
        <f>I461+J461</f>
        <v>#REF!</v>
      </c>
      <c r="I461" s="148" t="e">
        <f>L461-#REF!</f>
        <v>#REF!</v>
      </c>
      <c r="J461" s="256"/>
      <c r="K461" s="148">
        <f>L461</f>
        <v>0</v>
      </c>
      <c r="L461" s="148">
        <v>0</v>
      </c>
      <c r="M461" s="148"/>
      <c r="N461" s="148"/>
      <c r="O461" s="148" t="e">
        <f>Q461</f>
        <v>#REF!</v>
      </c>
      <c r="P461" s="148"/>
      <c r="Q461" s="148" t="e">
        <f>#REF!-L461</f>
        <v>#REF!</v>
      </c>
      <c r="R461" s="148"/>
      <c r="S461" s="256"/>
      <c r="T461" s="256"/>
      <c r="U461" s="256"/>
      <c r="V461" s="256"/>
      <c r="W461" s="148" t="e">
        <f>Y461</f>
        <v>#REF!</v>
      </c>
      <c r="X461" s="148"/>
      <c r="Y461" s="148" t="e">
        <f>#REF!-U461</f>
        <v>#REF!</v>
      </c>
      <c r="Z461" s="148"/>
      <c r="AA461" s="256"/>
      <c r="AB461" s="256"/>
      <c r="AC461" s="256"/>
      <c r="AD461" s="256"/>
      <c r="AE461" s="148" t="e">
        <f>AG461</f>
        <v>#REF!</v>
      </c>
      <c r="AF461" s="256"/>
      <c r="AG461" s="148" t="e">
        <f>#REF!-AC461</f>
        <v>#REF!</v>
      </c>
      <c r="AH461" s="148"/>
      <c r="AI461" s="256"/>
      <c r="AJ461" s="256"/>
      <c r="AK461" s="256"/>
      <c r="AL461" s="256"/>
      <c r="AM461" s="148">
        <f>AU461-AA461</f>
        <v>0</v>
      </c>
      <c r="AN461" s="148"/>
      <c r="AO461" s="148"/>
      <c r="AP461" s="148" t="e">
        <f>AQ461</f>
        <v>#REF!</v>
      </c>
      <c r="AQ461" s="148" t="e">
        <f>AX461-AE461</f>
        <v>#REF!</v>
      </c>
      <c r="AR461" s="148"/>
      <c r="AS461" s="148"/>
      <c r="AT461" s="148">
        <f>AU461</f>
        <v>0</v>
      </c>
      <c r="AU461" s="148">
        <v>0</v>
      </c>
      <c r="AV461" s="148"/>
      <c r="AW461" s="148"/>
      <c r="AX461" s="148" t="e">
        <f>AZ461</f>
        <v>#REF!</v>
      </c>
      <c r="AY461" s="195" t="e">
        <f t="shared" si="564"/>
        <v>#REF!</v>
      </c>
      <c r="AZ461" s="148" t="e">
        <f>#REF!-AV461</f>
        <v>#REF!</v>
      </c>
      <c r="BA461" s="195" t="e">
        <f t="shared" si="567"/>
        <v>#REF!</v>
      </c>
      <c r="BB461" s="256"/>
      <c r="BC461" s="256"/>
      <c r="BD461" s="256"/>
      <c r="BE461" s="256"/>
      <c r="BF461" s="108"/>
      <c r="BG461" s="108"/>
    </row>
    <row r="462" spans="2:59" s="109" customFormat="1" ht="28.5" hidden="1" customHeight="1" x14ac:dyDescent="0.25">
      <c r="B462" s="254"/>
      <c r="C462" s="259" t="s">
        <v>75</v>
      </c>
      <c r="D462" s="256"/>
      <c r="E462" s="148">
        <f>F462</f>
        <v>0</v>
      </c>
      <c r="F462" s="148">
        <v>0</v>
      </c>
      <c r="G462" s="256"/>
      <c r="H462" s="148" t="e">
        <f>I462+J462</f>
        <v>#REF!</v>
      </c>
      <c r="I462" s="148" t="e">
        <f>L462-#REF!</f>
        <v>#REF!</v>
      </c>
      <c r="J462" s="256"/>
      <c r="K462" s="148">
        <f>L462</f>
        <v>0</v>
      </c>
      <c r="L462" s="148">
        <v>0</v>
      </c>
      <c r="M462" s="148"/>
      <c r="N462" s="148"/>
      <c r="O462" s="148" t="e">
        <f>Q462</f>
        <v>#REF!</v>
      </c>
      <c r="P462" s="148"/>
      <c r="Q462" s="148" t="e">
        <f>#REF!-L462</f>
        <v>#REF!</v>
      </c>
      <c r="R462" s="148"/>
      <c r="S462" s="256"/>
      <c r="T462" s="256"/>
      <c r="U462" s="256"/>
      <c r="V462" s="256"/>
      <c r="W462" s="148" t="e">
        <f>Y462</f>
        <v>#REF!</v>
      </c>
      <c r="X462" s="148"/>
      <c r="Y462" s="148" t="e">
        <f>#REF!-U462</f>
        <v>#REF!</v>
      </c>
      <c r="Z462" s="148"/>
      <c r="AA462" s="256"/>
      <c r="AB462" s="256"/>
      <c r="AC462" s="256"/>
      <c r="AD462" s="256"/>
      <c r="AE462" s="148" t="e">
        <f>AG462</f>
        <v>#REF!</v>
      </c>
      <c r="AF462" s="256"/>
      <c r="AG462" s="148" t="e">
        <f>#REF!-AC462</f>
        <v>#REF!</v>
      </c>
      <c r="AH462" s="148"/>
      <c r="AI462" s="256"/>
      <c r="AJ462" s="256"/>
      <c r="AK462" s="256"/>
      <c r="AL462" s="256"/>
      <c r="AM462" s="148">
        <f>AU462-AA462</f>
        <v>0</v>
      </c>
      <c r="AN462" s="148"/>
      <c r="AO462" s="148"/>
      <c r="AP462" s="148" t="e">
        <f>AQ462</f>
        <v>#REF!</v>
      </c>
      <c r="AQ462" s="148" t="e">
        <f>AX462-AE462</f>
        <v>#REF!</v>
      </c>
      <c r="AR462" s="148"/>
      <c r="AS462" s="148"/>
      <c r="AT462" s="148">
        <f>AU462</f>
        <v>0</v>
      </c>
      <c r="AU462" s="148">
        <v>0</v>
      </c>
      <c r="AV462" s="148"/>
      <c r="AW462" s="148"/>
      <c r="AX462" s="148" t="e">
        <f>AZ462</f>
        <v>#REF!</v>
      </c>
      <c r="AY462" s="195" t="e">
        <f t="shared" si="564"/>
        <v>#REF!</v>
      </c>
      <c r="AZ462" s="148" t="e">
        <f>#REF!-AV462</f>
        <v>#REF!</v>
      </c>
      <c r="BA462" s="195" t="e">
        <f t="shared" si="567"/>
        <v>#REF!</v>
      </c>
      <c r="BB462" s="256"/>
      <c r="BC462" s="256"/>
      <c r="BD462" s="256"/>
      <c r="BE462" s="256"/>
      <c r="BF462" s="108"/>
      <c r="BG462" s="108"/>
    </row>
    <row r="463" spans="2:59" s="86" customFormat="1" ht="46.5" hidden="1" customHeight="1" x14ac:dyDescent="0.25">
      <c r="B463" s="260"/>
      <c r="C463" s="261"/>
      <c r="D463" s="262"/>
      <c r="E463" s="262"/>
      <c r="F463" s="262"/>
      <c r="G463" s="262"/>
      <c r="H463" s="262"/>
      <c r="I463" s="262"/>
      <c r="J463" s="262"/>
      <c r="K463" s="262"/>
      <c r="L463" s="262"/>
      <c r="M463" s="262"/>
      <c r="N463" s="262"/>
      <c r="O463" s="262"/>
      <c r="P463" s="262"/>
      <c r="Q463" s="262"/>
      <c r="R463" s="262"/>
      <c r="S463" s="262"/>
      <c r="T463" s="262"/>
      <c r="U463" s="262"/>
      <c r="V463" s="262"/>
      <c r="W463" s="262"/>
      <c r="X463" s="262"/>
      <c r="Y463" s="262"/>
      <c r="Z463" s="262"/>
      <c r="AA463" s="262"/>
      <c r="AB463" s="262"/>
      <c r="AC463" s="262"/>
      <c r="AD463" s="262"/>
      <c r="AE463" s="262"/>
      <c r="AF463" s="262"/>
      <c r="AG463" s="262"/>
      <c r="AH463" s="147"/>
      <c r="AI463" s="262"/>
      <c r="AJ463" s="262"/>
      <c r="AK463" s="262"/>
      <c r="AL463" s="262"/>
      <c r="AM463" s="262"/>
      <c r="AN463" s="262"/>
      <c r="AO463" s="262"/>
      <c r="AP463" s="262"/>
      <c r="AQ463" s="262"/>
      <c r="AR463" s="262"/>
      <c r="AS463" s="262"/>
      <c r="AT463" s="262"/>
      <c r="AU463" s="262"/>
      <c r="AV463" s="262"/>
      <c r="AW463" s="262"/>
      <c r="AX463" s="262"/>
      <c r="AY463" s="195" t="e">
        <f t="shared" si="564"/>
        <v>#DIV/0!</v>
      </c>
      <c r="AZ463" s="262"/>
      <c r="BA463" s="195" t="e">
        <f t="shared" si="567"/>
        <v>#DIV/0!</v>
      </c>
      <c r="BB463" s="262"/>
      <c r="BC463" s="262"/>
      <c r="BD463" s="262"/>
      <c r="BE463" s="262"/>
    </row>
    <row r="464" spans="2:59" s="109" customFormat="1" ht="162.75" hidden="1" customHeight="1" x14ac:dyDescent="0.25">
      <c r="B464" s="254" t="s">
        <v>193</v>
      </c>
      <c r="C464" s="255" t="s">
        <v>194</v>
      </c>
      <c r="D464" s="256">
        <f>D440</f>
        <v>0</v>
      </c>
      <c r="E464" s="256">
        <f>F464</f>
        <v>0</v>
      </c>
      <c r="F464" s="256">
        <f>F465</f>
        <v>0</v>
      </c>
      <c r="G464" s="256">
        <f t="shared" ref="G464:J464" si="584">G440</f>
        <v>0</v>
      </c>
      <c r="H464" s="256" t="e">
        <f>I464</f>
        <v>#REF!</v>
      </c>
      <c r="I464" s="256" t="e">
        <f>I465+I467</f>
        <v>#REF!</v>
      </c>
      <c r="J464" s="256">
        <f t="shared" si="584"/>
        <v>0</v>
      </c>
      <c r="K464" s="256">
        <f>L464</f>
        <v>0</v>
      </c>
      <c r="L464" s="148">
        <f>L465+L467</f>
        <v>0</v>
      </c>
      <c r="M464" s="148"/>
      <c r="N464" s="148"/>
      <c r="O464" s="256">
        <f>O440</f>
        <v>0</v>
      </c>
      <c r="P464" s="256"/>
      <c r="Q464" s="256">
        <f>Q440</f>
        <v>0</v>
      </c>
      <c r="R464" s="256"/>
      <c r="S464" s="256"/>
      <c r="T464" s="256"/>
      <c r="U464" s="256">
        <f>U440</f>
        <v>0</v>
      </c>
      <c r="V464" s="256"/>
      <c r="W464" s="256">
        <f>W440</f>
        <v>0</v>
      </c>
      <c r="X464" s="256"/>
      <c r="Y464" s="256">
        <f>Y440</f>
        <v>0</v>
      </c>
      <c r="Z464" s="256"/>
      <c r="AA464" s="256"/>
      <c r="AB464" s="256"/>
      <c r="AC464" s="256">
        <f>AC440</f>
        <v>0</v>
      </c>
      <c r="AD464" s="256"/>
      <c r="AE464" s="256">
        <f>AE440</f>
        <v>0</v>
      </c>
      <c r="AF464" s="256"/>
      <c r="AG464" s="256">
        <f>AG440</f>
        <v>0</v>
      </c>
      <c r="AH464" s="148"/>
      <c r="AI464" s="256"/>
      <c r="AJ464" s="256"/>
      <c r="AK464" s="256">
        <f>AK440</f>
        <v>0</v>
      </c>
      <c r="AL464" s="256"/>
      <c r="AM464" s="256">
        <f>AM465+AM467</f>
        <v>0</v>
      </c>
      <c r="AN464" s="148"/>
      <c r="AO464" s="148"/>
      <c r="AP464" s="256">
        <f>AQ464</f>
        <v>0</v>
      </c>
      <c r="AQ464" s="256">
        <f>AQ465+AQ467</f>
        <v>0</v>
      </c>
      <c r="AR464" s="148"/>
      <c r="AS464" s="148"/>
      <c r="AT464" s="256">
        <f>AU464</f>
        <v>0</v>
      </c>
      <c r="AU464" s="256">
        <f>AU465+AU467</f>
        <v>0</v>
      </c>
      <c r="AV464" s="148"/>
      <c r="AW464" s="148"/>
      <c r="AX464" s="256">
        <f>AX440</f>
        <v>0</v>
      </c>
      <c r="AY464" s="195" t="e">
        <f t="shared" si="564"/>
        <v>#DIV/0!</v>
      </c>
      <c r="AZ464" s="256">
        <f>AZ440</f>
        <v>0</v>
      </c>
      <c r="BA464" s="195" t="e">
        <f t="shared" si="567"/>
        <v>#DIV/0!</v>
      </c>
      <c r="BB464" s="256"/>
      <c r="BC464" s="256"/>
      <c r="BD464" s="256">
        <f>BD440</f>
        <v>0</v>
      </c>
      <c r="BE464" s="256"/>
      <c r="BF464" s="108"/>
      <c r="BG464" s="108"/>
    </row>
    <row r="465" spans="1:59" s="109" customFormat="1" ht="48" hidden="1" customHeight="1" x14ac:dyDescent="0.25">
      <c r="B465" s="254"/>
      <c r="C465" s="259" t="s">
        <v>65</v>
      </c>
      <c r="D465" s="256"/>
      <c r="E465" s="148">
        <f>F465</f>
        <v>0</v>
      </c>
      <c r="F465" s="148">
        <v>0</v>
      </c>
      <c r="G465" s="256"/>
      <c r="H465" s="148" t="e">
        <f>I465+J465</f>
        <v>#REF!</v>
      </c>
      <c r="I465" s="148" t="e">
        <f>L465-#REF!</f>
        <v>#REF!</v>
      </c>
      <c r="J465" s="256"/>
      <c r="K465" s="148">
        <f>L465</f>
        <v>0</v>
      </c>
      <c r="L465" s="148">
        <f>F441</f>
        <v>0</v>
      </c>
      <c r="M465" s="148"/>
      <c r="N465" s="148"/>
      <c r="O465" s="256"/>
      <c r="P465" s="256"/>
      <c r="Q465" s="256"/>
      <c r="R465" s="256"/>
      <c r="S465" s="256"/>
      <c r="T465" s="256"/>
      <c r="U465" s="256"/>
      <c r="V465" s="256"/>
      <c r="W465" s="256"/>
      <c r="X465" s="256"/>
      <c r="Y465" s="256"/>
      <c r="Z465" s="256"/>
      <c r="AA465" s="256"/>
      <c r="AB465" s="256"/>
      <c r="AC465" s="256"/>
      <c r="AD465" s="256"/>
      <c r="AE465" s="256"/>
      <c r="AF465" s="256"/>
      <c r="AG465" s="256"/>
      <c r="AH465" s="148"/>
      <c r="AI465" s="256"/>
      <c r="AJ465" s="256"/>
      <c r="AK465" s="256"/>
      <c r="AL465" s="256"/>
      <c r="AM465" s="148">
        <f>AG441</f>
        <v>0</v>
      </c>
      <c r="AN465" s="148"/>
      <c r="AO465" s="148"/>
      <c r="AP465" s="148">
        <f>AQ465</f>
        <v>0</v>
      </c>
      <c r="AQ465" s="148">
        <f>AK441</f>
        <v>0</v>
      </c>
      <c r="AR465" s="148"/>
      <c r="AS465" s="148"/>
      <c r="AT465" s="148">
        <f>AU465</f>
        <v>0</v>
      </c>
      <c r="AU465" s="148">
        <f>AK441</f>
        <v>0</v>
      </c>
      <c r="AV465" s="148"/>
      <c r="AW465" s="148"/>
      <c r="AX465" s="256"/>
      <c r="AY465" s="195" t="e">
        <f t="shared" si="564"/>
        <v>#DIV/0!</v>
      </c>
      <c r="AZ465" s="256"/>
      <c r="BA465" s="195" t="e">
        <f t="shared" si="567"/>
        <v>#DIV/0!</v>
      </c>
      <c r="BB465" s="256"/>
      <c r="BC465" s="256"/>
      <c r="BD465" s="256"/>
      <c r="BE465" s="256"/>
      <c r="BF465" s="108"/>
      <c r="BG465" s="108"/>
    </row>
    <row r="466" spans="1:59" s="109" customFormat="1" ht="48" hidden="1" customHeight="1" x14ac:dyDescent="0.25">
      <c r="B466" s="254"/>
      <c r="C466" s="259" t="s">
        <v>73</v>
      </c>
      <c r="D466" s="256"/>
      <c r="E466" s="148"/>
      <c r="F466" s="148"/>
      <c r="G466" s="256"/>
      <c r="H466" s="148"/>
      <c r="I466" s="148"/>
      <c r="J466" s="256"/>
      <c r="K466" s="148"/>
      <c r="L466" s="148"/>
      <c r="M466" s="148"/>
      <c r="N466" s="148"/>
      <c r="O466" s="256"/>
      <c r="P466" s="256"/>
      <c r="Q466" s="256"/>
      <c r="R466" s="256"/>
      <c r="S466" s="256"/>
      <c r="T466" s="256"/>
      <c r="U466" s="256"/>
      <c r="V466" s="256"/>
      <c r="W466" s="256"/>
      <c r="X466" s="256"/>
      <c r="Y466" s="256"/>
      <c r="Z466" s="256"/>
      <c r="AA466" s="256"/>
      <c r="AB466" s="256"/>
      <c r="AC466" s="256"/>
      <c r="AD466" s="256"/>
      <c r="AE466" s="256"/>
      <c r="AF466" s="256"/>
      <c r="AG466" s="256"/>
      <c r="AH466" s="148"/>
      <c r="AI466" s="256"/>
      <c r="AJ466" s="256"/>
      <c r="AK466" s="256"/>
      <c r="AL466" s="256"/>
      <c r="AM466" s="148"/>
      <c r="AN466" s="148"/>
      <c r="AO466" s="148"/>
      <c r="AP466" s="148"/>
      <c r="AQ466" s="148"/>
      <c r="AR466" s="148"/>
      <c r="AS466" s="148"/>
      <c r="AT466" s="148"/>
      <c r="AU466" s="148"/>
      <c r="AV466" s="148"/>
      <c r="AW466" s="148"/>
      <c r="AX466" s="256"/>
      <c r="AY466" s="195" t="e">
        <f t="shared" si="564"/>
        <v>#DIV/0!</v>
      </c>
      <c r="AZ466" s="256"/>
      <c r="BA466" s="195" t="e">
        <f t="shared" si="567"/>
        <v>#DIV/0!</v>
      </c>
      <c r="BB466" s="256"/>
      <c r="BC466" s="256"/>
      <c r="BD466" s="256"/>
      <c r="BE466" s="256"/>
      <c r="BF466" s="108"/>
      <c r="BG466" s="108"/>
    </row>
    <row r="467" spans="1:59" s="109" customFormat="1" ht="39.75" hidden="1" customHeight="1" x14ac:dyDescent="0.25">
      <c r="B467" s="254"/>
      <c r="C467" s="259" t="s">
        <v>75</v>
      </c>
      <c r="D467" s="256"/>
      <c r="E467" s="148">
        <f>F467</f>
        <v>0</v>
      </c>
      <c r="F467" s="148">
        <v>0</v>
      </c>
      <c r="G467" s="256"/>
      <c r="H467" s="148" t="e">
        <f>I467+J467</f>
        <v>#REF!</v>
      </c>
      <c r="I467" s="148" t="e">
        <f>L467-#REF!</f>
        <v>#REF!</v>
      </c>
      <c r="J467" s="256"/>
      <c r="K467" s="148">
        <f>L467</f>
        <v>0</v>
      </c>
      <c r="L467" s="148">
        <f>F442</f>
        <v>0</v>
      </c>
      <c r="M467" s="148"/>
      <c r="N467" s="148"/>
      <c r="O467" s="256"/>
      <c r="P467" s="256"/>
      <c r="Q467" s="256"/>
      <c r="R467" s="256"/>
      <c r="S467" s="256"/>
      <c r="T467" s="256"/>
      <c r="U467" s="256"/>
      <c r="V467" s="256"/>
      <c r="W467" s="256"/>
      <c r="X467" s="256"/>
      <c r="Y467" s="256"/>
      <c r="Z467" s="256"/>
      <c r="AA467" s="256"/>
      <c r="AB467" s="256"/>
      <c r="AC467" s="256"/>
      <c r="AD467" s="256"/>
      <c r="AE467" s="256"/>
      <c r="AF467" s="256"/>
      <c r="AG467" s="256"/>
      <c r="AH467" s="148"/>
      <c r="AI467" s="256"/>
      <c r="AJ467" s="256"/>
      <c r="AK467" s="256"/>
      <c r="AL467" s="256"/>
      <c r="AM467" s="148">
        <f>AG442</f>
        <v>0</v>
      </c>
      <c r="AN467" s="148"/>
      <c r="AO467" s="148"/>
      <c r="AP467" s="148">
        <f>AQ467</f>
        <v>0</v>
      </c>
      <c r="AQ467" s="148">
        <f>AK442</f>
        <v>0</v>
      </c>
      <c r="AR467" s="148"/>
      <c r="AS467" s="148"/>
      <c r="AT467" s="148">
        <f>AU467</f>
        <v>0</v>
      </c>
      <c r="AU467" s="148">
        <f>AK442</f>
        <v>0</v>
      </c>
      <c r="AV467" s="148"/>
      <c r="AW467" s="148"/>
      <c r="AX467" s="256"/>
      <c r="AY467" s="195" t="e">
        <f t="shared" si="564"/>
        <v>#DIV/0!</v>
      </c>
      <c r="AZ467" s="256"/>
      <c r="BA467" s="195" t="e">
        <f t="shared" si="567"/>
        <v>#DIV/0!</v>
      </c>
      <c r="BB467" s="256"/>
      <c r="BC467" s="256"/>
      <c r="BD467" s="256"/>
      <c r="BE467" s="256"/>
      <c r="BF467" s="108"/>
      <c r="BG467" s="108"/>
    </row>
    <row r="468" spans="1:59" s="263" customFormat="1" ht="40.5" hidden="1" customHeight="1" x14ac:dyDescent="0.3">
      <c r="B468" s="647" t="s">
        <v>195</v>
      </c>
      <c r="C468" s="647"/>
      <c r="D468" s="252" t="e">
        <f>#REF!+D380+D446+D449+D435</f>
        <v>#REF!</v>
      </c>
      <c r="E468" s="252" t="e">
        <f>#REF!+E380+E446+E449+E435</f>
        <v>#REF!</v>
      </c>
      <c r="F468" s="252" t="e">
        <f>#REF!+F380+F446+F449+F435</f>
        <v>#REF!</v>
      </c>
      <c r="G468" s="252" t="e">
        <f>#REF!+G380+G446+G449+G435</f>
        <v>#REF!</v>
      </c>
      <c r="H468" s="252" t="e">
        <f>#REF!+H380+H446+H449+H435</f>
        <v>#REF!</v>
      </c>
      <c r="I468" s="252" t="e">
        <f>#REF!+I380+I446+I449+I435</f>
        <v>#REF!</v>
      </c>
      <c r="J468" s="252" t="e">
        <f>#REF!+J380+J446+J449+J435</f>
        <v>#REF!</v>
      </c>
      <c r="K468" s="252" t="e">
        <f>#REF!+K380+K446+K449+K435</f>
        <v>#REF!</v>
      </c>
      <c r="L468" s="252" t="e">
        <f>#REF!+L380+L446+L449+L435</f>
        <v>#REF!</v>
      </c>
      <c r="M468" s="252" t="e">
        <f>#REF!+M380+M446+M449+M435</f>
        <v>#REF!</v>
      </c>
      <c r="N468" s="252" t="e">
        <f>#REF!+N380+N446+N449+N435</f>
        <v>#REF!</v>
      </c>
      <c r="O468" s="252" t="e">
        <f>#REF!+O380+O446+O449+O435</f>
        <v>#REF!</v>
      </c>
      <c r="P468" s="252"/>
      <c r="Q468" s="252" t="e">
        <f>#REF!+Q380+Q446+Q449+Q435</f>
        <v>#REF!</v>
      </c>
      <c r="R468" s="252"/>
      <c r="S468" s="252" t="e">
        <f>#REF!+S380+S446+S449+S435</f>
        <v>#REF!</v>
      </c>
      <c r="T468" s="252"/>
      <c r="U468" s="252" t="e">
        <f>#REF!+U380+U446+U449+U435</f>
        <v>#REF!</v>
      </c>
      <c r="V468" s="252"/>
      <c r="W468" s="252" t="e">
        <f>#REF!+W380+W446+W449+W435</f>
        <v>#REF!</v>
      </c>
      <c r="X468" s="252"/>
      <c r="Y468" s="252" t="e">
        <f>#REF!+Y380+Y446+Y449+Y435</f>
        <v>#REF!</v>
      </c>
      <c r="Z468" s="252"/>
      <c r="AA468" s="252" t="e">
        <f>#REF!+AA380+AA446+AA449+AA435</f>
        <v>#REF!</v>
      </c>
      <c r="AB468" s="252"/>
      <c r="AC468" s="252" t="e">
        <f>#REF!+AC380+AC446+AC449+AC435</f>
        <v>#REF!</v>
      </c>
      <c r="AD468" s="252"/>
      <c r="AE468" s="252" t="e">
        <f>#REF!+AE380+AE446+AE449+AE435</f>
        <v>#REF!</v>
      </c>
      <c r="AF468" s="252"/>
      <c r="AG468" s="252" t="e">
        <f>#REF!+AG380+AG446+AG449+AG435</f>
        <v>#REF!</v>
      </c>
      <c r="AH468" s="148"/>
      <c r="AI468" s="252" t="e">
        <f>#REF!+AI380+AI446+AI449+AI435</f>
        <v>#REF!</v>
      </c>
      <c r="AJ468" s="252"/>
      <c r="AK468" s="252" t="e">
        <f>#REF!+AK380+AK446+AK449+AK435</f>
        <v>#REF!</v>
      </c>
      <c r="AL468" s="252"/>
      <c r="AM468" s="252" t="e">
        <f>#REF!+AM380+AM446+AM449+AM435</f>
        <v>#REF!</v>
      </c>
      <c r="AN468" s="252" t="e">
        <f>#REF!+AN380+AN446+AN449+AN435</f>
        <v>#REF!</v>
      </c>
      <c r="AO468" s="252" t="e">
        <f>#REF!+AO380+AO446+AO449+AO435</f>
        <v>#REF!</v>
      </c>
      <c r="AP468" s="252" t="e">
        <f>#REF!+AP380+AP446+AP449+AP435</f>
        <v>#REF!</v>
      </c>
      <c r="AQ468" s="252" t="e">
        <f>#REF!+AQ380+AQ446+AQ449+AQ435</f>
        <v>#REF!</v>
      </c>
      <c r="AR468" s="252" t="e">
        <f>#REF!+AR380+AR446+AR449+AR435</f>
        <v>#REF!</v>
      </c>
      <c r="AS468" s="252" t="e">
        <f>#REF!+AS380+AS446+AS449+AS435</f>
        <v>#REF!</v>
      </c>
      <c r="AT468" s="252" t="e">
        <f>#REF!+AT380+AT446+AT449+AT435</f>
        <v>#REF!</v>
      </c>
      <c r="AU468" s="252" t="e">
        <f>#REF!+AU380+AU446+AU449+AU435</f>
        <v>#REF!</v>
      </c>
      <c r="AV468" s="252" t="e">
        <f>#REF!+AV380+AV446+AV449+AV435</f>
        <v>#REF!</v>
      </c>
      <c r="AW468" s="252" t="e">
        <f>#REF!+AW380+AW446+AW449+AW435</f>
        <v>#REF!</v>
      </c>
      <c r="AX468" s="252" t="e">
        <f>#REF!+AX380+AX446+AX449+AX435</f>
        <v>#REF!</v>
      </c>
      <c r="AY468" s="195" t="e">
        <f t="shared" si="564"/>
        <v>#REF!</v>
      </c>
      <c r="AZ468" s="252" t="e">
        <f>#REF!+AZ380+AZ446+AZ449+AZ435</f>
        <v>#REF!</v>
      </c>
      <c r="BA468" s="195" t="e">
        <f t="shared" si="567"/>
        <v>#REF!</v>
      </c>
      <c r="BB468" s="252" t="e">
        <f>#REF!+BB380+BB446+BB449+BB435</f>
        <v>#REF!</v>
      </c>
      <c r="BC468" s="252"/>
      <c r="BD468" s="252" t="e">
        <f>#REF!+BD380+BD446+BD449+BD435</f>
        <v>#REF!</v>
      </c>
      <c r="BE468" s="252"/>
    </row>
    <row r="469" spans="1:59" s="109" customFormat="1" ht="69" hidden="1" customHeight="1" x14ac:dyDescent="0.25">
      <c r="B469" s="254"/>
      <c r="C469" s="258" t="s">
        <v>56</v>
      </c>
      <c r="D469" s="256" t="e">
        <f>#REF!+D380+D435+D446+D449</f>
        <v>#REF!</v>
      </c>
      <c r="E469" s="256"/>
      <c r="F469" s="256"/>
      <c r="G469" s="256"/>
      <c r="H469" s="256"/>
      <c r="I469" s="256"/>
      <c r="J469" s="256"/>
      <c r="K469" s="256" t="e">
        <f>L469+M469+N469</f>
        <v>#REF!</v>
      </c>
      <c r="L469" s="256" t="e">
        <f>#REF!+L380+L435+L446+L449</f>
        <v>#REF!</v>
      </c>
      <c r="M469" s="256" t="e">
        <f>#REF!+M380+M435+M446+M449</f>
        <v>#REF!</v>
      </c>
      <c r="N469" s="256" t="e">
        <f>#REF!+N380+N435+N446+N449</f>
        <v>#REF!</v>
      </c>
      <c r="O469" s="256" t="e">
        <f>Q469+S469+U469</f>
        <v>#REF!</v>
      </c>
      <c r="P469" s="256"/>
      <c r="Q469" s="256" t="e">
        <f>#REF!+Q380+Q435+Q446+Q449</f>
        <v>#REF!</v>
      </c>
      <c r="R469" s="256"/>
      <c r="S469" s="256" t="e">
        <f>#REF!+S380+S435+S446+S449</f>
        <v>#REF!</v>
      </c>
      <c r="T469" s="256"/>
      <c r="U469" s="256" t="e">
        <f>#REF!+U380+U435+U446+U449</f>
        <v>#REF!</v>
      </c>
      <c r="V469" s="256"/>
      <c r="W469" s="256" t="e">
        <f>Y469+AA469+AC469</f>
        <v>#REF!</v>
      </c>
      <c r="X469" s="256"/>
      <c r="Y469" s="256" t="e">
        <f>#REF!+Y380+Y435+Y446+Y449</f>
        <v>#REF!</v>
      </c>
      <c r="Z469" s="256"/>
      <c r="AA469" s="256" t="e">
        <f>#REF!+AA380+AA435+AA446+AA449</f>
        <v>#REF!</v>
      </c>
      <c r="AB469" s="256"/>
      <c r="AC469" s="256" t="e">
        <f>#REF!+AC380+AC435+AC446+AC449</f>
        <v>#REF!</v>
      </c>
      <c r="AD469" s="256"/>
      <c r="AE469" s="256" t="e">
        <f>AG469+AI469+AK469</f>
        <v>#REF!</v>
      </c>
      <c r="AF469" s="256"/>
      <c r="AG469" s="256" t="e">
        <f>#REF!+AG380+AG435+AG446+AG449</f>
        <v>#REF!</v>
      </c>
      <c r="AH469" s="148"/>
      <c r="AI469" s="256" t="e">
        <f>#REF!+AI380+AI435+AI446+AI449</f>
        <v>#REF!</v>
      </c>
      <c r="AJ469" s="256"/>
      <c r="AK469" s="256" t="e">
        <f>#REF!+AK380+AK435+AK446+AK449</f>
        <v>#REF!</v>
      </c>
      <c r="AL469" s="256"/>
      <c r="AM469" s="256" t="e">
        <f>#REF!+AM380+AM435+AM446+AM449</f>
        <v>#REF!</v>
      </c>
      <c r="AN469" s="256" t="e">
        <f>#REF!+AN380+AN435+AN446+AN449</f>
        <v>#REF!</v>
      </c>
      <c r="AO469" s="256" t="e">
        <f>#REF!+AO380+AO435+AO446+AO449</f>
        <v>#REF!</v>
      </c>
      <c r="AP469" s="256" t="e">
        <f>AQ469+AR469+AS469</f>
        <v>#REF!</v>
      </c>
      <c r="AQ469" s="256" t="e">
        <f>#REF!+AQ380+AQ435+AQ446+AQ449</f>
        <v>#REF!</v>
      </c>
      <c r="AR469" s="256" t="e">
        <f>#REF!+AR380+AR435+AR446+AR449</f>
        <v>#REF!</v>
      </c>
      <c r="AS469" s="256" t="e">
        <f>#REF!+AS380+AS435+AS446+AS449</f>
        <v>#REF!</v>
      </c>
      <c r="AT469" s="256" t="e">
        <f>AU469+AV469+AW469</f>
        <v>#REF!</v>
      </c>
      <c r="AU469" s="256" t="e">
        <f>#REF!+AU380+AU435+AU446+AU449</f>
        <v>#REF!</v>
      </c>
      <c r="AV469" s="256" t="e">
        <f>#REF!+AV380+AV435+AV446+AV449</f>
        <v>#REF!</v>
      </c>
      <c r="AW469" s="256" t="e">
        <f>#REF!+AW380+AW435+AW446+AW449</f>
        <v>#REF!</v>
      </c>
      <c r="AX469" s="256" t="e">
        <f>AZ469+BB469+BD469</f>
        <v>#REF!</v>
      </c>
      <c r="AY469" s="195" t="e">
        <f t="shared" si="564"/>
        <v>#REF!</v>
      </c>
      <c r="AZ469" s="256" t="e">
        <f>#REF!+AZ380+AZ435+AZ446+AZ449</f>
        <v>#REF!</v>
      </c>
      <c r="BA469" s="195" t="e">
        <f t="shared" si="567"/>
        <v>#REF!</v>
      </c>
      <c r="BB469" s="256" t="e">
        <f>#REF!+BB380+BB435+BB446+BB449</f>
        <v>#REF!</v>
      </c>
      <c r="BC469" s="256"/>
      <c r="BD469" s="256" t="e">
        <f>#REF!+BD380+BD435+BD446+BD449</f>
        <v>#REF!</v>
      </c>
      <c r="BE469" s="256"/>
      <c r="BF469" s="108"/>
      <c r="BG469" s="108"/>
    </row>
    <row r="470" spans="1:59" s="86" customFormat="1" ht="48" hidden="1" customHeight="1" x14ac:dyDescent="0.25">
      <c r="B470" s="260"/>
      <c r="C470" s="261" t="s">
        <v>57</v>
      </c>
      <c r="D470" s="262" t="e">
        <f>#REF!</f>
        <v>#REF!</v>
      </c>
      <c r="E470" s="262"/>
      <c r="F470" s="262"/>
      <c r="G470" s="262"/>
      <c r="H470" s="262"/>
      <c r="I470" s="262"/>
      <c r="J470" s="262"/>
      <c r="K470" s="262" t="e">
        <f>L470+M470+N470</f>
        <v>#REF!</v>
      </c>
      <c r="L470" s="262" t="e">
        <f>#REF!</f>
        <v>#REF!</v>
      </c>
      <c r="M470" s="262" t="e">
        <f>#REF!</f>
        <v>#REF!</v>
      </c>
      <c r="N470" s="262" t="e">
        <f>#REF!</f>
        <v>#REF!</v>
      </c>
      <c r="O470" s="262" t="e">
        <f>Q470+S470+U470</f>
        <v>#REF!</v>
      </c>
      <c r="P470" s="262"/>
      <c r="Q470" s="262" t="e">
        <f>#REF!</f>
        <v>#REF!</v>
      </c>
      <c r="R470" s="262"/>
      <c r="S470" s="262" t="e">
        <f>#REF!</f>
        <v>#REF!</v>
      </c>
      <c r="T470" s="262"/>
      <c r="U470" s="262" t="e">
        <f>#REF!</f>
        <v>#REF!</v>
      </c>
      <c r="V470" s="262"/>
      <c r="W470" s="262" t="e">
        <f>Y470+AA470+AC470</f>
        <v>#REF!</v>
      </c>
      <c r="X470" s="262"/>
      <c r="Y470" s="262" t="e">
        <f>#REF!</f>
        <v>#REF!</v>
      </c>
      <c r="Z470" s="262"/>
      <c r="AA470" s="262" t="e">
        <f>#REF!</f>
        <v>#REF!</v>
      </c>
      <c r="AB470" s="262"/>
      <c r="AC470" s="262" t="e">
        <f>#REF!</f>
        <v>#REF!</v>
      </c>
      <c r="AD470" s="262"/>
      <c r="AE470" s="262" t="e">
        <f>AG470+AI470+AK470</f>
        <v>#REF!</v>
      </c>
      <c r="AF470" s="262"/>
      <c r="AG470" s="262" t="e">
        <f>#REF!</f>
        <v>#REF!</v>
      </c>
      <c r="AH470" s="147"/>
      <c r="AI470" s="262" t="e">
        <f>#REF!</f>
        <v>#REF!</v>
      </c>
      <c r="AJ470" s="262"/>
      <c r="AK470" s="262" t="e">
        <f>#REF!</f>
        <v>#REF!</v>
      </c>
      <c r="AL470" s="262"/>
      <c r="AM470" s="262" t="e">
        <f>#REF!</f>
        <v>#REF!</v>
      </c>
      <c r="AN470" s="262" t="e">
        <f>#REF!</f>
        <v>#REF!</v>
      </c>
      <c r="AO470" s="262" t="e">
        <f>#REF!</f>
        <v>#REF!</v>
      </c>
      <c r="AP470" s="262">
        <v>0</v>
      </c>
      <c r="AQ470" s="262">
        <v>0</v>
      </c>
      <c r="AR470" s="262">
        <v>0</v>
      </c>
      <c r="AS470" s="262">
        <v>0</v>
      </c>
      <c r="AT470" s="262" t="e">
        <f>AU470+AV470+AW470</f>
        <v>#REF!</v>
      </c>
      <c r="AU470" s="262" t="e">
        <f>#REF!</f>
        <v>#REF!</v>
      </c>
      <c r="AV470" s="262" t="e">
        <f>#REF!</f>
        <v>#REF!</v>
      </c>
      <c r="AW470" s="262" t="e">
        <f>#REF!</f>
        <v>#REF!</v>
      </c>
      <c r="AX470" s="262" t="e">
        <f>AZ470+BB470+BD470</f>
        <v>#REF!</v>
      </c>
      <c r="AY470" s="195" t="e">
        <f t="shared" si="564"/>
        <v>#REF!</v>
      </c>
      <c r="AZ470" s="262" t="e">
        <f>#REF!</f>
        <v>#REF!</v>
      </c>
      <c r="BA470" s="195" t="e">
        <f t="shared" si="567"/>
        <v>#REF!</v>
      </c>
      <c r="BB470" s="262" t="e">
        <f>#REF!</f>
        <v>#REF!</v>
      </c>
      <c r="BC470" s="262"/>
      <c r="BD470" s="262" t="e">
        <f>#REF!</f>
        <v>#REF!</v>
      </c>
      <c r="BE470" s="262"/>
    </row>
    <row r="471" spans="1:59" s="264" customFormat="1" ht="48" hidden="1" customHeight="1" x14ac:dyDescent="0.25">
      <c r="A471" s="264" t="s">
        <v>196</v>
      </c>
      <c r="B471" s="643" t="s">
        <v>197</v>
      </c>
      <c r="C471" s="643"/>
      <c r="D471" s="59" t="e">
        <f t="shared" ref="D471:U471" si="585">D380</f>
        <v>#REF!</v>
      </c>
      <c r="E471" s="59">
        <f t="shared" si="585"/>
        <v>110250</v>
      </c>
      <c r="F471" s="59">
        <f t="shared" si="585"/>
        <v>0</v>
      </c>
      <c r="G471" s="59">
        <f t="shared" si="585"/>
        <v>110250</v>
      </c>
      <c r="H471" s="59">
        <f t="shared" si="585"/>
        <v>0</v>
      </c>
      <c r="I471" s="59">
        <f t="shared" si="585"/>
        <v>0</v>
      </c>
      <c r="J471" s="59">
        <f t="shared" si="585"/>
        <v>0</v>
      </c>
      <c r="K471" s="59">
        <f t="shared" si="585"/>
        <v>393088.16677000001</v>
      </c>
      <c r="L471" s="59">
        <f t="shared" si="585"/>
        <v>0</v>
      </c>
      <c r="M471" s="59">
        <f t="shared" si="585"/>
        <v>0</v>
      </c>
      <c r="N471" s="59">
        <f t="shared" si="585"/>
        <v>393088.16677000001</v>
      </c>
      <c r="O471" s="59">
        <f t="shared" si="585"/>
        <v>43686.084920000001</v>
      </c>
      <c r="P471" s="59"/>
      <c r="Q471" s="59">
        <f t="shared" si="585"/>
        <v>0</v>
      </c>
      <c r="R471" s="59"/>
      <c r="S471" s="59">
        <f t="shared" si="585"/>
        <v>0</v>
      </c>
      <c r="T471" s="59"/>
      <c r="U471" s="59">
        <f t="shared" si="585"/>
        <v>43686.084920000001</v>
      </c>
      <c r="V471" s="59"/>
      <c r="W471" s="59">
        <f t="shared" ref="W471" si="586">W380</f>
        <v>86658.638080000004</v>
      </c>
      <c r="X471" s="59"/>
      <c r="Y471" s="59">
        <f t="shared" ref="Y471" si="587">Y380</f>
        <v>0</v>
      </c>
      <c r="Z471" s="59"/>
      <c r="AA471" s="59">
        <f t="shared" ref="AA471" si="588">AA380</f>
        <v>0</v>
      </c>
      <c r="AB471" s="59"/>
      <c r="AC471" s="59">
        <f t="shared" ref="AC471" si="589">AC380</f>
        <v>86658.638080000004</v>
      </c>
      <c r="AD471" s="59"/>
      <c r="AE471" s="59">
        <f t="shared" ref="AE471" si="590">AE380</f>
        <v>393088.16677000001</v>
      </c>
      <c r="AF471" s="59"/>
      <c r="AG471" s="59">
        <f t="shared" ref="AG471" si="591">AG380</f>
        <v>0</v>
      </c>
      <c r="AH471" s="563"/>
      <c r="AI471" s="59">
        <f t="shared" ref="AI471" si="592">AI380</f>
        <v>0</v>
      </c>
      <c r="AJ471" s="59"/>
      <c r="AK471" s="59">
        <f t="shared" ref="AK471" si="593">AK380</f>
        <v>393088.16677000001</v>
      </c>
      <c r="AL471" s="59"/>
      <c r="AM471" s="59">
        <f t="shared" ref="AM471:AX471" si="594">AM380</f>
        <v>0</v>
      </c>
      <c r="AN471" s="59">
        <f t="shared" si="594"/>
        <v>0</v>
      </c>
      <c r="AO471" s="59">
        <f t="shared" si="594"/>
        <v>133043.16928</v>
      </c>
      <c r="AP471" s="59" t="e">
        <f t="shared" si="594"/>
        <v>#DIV/0!</v>
      </c>
      <c r="AQ471" s="59">
        <f t="shared" si="594"/>
        <v>0</v>
      </c>
      <c r="AR471" s="59">
        <f t="shared" si="594"/>
        <v>0</v>
      </c>
      <c r="AS471" s="59" t="e">
        <f t="shared" si="594"/>
        <v>#DIV/0!</v>
      </c>
      <c r="AT471" s="59">
        <f t="shared" si="594"/>
        <v>142773.66928999999</v>
      </c>
      <c r="AU471" s="59">
        <f t="shared" si="594"/>
        <v>0</v>
      </c>
      <c r="AV471" s="59">
        <f t="shared" si="594"/>
        <v>0</v>
      </c>
      <c r="AW471" s="59">
        <f t="shared" si="594"/>
        <v>142773.66928999999</v>
      </c>
      <c r="AX471" s="59">
        <f t="shared" si="594"/>
        <v>253762.05040000001</v>
      </c>
      <c r="AY471" s="195">
        <f t="shared" si="564"/>
        <v>0.6455601359999189</v>
      </c>
      <c r="AZ471" s="59">
        <f t="shared" ref="AZ471" si="595">AZ380</f>
        <v>0</v>
      </c>
      <c r="BA471" s="195" t="e">
        <f t="shared" si="567"/>
        <v>#DIV/0!</v>
      </c>
      <c r="BB471" s="59">
        <f t="shared" ref="BB471" si="596">BB380</f>
        <v>0</v>
      </c>
      <c r="BC471" s="59"/>
      <c r="BD471" s="59">
        <f t="shared" ref="BD471" si="597">BD380</f>
        <v>253762.05040000001</v>
      </c>
      <c r="BE471" s="59"/>
      <c r="BF471" s="265"/>
      <c r="BG471" s="265"/>
    </row>
    <row r="472" spans="1:59" s="172" customFormat="1" ht="50.25" hidden="1" customHeight="1" x14ac:dyDescent="0.25">
      <c r="B472" s="644" t="s">
        <v>198</v>
      </c>
      <c r="C472" s="644"/>
      <c r="D472" s="644"/>
      <c r="E472" s="644"/>
      <c r="F472" s="644"/>
      <c r="G472" s="644"/>
      <c r="H472" s="644"/>
      <c r="I472" s="644"/>
      <c r="J472" s="644"/>
      <c r="K472" s="644"/>
      <c r="L472" s="644"/>
      <c r="M472" s="644"/>
      <c r="N472" s="644"/>
      <c r="O472" s="644"/>
      <c r="P472" s="644"/>
      <c r="Q472" s="644"/>
      <c r="R472" s="644"/>
      <c r="S472" s="644"/>
      <c r="T472" s="644"/>
      <c r="U472" s="644"/>
      <c r="V472" s="644"/>
      <c r="W472" s="644"/>
      <c r="X472" s="644"/>
      <c r="Y472" s="644"/>
      <c r="Z472" s="644"/>
      <c r="AA472" s="644"/>
      <c r="AB472" s="644"/>
      <c r="AC472" s="644"/>
      <c r="AD472" s="644"/>
      <c r="AE472" s="644"/>
      <c r="AF472" s="644"/>
      <c r="AG472" s="644"/>
      <c r="AH472" s="644"/>
      <c r="AI472" s="644"/>
      <c r="AJ472" s="644"/>
      <c r="AK472" s="644"/>
      <c r="AL472" s="644"/>
      <c r="AM472" s="644"/>
      <c r="AN472" s="644"/>
      <c r="AO472" s="644"/>
      <c r="AP472" s="644"/>
      <c r="AQ472" s="644"/>
      <c r="AR472" s="644"/>
      <c r="AS472" s="644"/>
      <c r="AT472" s="644"/>
      <c r="AU472" s="644"/>
      <c r="AV472" s="644"/>
      <c r="AW472" s="644"/>
      <c r="AX472" s="451"/>
      <c r="AY472" s="195" t="e">
        <f t="shared" si="564"/>
        <v>#DIV/0!</v>
      </c>
      <c r="AZ472" s="266"/>
      <c r="BA472" s="195" t="e">
        <f t="shared" si="567"/>
        <v>#DIV/0!</v>
      </c>
      <c r="BB472" s="91"/>
      <c r="BC472" s="91"/>
      <c r="BD472" s="91"/>
      <c r="BE472" s="91"/>
      <c r="BF472" s="91"/>
      <c r="BG472" s="91"/>
    </row>
    <row r="473" spans="1:59" s="267" customFormat="1" ht="114" hidden="1" customHeight="1" x14ac:dyDescent="0.25">
      <c r="B473" s="246">
        <v>4</v>
      </c>
      <c r="C473" s="268" t="s">
        <v>199</v>
      </c>
      <c r="D473" s="248" t="e">
        <f>D483+D496+D501+#REF!</f>
        <v>#REF!</v>
      </c>
      <c r="E473" s="248" t="e">
        <f>E483+E496+E501+#REF!</f>
        <v>#REF!</v>
      </c>
      <c r="F473" s="248" t="e">
        <f>F483+F496+F501+#REF!</f>
        <v>#REF!</v>
      </c>
      <c r="G473" s="248" t="e">
        <f>G483+G496+G501+#REF!</f>
        <v>#REF!</v>
      </c>
      <c r="H473" s="248" t="e">
        <f>H483+H496+H501+#REF!</f>
        <v>#REF!</v>
      </c>
      <c r="I473" s="248" t="e">
        <f>I483+I496+I501+#REF!</f>
        <v>#REF!</v>
      </c>
      <c r="J473" s="248" t="e">
        <f>J483+J496+J501+#REF!</f>
        <v>#REF!</v>
      </c>
      <c r="K473" s="248">
        <f>L473</f>
        <v>5814446.0350100007</v>
      </c>
      <c r="L473" s="248">
        <f>L483+L496+L504</f>
        <v>5814446.0350100007</v>
      </c>
      <c r="M473" s="248"/>
      <c r="N473" s="248" t="e">
        <f>N483+N496+N501+#REF!</f>
        <v>#REF!</v>
      </c>
      <c r="O473" s="248" t="e">
        <f>O483+O496+O501+#REF!</f>
        <v>#REF!</v>
      </c>
      <c r="P473" s="248"/>
      <c r="Q473" s="248" t="e">
        <f>Q483+Q496+Q501+#REF!</f>
        <v>#REF!</v>
      </c>
      <c r="R473" s="248"/>
      <c r="S473" s="248"/>
      <c r="T473" s="248"/>
      <c r="U473" s="248" t="e">
        <f>U483+U496+U501+#REF!</f>
        <v>#REF!</v>
      </c>
      <c r="V473" s="248"/>
      <c r="W473" s="248" t="e">
        <f>W483+W496+W501+#REF!</f>
        <v>#REF!</v>
      </c>
      <c r="X473" s="248"/>
      <c r="Y473" s="248" t="e">
        <f>Y483+Y496+Y501+#REF!</f>
        <v>#REF!</v>
      </c>
      <c r="Z473" s="248"/>
      <c r="AA473" s="248"/>
      <c r="AB473" s="248"/>
      <c r="AC473" s="248" t="e">
        <f>AC483+AC496+AC501+#REF!</f>
        <v>#REF!</v>
      </c>
      <c r="AD473" s="248"/>
      <c r="AE473" s="248" t="e">
        <f>AE483+AE496+AE501+#REF!</f>
        <v>#REF!</v>
      </c>
      <c r="AF473" s="248"/>
      <c r="AG473" s="248" t="e">
        <f>AG483+AG496+AG501+#REF!</f>
        <v>#REF!</v>
      </c>
      <c r="AH473" s="148"/>
      <c r="AI473" s="248"/>
      <c r="AJ473" s="248"/>
      <c r="AK473" s="248" t="e">
        <f>AK483+AK496+AK501+#REF!</f>
        <v>#REF!</v>
      </c>
      <c r="AL473" s="248"/>
      <c r="AM473" s="248" t="e">
        <f>AM483+AM496+AM501+#REF!</f>
        <v>#REF!</v>
      </c>
      <c r="AN473" s="248"/>
      <c r="AO473" s="248" t="e">
        <f>AO483+AO496+AO501+#REF!</f>
        <v>#REF!</v>
      </c>
      <c r="AP473" s="248" t="e">
        <f>AP483+AP496+AP501+#REF!</f>
        <v>#REF!</v>
      </c>
      <c r="AQ473" s="248" t="e">
        <f>AQ483+AQ496+AQ501+#REF!</f>
        <v>#REF!</v>
      </c>
      <c r="AR473" s="248"/>
      <c r="AS473" s="248" t="e">
        <f>AS483+AS496+AS501+#REF!</f>
        <v>#REF!</v>
      </c>
      <c r="AT473" s="248" t="e">
        <f>AU473</f>
        <v>#REF!</v>
      </c>
      <c r="AU473" s="248" t="e">
        <f>AU483+AU496+AU504</f>
        <v>#REF!</v>
      </c>
      <c r="AV473" s="248"/>
      <c r="AW473" s="248" t="e">
        <f>AW483+AW496+AW501+#REF!</f>
        <v>#REF!</v>
      </c>
      <c r="AX473" s="248" t="e">
        <f>AX483+AX496+AX501+#REF!</f>
        <v>#REF!</v>
      </c>
      <c r="AY473" s="195" t="e">
        <f t="shared" si="564"/>
        <v>#REF!</v>
      </c>
      <c r="AZ473" s="248" t="e">
        <f>AZ483+AZ496+AZ501+#REF!</f>
        <v>#REF!</v>
      </c>
      <c r="BA473" s="195" t="e">
        <f t="shared" si="567"/>
        <v>#REF!</v>
      </c>
      <c r="BB473" s="248"/>
      <c r="BC473" s="248"/>
      <c r="BD473" s="248" t="e">
        <f>BD483+BD496+BD501+#REF!</f>
        <v>#REF!</v>
      </c>
      <c r="BE473" s="248"/>
      <c r="BF473" s="142"/>
      <c r="BG473" s="142"/>
    </row>
    <row r="474" spans="1:59" s="130" customFormat="1" ht="33" customHeight="1" x14ac:dyDescent="0.25">
      <c r="B474" s="101" t="s">
        <v>164</v>
      </c>
      <c r="C474" s="235" t="s">
        <v>373</v>
      </c>
      <c r="D474" s="578"/>
      <c r="E474" s="578"/>
      <c r="F474" s="578"/>
      <c r="G474" s="578"/>
      <c r="H474" s="578"/>
      <c r="I474" s="578"/>
      <c r="J474" s="578"/>
      <c r="K474" s="578">
        <f>L474+N474</f>
        <v>8546.7000000000007</v>
      </c>
      <c r="L474" s="104"/>
      <c r="M474" s="104"/>
      <c r="N474" s="104">
        <f>N475</f>
        <v>8546.7000000000007</v>
      </c>
      <c r="O474" s="578">
        <v>0</v>
      </c>
      <c r="P474" s="195">
        <v>0</v>
      </c>
      <c r="Q474" s="104"/>
      <c r="R474" s="195"/>
      <c r="S474" s="578"/>
      <c r="T474" s="578"/>
      <c r="U474" s="104"/>
      <c r="V474" s="230"/>
      <c r="W474" s="578">
        <v>0</v>
      </c>
      <c r="X474" s="195">
        <v>0</v>
      </c>
      <c r="Y474" s="104"/>
      <c r="Z474" s="578"/>
      <c r="AA474" s="578"/>
      <c r="AB474" s="578"/>
      <c r="AC474" s="104"/>
      <c r="AD474" s="192"/>
      <c r="AE474" s="578">
        <f>AK474+AI474+AG474</f>
        <v>8546.7000000000007</v>
      </c>
      <c r="AF474" s="195">
        <f t="shared" ref="AF474:AF475" si="598">AE474/K474</f>
        <v>1</v>
      </c>
      <c r="AG474" s="104"/>
      <c r="AH474" s="323"/>
      <c r="AI474" s="578"/>
      <c r="AJ474" s="578"/>
      <c r="AK474" s="104">
        <f>AK475</f>
        <v>8546.7000000000007</v>
      </c>
      <c r="AL474" s="230">
        <f>AK474/N474</f>
        <v>1</v>
      </c>
      <c r="AM474" s="578"/>
      <c r="AN474" s="578"/>
      <c r="AO474" s="578"/>
      <c r="AP474" s="578"/>
      <c r="AQ474" s="578"/>
      <c r="AR474" s="578"/>
      <c r="AS474" s="578"/>
      <c r="AT474" s="578"/>
      <c r="AU474" s="578"/>
      <c r="AV474" s="578"/>
      <c r="AW474" s="578"/>
      <c r="AX474" s="104"/>
      <c r="AY474" s="195"/>
      <c r="AZ474" s="104"/>
      <c r="BA474" s="195"/>
      <c r="BB474" s="578"/>
      <c r="BC474" s="578"/>
      <c r="BD474" s="104"/>
      <c r="BE474" s="231"/>
    </row>
    <row r="475" spans="1:59" s="267" customFormat="1" ht="81" customHeight="1" x14ac:dyDescent="0.25">
      <c r="B475" s="125" t="s">
        <v>60</v>
      </c>
      <c r="C475" s="234" t="s">
        <v>372</v>
      </c>
      <c r="D475" s="248"/>
      <c r="E475" s="248"/>
      <c r="F475" s="248"/>
      <c r="G475" s="248"/>
      <c r="H475" s="248"/>
      <c r="I475" s="248"/>
      <c r="J475" s="248"/>
      <c r="K475" s="106">
        <f>N475</f>
        <v>8546.7000000000007</v>
      </c>
      <c r="L475" s="112"/>
      <c r="M475" s="112"/>
      <c r="N475" s="112">
        <v>8546.7000000000007</v>
      </c>
      <c r="O475" s="106">
        <v>0</v>
      </c>
      <c r="P475" s="323">
        <v>0</v>
      </c>
      <c r="Q475" s="112"/>
      <c r="R475" s="195"/>
      <c r="S475" s="106"/>
      <c r="T475" s="106"/>
      <c r="U475" s="112"/>
      <c r="V475" s="230"/>
      <c r="W475" s="106">
        <v>0</v>
      </c>
      <c r="X475" s="323">
        <v>0</v>
      </c>
      <c r="Y475" s="248"/>
      <c r="Z475" s="248"/>
      <c r="AA475" s="248"/>
      <c r="AB475" s="248"/>
      <c r="AC475" s="248"/>
      <c r="AD475" s="248"/>
      <c r="AE475" s="106">
        <f>AK475</f>
        <v>8546.7000000000007</v>
      </c>
      <c r="AF475" s="231">
        <f t="shared" si="598"/>
        <v>1</v>
      </c>
      <c r="AG475" s="248"/>
      <c r="AH475" s="148"/>
      <c r="AI475" s="248"/>
      <c r="AJ475" s="248"/>
      <c r="AK475" s="112">
        <f>N475</f>
        <v>8546.7000000000007</v>
      </c>
      <c r="AL475" s="231">
        <f>AK475/N475</f>
        <v>1</v>
      </c>
      <c r="AM475" s="248"/>
      <c r="AN475" s="248"/>
      <c r="AO475" s="248"/>
      <c r="AP475" s="248"/>
      <c r="AQ475" s="248"/>
      <c r="AR475" s="248"/>
      <c r="AS475" s="248"/>
      <c r="AT475" s="248"/>
      <c r="AU475" s="248"/>
      <c r="AV475" s="248"/>
      <c r="AW475" s="248"/>
      <c r="AX475" s="248"/>
      <c r="AY475" s="195"/>
      <c r="AZ475" s="248"/>
      <c r="BA475" s="195"/>
      <c r="BB475" s="248"/>
      <c r="BC475" s="248"/>
      <c r="BD475" s="248"/>
      <c r="BE475" s="248"/>
      <c r="BF475" s="142"/>
      <c r="BG475" s="142"/>
    </row>
    <row r="476" spans="1:59" s="130" customFormat="1" ht="51.75" customHeight="1" x14ac:dyDescent="0.25">
      <c r="B476" s="101"/>
      <c r="C476" s="235" t="s">
        <v>175</v>
      </c>
      <c r="D476" s="578"/>
      <c r="E476" s="578"/>
      <c r="F476" s="578"/>
      <c r="G476" s="578"/>
      <c r="H476" s="578"/>
      <c r="I476" s="578"/>
      <c r="J476" s="578"/>
      <c r="K476" s="578">
        <f>L476+N476</f>
        <v>2065.1571199999998</v>
      </c>
      <c r="L476" s="104"/>
      <c r="M476" s="104"/>
      <c r="N476" s="104">
        <f>N477</f>
        <v>2065.1571199999998</v>
      </c>
      <c r="O476" s="578">
        <v>0</v>
      </c>
      <c r="P476" s="195">
        <v>0</v>
      </c>
      <c r="Q476" s="104"/>
      <c r="R476" s="195"/>
      <c r="S476" s="578"/>
      <c r="T476" s="578"/>
      <c r="U476" s="104"/>
      <c r="V476" s="230"/>
      <c r="W476" s="578">
        <v>0</v>
      </c>
      <c r="X476" s="195">
        <v>0</v>
      </c>
      <c r="Y476" s="104"/>
      <c r="Z476" s="578"/>
      <c r="AA476" s="578"/>
      <c r="AB476" s="578"/>
      <c r="AC476" s="104"/>
      <c r="AD476" s="192"/>
      <c r="AE476" s="578">
        <f>AK476+AI476+AG476</f>
        <v>2065.1571199999998</v>
      </c>
      <c r="AF476" s="195">
        <f t="shared" ref="AF476:AF482" si="599">AE476/K476</f>
        <v>1</v>
      </c>
      <c r="AG476" s="104"/>
      <c r="AH476" s="323"/>
      <c r="AI476" s="578"/>
      <c r="AJ476" s="578"/>
      <c r="AK476" s="104">
        <f>AK477</f>
        <v>2065.1571199999998</v>
      </c>
      <c r="AL476" s="230">
        <f t="shared" ref="AL476:AL482" si="600">AK476/N476</f>
        <v>1</v>
      </c>
      <c r="AM476" s="578"/>
      <c r="AN476" s="578"/>
      <c r="AO476" s="578"/>
      <c r="AP476" s="578"/>
      <c r="AQ476" s="578"/>
      <c r="AR476" s="578"/>
      <c r="AS476" s="578"/>
      <c r="AT476" s="578"/>
      <c r="AU476" s="578"/>
      <c r="AV476" s="578"/>
      <c r="AW476" s="578"/>
      <c r="AX476" s="104"/>
      <c r="AY476" s="195"/>
      <c r="AZ476" s="104"/>
      <c r="BA476" s="195"/>
      <c r="BB476" s="578"/>
      <c r="BC476" s="578"/>
      <c r="BD476" s="104"/>
      <c r="BE476" s="231"/>
    </row>
    <row r="477" spans="1:59" s="267" customFormat="1" ht="144.75" customHeight="1" x14ac:dyDescent="0.25">
      <c r="B477" s="101" t="s">
        <v>169</v>
      </c>
      <c r="C477" s="234" t="s">
        <v>421</v>
      </c>
      <c r="D477" s="248"/>
      <c r="E477" s="248"/>
      <c r="F477" s="248"/>
      <c r="G477" s="248"/>
      <c r="H477" s="248"/>
      <c r="I477" s="248"/>
      <c r="J477" s="248"/>
      <c r="K477" s="106">
        <f t="shared" ref="K477:K482" si="601">N477</f>
        <v>2065.1571199999998</v>
      </c>
      <c r="L477" s="112"/>
      <c r="M477" s="112"/>
      <c r="N477" s="112">
        <v>2065.1571199999998</v>
      </c>
      <c r="O477" s="106">
        <v>0</v>
      </c>
      <c r="P477" s="323">
        <v>0</v>
      </c>
      <c r="Q477" s="112"/>
      <c r="R477" s="195"/>
      <c r="S477" s="106"/>
      <c r="T477" s="106"/>
      <c r="U477" s="112"/>
      <c r="V477" s="230"/>
      <c r="W477" s="106">
        <v>0</v>
      </c>
      <c r="X477" s="323">
        <v>0</v>
      </c>
      <c r="Y477" s="248"/>
      <c r="Z477" s="248"/>
      <c r="AA477" s="248"/>
      <c r="AB477" s="248"/>
      <c r="AC477" s="248"/>
      <c r="AD477" s="248"/>
      <c r="AE477" s="106">
        <f t="shared" ref="AE477:AE482" si="602">AK477</f>
        <v>2065.1571199999998</v>
      </c>
      <c r="AF477" s="231">
        <f t="shared" si="599"/>
        <v>1</v>
      </c>
      <c r="AG477" s="248"/>
      <c r="AH477" s="148"/>
      <c r="AI477" s="248"/>
      <c r="AJ477" s="248"/>
      <c r="AK477" s="112">
        <f>N477</f>
        <v>2065.1571199999998</v>
      </c>
      <c r="AL477" s="231">
        <f t="shared" si="600"/>
        <v>1</v>
      </c>
      <c r="AM477" s="248"/>
      <c r="AN477" s="248"/>
      <c r="AO477" s="248"/>
      <c r="AP477" s="248"/>
      <c r="AQ477" s="248"/>
      <c r="AR477" s="248"/>
      <c r="AS477" s="248"/>
      <c r="AT477" s="248"/>
      <c r="AU477" s="248"/>
      <c r="AV477" s="248"/>
      <c r="AW477" s="248"/>
      <c r="AX477" s="248"/>
      <c r="AY477" s="195"/>
      <c r="AZ477" s="248"/>
      <c r="BA477" s="195"/>
      <c r="BB477" s="248"/>
      <c r="BC477" s="248"/>
      <c r="BD477" s="248"/>
      <c r="BE477" s="248"/>
      <c r="BF477" s="142"/>
      <c r="BG477" s="142"/>
    </row>
    <row r="478" spans="1:59" s="130" customFormat="1" ht="156.75" customHeight="1" x14ac:dyDescent="0.25">
      <c r="B478" s="101"/>
      <c r="C478" s="235" t="s">
        <v>420</v>
      </c>
      <c r="D478" s="578"/>
      <c r="E478" s="578"/>
      <c r="F478" s="578"/>
      <c r="G478" s="578"/>
      <c r="H478" s="578"/>
      <c r="I478" s="578"/>
      <c r="J478" s="578"/>
      <c r="K478" s="578">
        <f t="shared" si="601"/>
        <v>26550.339970000001</v>
      </c>
      <c r="L478" s="104"/>
      <c r="M478" s="104"/>
      <c r="N478" s="104">
        <f>SUM(N479+N481)</f>
        <v>26550.339970000001</v>
      </c>
      <c r="O478" s="578">
        <v>0</v>
      </c>
      <c r="P478" s="195">
        <v>0</v>
      </c>
      <c r="Q478" s="104"/>
      <c r="R478" s="195"/>
      <c r="S478" s="578"/>
      <c r="T478" s="578"/>
      <c r="U478" s="104"/>
      <c r="V478" s="230"/>
      <c r="W478" s="578">
        <v>0</v>
      </c>
      <c r="X478" s="195">
        <v>0</v>
      </c>
      <c r="Y478" s="104"/>
      <c r="Z478" s="578"/>
      <c r="AA478" s="578"/>
      <c r="AB478" s="578"/>
      <c r="AC478" s="104"/>
      <c r="AD478" s="192"/>
      <c r="AE478" s="578">
        <f t="shared" si="602"/>
        <v>26550.339970000001</v>
      </c>
      <c r="AF478" s="195">
        <f t="shared" si="599"/>
        <v>1</v>
      </c>
      <c r="AG478" s="104"/>
      <c r="AH478" s="323"/>
      <c r="AI478" s="578"/>
      <c r="AJ478" s="578"/>
      <c r="AK478" s="104">
        <f>SUM(AK479+AK481)</f>
        <v>26550.339970000001</v>
      </c>
      <c r="AL478" s="230">
        <f t="shared" si="600"/>
        <v>1</v>
      </c>
      <c r="AM478" s="578"/>
      <c r="AN478" s="578"/>
      <c r="AO478" s="578"/>
      <c r="AP478" s="578"/>
      <c r="AQ478" s="578"/>
      <c r="AR478" s="578"/>
      <c r="AS478" s="578"/>
      <c r="AT478" s="578"/>
      <c r="AU478" s="578"/>
      <c r="AV478" s="578"/>
      <c r="AW478" s="578"/>
      <c r="AX478" s="104"/>
      <c r="AY478" s="195"/>
      <c r="AZ478" s="104"/>
      <c r="BA478" s="195"/>
      <c r="BB478" s="578"/>
      <c r="BC478" s="578"/>
      <c r="BD478" s="104"/>
      <c r="BE478" s="231"/>
    </row>
    <row r="479" spans="1:59" s="130" customFormat="1" ht="48.75" customHeight="1" x14ac:dyDescent="0.25">
      <c r="B479" s="101"/>
      <c r="C479" s="235" t="s">
        <v>151</v>
      </c>
      <c r="D479" s="578"/>
      <c r="E479" s="578"/>
      <c r="F479" s="578"/>
      <c r="G479" s="578"/>
      <c r="H479" s="578"/>
      <c r="I479" s="578"/>
      <c r="J479" s="578"/>
      <c r="K479" s="578">
        <f t="shared" si="601"/>
        <v>13370.76397</v>
      </c>
      <c r="L479" s="104"/>
      <c r="M479" s="104"/>
      <c r="N479" s="104">
        <f>N480</f>
        <v>13370.76397</v>
      </c>
      <c r="O479" s="578">
        <v>0</v>
      </c>
      <c r="P479" s="195">
        <v>0</v>
      </c>
      <c r="Q479" s="104"/>
      <c r="R479" s="195"/>
      <c r="S479" s="578"/>
      <c r="T479" s="578"/>
      <c r="U479" s="104"/>
      <c r="V479" s="230"/>
      <c r="W479" s="578">
        <v>0</v>
      </c>
      <c r="X479" s="195">
        <v>0</v>
      </c>
      <c r="Y479" s="104"/>
      <c r="Z479" s="578"/>
      <c r="AA479" s="578"/>
      <c r="AB479" s="578"/>
      <c r="AC479" s="104"/>
      <c r="AD479" s="192"/>
      <c r="AE479" s="578">
        <f t="shared" si="602"/>
        <v>13370.76397</v>
      </c>
      <c r="AF479" s="195">
        <f t="shared" si="599"/>
        <v>1</v>
      </c>
      <c r="AG479" s="104"/>
      <c r="AH479" s="323"/>
      <c r="AI479" s="578"/>
      <c r="AJ479" s="578"/>
      <c r="AK479" s="104">
        <f>AK480</f>
        <v>13370.76397</v>
      </c>
      <c r="AL479" s="230">
        <f t="shared" si="600"/>
        <v>1</v>
      </c>
      <c r="AM479" s="578"/>
      <c r="AN479" s="578"/>
      <c r="AO479" s="578"/>
      <c r="AP479" s="578"/>
      <c r="AQ479" s="578"/>
      <c r="AR479" s="578"/>
      <c r="AS479" s="578"/>
      <c r="AT479" s="578"/>
      <c r="AU479" s="578"/>
      <c r="AV479" s="578"/>
      <c r="AW479" s="578"/>
      <c r="AX479" s="104"/>
      <c r="AY479" s="195"/>
      <c r="AZ479" s="104"/>
      <c r="BA479" s="195"/>
      <c r="BB479" s="578"/>
      <c r="BC479" s="578"/>
      <c r="BD479" s="104"/>
      <c r="BE479" s="231"/>
    </row>
    <row r="480" spans="1:59" s="267" customFormat="1" ht="80.25" customHeight="1" x14ac:dyDescent="0.25">
      <c r="B480" s="125"/>
      <c r="C480" s="233" t="s">
        <v>153</v>
      </c>
      <c r="D480" s="248"/>
      <c r="E480" s="248"/>
      <c r="F480" s="248"/>
      <c r="G480" s="248"/>
      <c r="H480" s="248"/>
      <c r="I480" s="248"/>
      <c r="J480" s="248"/>
      <c r="K480" s="106">
        <f t="shared" si="601"/>
        <v>13370.76397</v>
      </c>
      <c r="L480" s="112"/>
      <c r="M480" s="112"/>
      <c r="N480" s="112">
        <v>13370.76397</v>
      </c>
      <c r="O480" s="106">
        <v>0</v>
      </c>
      <c r="P480" s="323">
        <v>0</v>
      </c>
      <c r="Q480" s="112"/>
      <c r="R480" s="195"/>
      <c r="S480" s="106"/>
      <c r="T480" s="106"/>
      <c r="U480" s="112"/>
      <c r="V480" s="230"/>
      <c r="W480" s="106">
        <v>0</v>
      </c>
      <c r="X480" s="323">
        <v>0</v>
      </c>
      <c r="Y480" s="248"/>
      <c r="Z480" s="248"/>
      <c r="AA480" s="248"/>
      <c r="AB480" s="248"/>
      <c r="AC480" s="248"/>
      <c r="AD480" s="248"/>
      <c r="AE480" s="106">
        <f t="shared" si="602"/>
        <v>13370.76397</v>
      </c>
      <c r="AF480" s="231">
        <f t="shared" si="599"/>
        <v>1</v>
      </c>
      <c r="AG480" s="248"/>
      <c r="AH480" s="148"/>
      <c r="AI480" s="248"/>
      <c r="AJ480" s="248"/>
      <c r="AK480" s="112">
        <v>13370.76397</v>
      </c>
      <c r="AL480" s="231">
        <f t="shared" si="600"/>
        <v>1</v>
      </c>
      <c r="AM480" s="248"/>
      <c r="AN480" s="248"/>
      <c r="AO480" s="248"/>
      <c r="AP480" s="248"/>
      <c r="AQ480" s="248"/>
      <c r="AR480" s="248"/>
      <c r="AS480" s="248"/>
      <c r="AT480" s="248"/>
      <c r="AU480" s="248"/>
      <c r="AV480" s="248"/>
      <c r="AW480" s="248"/>
      <c r="AX480" s="248"/>
      <c r="AY480" s="195"/>
      <c r="AZ480" s="248"/>
      <c r="BA480" s="195"/>
      <c r="BB480" s="248"/>
      <c r="BC480" s="248"/>
      <c r="BD480" s="248"/>
      <c r="BE480" s="248"/>
      <c r="BF480" s="142"/>
      <c r="BG480" s="142"/>
    </row>
    <row r="481" spans="1:59" s="130" customFormat="1" ht="51.75" customHeight="1" x14ac:dyDescent="0.25">
      <c r="B481" s="101"/>
      <c r="C481" s="235" t="s">
        <v>175</v>
      </c>
      <c r="D481" s="578"/>
      <c r="E481" s="578"/>
      <c r="F481" s="578"/>
      <c r="G481" s="578"/>
      <c r="H481" s="578"/>
      <c r="I481" s="578"/>
      <c r="J481" s="578"/>
      <c r="K481" s="578">
        <f t="shared" si="601"/>
        <v>13179.575999999999</v>
      </c>
      <c r="L481" s="104"/>
      <c r="M481" s="104"/>
      <c r="N481" s="104">
        <f>N482</f>
        <v>13179.575999999999</v>
      </c>
      <c r="O481" s="578">
        <v>0</v>
      </c>
      <c r="P481" s="195">
        <v>0</v>
      </c>
      <c r="Q481" s="104"/>
      <c r="R481" s="195"/>
      <c r="S481" s="578"/>
      <c r="T481" s="578"/>
      <c r="U481" s="104"/>
      <c r="V481" s="230"/>
      <c r="W481" s="578">
        <v>0</v>
      </c>
      <c r="X481" s="195">
        <v>0</v>
      </c>
      <c r="Y481" s="104"/>
      <c r="Z481" s="578"/>
      <c r="AA481" s="578"/>
      <c r="AB481" s="578"/>
      <c r="AC481" s="104"/>
      <c r="AD481" s="192"/>
      <c r="AE481" s="578">
        <f t="shared" si="602"/>
        <v>13179.575999999999</v>
      </c>
      <c r="AF481" s="195">
        <f t="shared" si="599"/>
        <v>1</v>
      </c>
      <c r="AG481" s="104"/>
      <c r="AH481" s="323"/>
      <c r="AI481" s="578"/>
      <c r="AJ481" s="578"/>
      <c r="AK481" s="104">
        <f>AK482</f>
        <v>13179.575999999999</v>
      </c>
      <c r="AL481" s="230">
        <f t="shared" si="600"/>
        <v>1</v>
      </c>
      <c r="AM481" s="578"/>
      <c r="AN481" s="578"/>
      <c r="AO481" s="578"/>
      <c r="AP481" s="578"/>
      <c r="AQ481" s="578"/>
      <c r="AR481" s="578"/>
      <c r="AS481" s="578"/>
      <c r="AT481" s="578"/>
      <c r="AU481" s="578"/>
      <c r="AV481" s="578"/>
      <c r="AW481" s="578"/>
      <c r="AX481" s="104"/>
      <c r="AY481" s="195"/>
      <c r="AZ481" s="104"/>
      <c r="BA481" s="195"/>
      <c r="BB481" s="578"/>
      <c r="BC481" s="578"/>
      <c r="BD481" s="104"/>
      <c r="BE481" s="231"/>
    </row>
    <row r="482" spans="1:59" s="267" customFormat="1" ht="132.75" customHeight="1" x14ac:dyDescent="0.25">
      <c r="B482" s="125"/>
      <c r="C482" s="234" t="s">
        <v>421</v>
      </c>
      <c r="D482" s="248"/>
      <c r="E482" s="248"/>
      <c r="F482" s="248"/>
      <c r="G482" s="248"/>
      <c r="H482" s="248"/>
      <c r="I482" s="248"/>
      <c r="J482" s="248"/>
      <c r="K482" s="106">
        <f t="shared" si="601"/>
        <v>13179.575999999999</v>
      </c>
      <c r="L482" s="112"/>
      <c r="M482" s="112"/>
      <c r="N482" s="112">
        <v>13179.575999999999</v>
      </c>
      <c r="O482" s="106">
        <v>0</v>
      </c>
      <c r="P482" s="323">
        <v>0</v>
      </c>
      <c r="Q482" s="112"/>
      <c r="R482" s="195"/>
      <c r="S482" s="106"/>
      <c r="T482" s="106"/>
      <c r="U482" s="112"/>
      <c r="V482" s="230"/>
      <c r="W482" s="106">
        <v>0</v>
      </c>
      <c r="X482" s="323">
        <v>0</v>
      </c>
      <c r="Y482" s="248"/>
      <c r="Z482" s="248"/>
      <c r="AA482" s="248"/>
      <c r="AB482" s="248"/>
      <c r="AC482" s="248"/>
      <c r="AD482" s="248"/>
      <c r="AE482" s="106">
        <f t="shared" si="602"/>
        <v>13179.575999999999</v>
      </c>
      <c r="AF482" s="231">
        <f t="shared" si="599"/>
        <v>1</v>
      </c>
      <c r="AG482" s="248"/>
      <c r="AH482" s="148"/>
      <c r="AI482" s="248"/>
      <c r="AJ482" s="248"/>
      <c r="AK482" s="112">
        <v>13179.575999999999</v>
      </c>
      <c r="AL482" s="231">
        <f t="shared" si="600"/>
        <v>1</v>
      </c>
      <c r="AM482" s="248"/>
      <c r="AN482" s="248"/>
      <c r="AO482" s="248"/>
      <c r="AP482" s="248"/>
      <c r="AQ482" s="248"/>
      <c r="AR482" s="248"/>
      <c r="AS482" s="248"/>
      <c r="AT482" s="248"/>
      <c r="AU482" s="248"/>
      <c r="AV482" s="248"/>
      <c r="AW482" s="248"/>
      <c r="AX482" s="248"/>
      <c r="AY482" s="195"/>
      <c r="AZ482" s="248"/>
      <c r="BA482" s="195"/>
      <c r="BB482" s="248"/>
      <c r="BC482" s="248"/>
      <c r="BD482" s="248"/>
      <c r="BE482" s="248"/>
      <c r="BF482" s="142"/>
      <c r="BG482" s="142"/>
    </row>
    <row r="483" spans="1:59" s="269" customFormat="1" ht="112.5" customHeight="1" x14ac:dyDescent="0.25">
      <c r="B483" s="140" t="s">
        <v>31</v>
      </c>
      <c r="C483" s="270" t="s">
        <v>200</v>
      </c>
      <c r="D483" s="153"/>
      <c r="E483" s="153">
        <f>F483+G483</f>
        <v>3068471.4634199999</v>
      </c>
      <c r="F483" s="153">
        <f>F484+F493+F494</f>
        <v>3068471.4634199999</v>
      </c>
      <c r="G483" s="153">
        <f>G484+G494</f>
        <v>0</v>
      </c>
      <c r="H483" s="153">
        <f t="shared" ref="H483:H494" si="603">I483+J483</f>
        <v>344041.51930999965</v>
      </c>
      <c r="I483" s="153">
        <f>I484+I493+I494</f>
        <v>344041.51930999965</v>
      </c>
      <c r="J483" s="153"/>
      <c r="K483" s="153">
        <f>L483+M483+N483</f>
        <v>3697392.4644599999</v>
      </c>
      <c r="L483" s="104">
        <f>L484+L487+L488+L489+L490+L491+L492+L493+L494</f>
        <v>3697392.4644599999</v>
      </c>
      <c r="M483" s="152"/>
      <c r="N483" s="152"/>
      <c r="O483" s="153">
        <f>Q483+S483+U483</f>
        <v>2045167.1362699999</v>
      </c>
      <c r="P483" s="195">
        <f>O483/K483</f>
        <v>0.55313769255725853</v>
      </c>
      <c r="Q483" s="104">
        <f>Q484+Q487+Q493</f>
        <v>2045167.1362699999</v>
      </c>
      <c r="R483" s="195">
        <f>Q483/L483</f>
        <v>0.55313769255725853</v>
      </c>
      <c r="S483" s="153"/>
      <c r="T483" s="153"/>
      <c r="U483" s="153">
        <f>U484+U494</f>
        <v>0</v>
      </c>
      <c r="V483" s="153"/>
      <c r="W483" s="153">
        <f>Y483+AA483+AC483</f>
        <v>1790588.49859</v>
      </c>
      <c r="X483" s="271">
        <f>W483/K483</f>
        <v>0.48428413153363026</v>
      </c>
      <c r="Y483" s="104">
        <f>Y484+Y487+Y488+Y489+Y490+Y491+Y492+Y493+Y494</f>
        <v>1790588.49859</v>
      </c>
      <c r="Z483" s="271">
        <f>Y483/L483</f>
        <v>0.48428413153363026</v>
      </c>
      <c r="AA483" s="153"/>
      <c r="AB483" s="153"/>
      <c r="AC483" s="153"/>
      <c r="AD483" s="153"/>
      <c r="AE483" s="153">
        <f>AG483+AI483+AK483</f>
        <v>2301295.1879500006</v>
      </c>
      <c r="AF483" s="105">
        <f>AE483/K483</f>
        <v>0.62241030944657971</v>
      </c>
      <c r="AG483" s="104">
        <f>AG484+AG487+AG488+AG489+AG490+AG491+AG492+AG493+AG494</f>
        <v>2301295.1879500006</v>
      </c>
      <c r="AH483" s="114">
        <f>AG483/L483</f>
        <v>0.62241030944657971</v>
      </c>
      <c r="AI483" s="153"/>
      <c r="AJ483" s="153"/>
      <c r="AK483" s="153">
        <f>AK484+AK494</f>
        <v>0</v>
      </c>
      <c r="AL483" s="153"/>
      <c r="AM483" s="153">
        <f>AM484+AM493+AM494</f>
        <v>0</v>
      </c>
      <c r="AN483" s="153"/>
      <c r="AO483" s="153"/>
      <c r="AP483" s="153" t="e">
        <f t="shared" ref="AP483:AP502" si="604">AQ483</f>
        <v>#REF!</v>
      </c>
      <c r="AQ483" s="153" t="e">
        <f>AQ484+AQ493+AQ494</f>
        <v>#REF!</v>
      </c>
      <c r="AR483" s="153"/>
      <c r="AS483" s="153"/>
      <c r="AT483" s="153">
        <f t="shared" ref="AT483:AT502" si="605">AU483</f>
        <v>0</v>
      </c>
      <c r="AU483" s="153">
        <f>AU484+AU493+AU494</f>
        <v>0</v>
      </c>
      <c r="AV483" s="153"/>
      <c r="AW483" s="153"/>
      <c r="AX483" s="152" t="e">
        <f>AZ483+BB483+BD483</f>
        <v>#REF!</v>
      </c>
      <c r="AY483" s="195" t="e">
        <f t="shared" si="564"/>
        <v>#REF!</v>
      </c>
      <c r="AZ483" s="104" t="e">
        <f>AZ484+AZ493+#REF!+AZ494</f>
        <v>#REF!</v>
      </c>
      <c r="BA483" s="195" t="e">
        <f t="shared" si="567"/>
        <v>#REF!</v>
      </c>
      <c r="BB483" s="153"/>
      <c r="BC483" s="153"/>
      <c r="BD483" s="153">
        <f>BD484+BD494</f>
        <v>0</v>
      </c>
      <c r="BE483" s="153"/>
    </row>
    <row r="484" spans="1:59" s="120" customFormat="1" ht="30" hidden="1" customHeight="1" x14ac:dyDescent="0.25">
      <c r="B484" s="272"/>
      <c r="C484" s="161" t="s">
        <v>201</v>
      </c>
      <c r="D484" s="117"/>
      <c r="E484" s="117">
        <f>E485+E487</f>
        <v>3006824.38595</v>
      </c>
      <c r="F484" s="117">
        <f>F485+F487</f>
        <v>3006824.38595</v>
      </c>
      <c r="G484" s="117">
        <f>G485+G487</f>
        <v>0</v>
      </c>
      <c r="H484" s="117">
        <f t="shared" si="603"/>
        <v>278341.66142999969</v>
      </c>
      <c r="I484" s="117">
        <f>I485+I487</f>
        <v>278341.66142999969</v>
      </c>
      <c r="J484" s="117"/>
      <c r="K484" s="117">
        <f t="shared" ref="K484:K502" si="606">L484</f>
        <v>3519354.8909399998</v>
      </c>
      <c r="L484" s="118">
        <f>L485+L486</f>
        <v>3519354.8909399998</v>
      </c>
      <c r="M484" s="118"/>
      <c r="N484" s="118"/>
      <c r="O484" s="117">
        <f t="shared" ref="O484:O495" si="607">Q484+U484</f>
        <v>1954058.9411599999</v>
      </c>
      <c r="P484" s="323">
        <f t="shared" ref="P484:P534" si="608">O484/K484</f>
        <v>0.55523213819396366</v>
      </c>
      <c r="Q484" s="118">
        <f>Q485+Q486</f>
        <v>1954058.9411599999</v>
      </c>
      <c r="R484" s="323">
        <f t="shared" ref="R484:R532" si="609">Q484/L484</f>
        <v>0.55523213819396366</v>
      </c>
      <c r="S484" s="117"/>
      <c r="T484" s="117"/>
      <c r="U484" s="117">
        <f>U485+U487</f>
        <v>0</v>
      </c>
      <c r="V484" s="117"/>
      <c r="W484" s="117">
        <f t="shared" ref="W484:W495" si="610">Y484+AC484</f>
        <v>1711801.70866</v>
      </c>
      <c r="X484" s="273">
        <f t="shared" ref="X484:X534" si="611">W484/K484</f>
        <v>0.48639644528795656</v>
      </c>
      <c r="Y484" s="118">
        <f>Y485+Y486</f>
        <v>1711801.70866</v>
      </c>
      <c r="Z484" s="273">
        <f t="shared" ref="Z484:Z532" si="612">Y484/L484</f>
        <v>0.48639644528795656</v>
      </c>
      <c r="AA484" s="117"/>
      <c r="AB484" s="117"/>
      <c r="AC484" s="117"/>
      <c r="AD484" s="117"/>
      <c r="AE484" s="117">
        <f t="shared" ref="AE484:AE487" si="613">AG484+AK484</f>
        <v>2132398.6702800002</v>
      </c>
      <c r="AF484" s="99">
        <f t="shared" ref="AF484:AF534" si="614">AE484/K484</f>
        <v>0.60590612096822338</v>
      </c>
      <c r="AG484" s="118">
        <f>AG485+AG486</f>
        <v>2132398.6702800002</v>
      </c>
      <c r="AH484" s="114">
        <f t="shared" ref="AH484:AH533" si="615">AG484/L484</f>
        <v>0.60590612096822338</v>
      </c>
      <c r="AI484" s="117"/>
      <c r="AJ484" s="117"/>
      <c r="AK484" s="117"/>
      <c r="AL484" s="117"/>
      <c r="AM484" s="117">
        <f>AM485+AM487</f>
        <v>0</v>
      </c>
      <c r="AN484" s="117"/>
      <c r="AO484" s="117"/>
      <c r="AP484" s="117" t="e">
        <f t="shared" si="604"/>
        <v>#REF!</v>
      </c>
      <c r="AQ484" s="117" t="e">
        <f>AQ485+AQ487</f>
        <v>#REF!</v>
      </c>
      <c r="AR484" s="117"/>
      <c r="AS484" s="117"/>
      <c r="AT484" s="117">
        <f t="shared" si="605"/>
        <v>0</v>
      </c>
      <c r="AU484" s="117">
        <f>AU485+AU487</f>
        <v>0</v>
      </c>
      <c r="AV484" s="117"/>
      <c r="AW484" s="117"/>
      <c r="AX484" s="118" t="e">
        <f t="shared" ref="AX484:AX487" si="616">AZ484+BD484</f>
        <v>#REF!</v>
      </c>
      <c r="AY484" s="323" t="e">
        <f t="shared" si="564"/>
        <v>#REF!</v>
      </c>
      <c r="AZ484" s="118" t="e">
        <f>AZ485+AZ486+AZ487+AZ488+AZ489+AZ491+AZ492+AZ490</f>
        <v>#REF!</v>
      </c>
      <c r="BA484" s="323" t="e">
        <f t="shared" si="567"/>
        <v>#REF!</v>
      </c>
      <c r="BB484" s="117"/>
      <c r="BC484" s="117"/>
      <c r="BD484" s="117"/>
      <c r="BE484" s="117"/>
    </row>
    <row r="485" spans="1:59" s="120" customFormat="1" ht="24.75" hidden="1" customHeight="1" x14ac:dyDescent="0.25">
      <c r="B485" s="272"/>
      <c r="C485" s="161" t="s">
        <v>202</v>
      </c>
      <c r="D485" s="117"/>
      <c r="E485" s="117">
        <f>F485+G485</f>
        <v>2844810.2634199997</v>
      </c>
      <c r="F485" s="117">
        <f>'[7]18-20 декабря'!$R$170</f>
        <v>2844810.2634199997</v>
      </c>
      <c r="G485" s="117"/>
      <c r="H485" s="117">
        <f t="shared" si="603"/>
        <v>389665.14578999998</v>
      </c>
      <c r="I485" s="117">
        <f>L485-F485</f>
        <v>389665.14578999998</v>
      </c>
      <c r="J485" s="117"/>
      <c r="K485" s="117">
        <f t="shared" si="606"/>
        <v>3234475.4092099997</v>
      </c>
      <c r="L485" s="118">
        <f>[4]Лист1!$G$855+3697392.46446-2361126.88197</f>
        <v>3234475.4092099997</v>
      </c>
      <c r="M485" s="118"/>
      <c r="N485" s="118"/>
      <c r="O485" s="117">
        <f>Q485</f>
        <v>1895255.1638200001</v>
      </c>
      <c r="P485" s="323">
        <f t="shared" si="608"/>
        <v>0.58595442043657531</v>
      </c>
      <c r="Q485" s="118">
        <f>[4]Лист1!$L$855</f>
        <v>1895255.1638200001</v>
      </c>
      <c r="R485" s="323">
        <f>Y485/L485</f>
        <v>0.5086407969884138</v>
      </c>
      <c r="S485" s="117"/>
      <c r="T485" s="117"/>
      <c r="U485" s="117">
        <f>D485+G485</f>
        <v>0</v>
      </c>
      <c r="V485" s="117"/>
      <c r="W485" s="117">
        <f>Y485</f>
        <v>1645186.1499800002</v>
      </c>
      <c r="X485" s="273">
        <f t="shared" si="611"/>
        <v>0.5086407969884138</v>
      </c>
      <c r="Y485" s="118">
        <f>[4]Лист1!$M$855</f>
        <v>1645186.1499800002</v>
      </c>
      <c r="Z485" s="273">
        <f t="shared" si="612"/>
        <v>0.5086407969884138</v>
      </c>
      <c r="AA485" s="117"/>
      <c r="AB485" s="117"/>
      <c r="AC485" s="117"/>
      <c r="AD485" s="117"/>
      <c r="AE485" s="117">
        <f t="shared" si="613"/>
        <v>1898209.82672</v>
      </c>
      <c r="AF485" s="99">
        <f t="shared" si="614"/>
        <v>0.5868679110420647</v>
      </c>
      <c r="AG485" s="118">
        <f>[4]Лист1!$G$855</f>
        <v>1898209.82672</v>
      </c>
      <c r="AH485" s="114">
        <f t="shared" si="615"/>
        <v>0.5868679110420647</v>
      </c>
      <c r="AI485" s="117"/>
      <c r="AJ485" s="117"/>
      <c r="AK485" s="117"/>
      <c r="AL485" s="117"/>
      <c r="AM485" s="117">
        <f>AU485-AA485</f>
        <v>0</v>
      </c>
      <c r="AN485" s="117"/>
      <c r="AO485" s="117"/>
      <c r="AP485" s="117" t="e">
        <f t="shared" si="604"/>
        <v>#REF!</v>
      </c>
      <c r="AQ485" s="117" t="e">
        <f>AX485-AE485</f>
        <v>#REF!</v>
      </c>
      <c r="AR485" s="117"/>
      <c r="AS485" s="117"/>
      <c r="AT485" s="117">
        <f t="shared" si="605"/>
        <v>0</v>
      </c>
      <c r="AU485" s="117">
        <f>AA485</f>
        <v>0</v>
      </c>
      <c r="AV485" s="117"/>
      <c r="AW485" s="117"/>
      <c r="AX485" s="118" t="e">
        <f t="shared" si="616"/>
        <v>#REF!</v>
      </c>
      <c r="AY485" s="323" t="e">
        <f t="shared" si="564"/>
        <v>#REF!</v>
      </c>
      <c r="AZ485" s="118" t="e">
        <f>L485-#REF!</f>
        <v>#REF!</v>
      </c>
      <c r="BA485" s="323" t="e">
        <f t="shared" si="567"/>
        <v>#REF!</v>
      </c>
      <c r="BB485" s="117"/>
      <c r="BC485" s="117"/>
      <c r="BD485" s="117"/>
      <c r="BE485" s="117"/>
    </row>
    <row r="486" spans="1:59" s="120" customFormat="1" ht="24.75" hidden="1" customHeight="1" x14ac:dyDescent="0.25">
      <c r="B486" s="272"/>
      <c r="C486" s="161" t="s">
        <v>298</v>
      </c>
      <c r="D486" s="117"/>
      <c r="E486" s="117"/>
      <c r="F486" s="117"/>
      <c r="G486" s="117"/>
      <c r="H486" s="117"/>
      <c r="I486" s="117"/>
      <c r="J486" s="117"/>
      <c r="K486" s="117">
        <f t="shared" si="606"/>
        <v>284879.48173</v>
      </c>
      <c r="L486" s="118">
        <f>[4]Лист1!$G$881</f>
        <v>284879.48173</v>
      </c>
      <c r="M486" s="118"/>
      <c r="N486" s="118"/>
      <c r="O486" s="117">
        <f t="shared" si="607"/>
        <v>58803.777339999797</v>
      </c>
      <c r="P486" s="323">
        <f t="shared" si="608"/>
        <v>0.2064163308038176</v>
      </c>
      <c r="Q486" s="118">
        <f>1954058.94116-Q485</f>
        <v>58803.777339999797</v>
      </c>
      <c r="R486" s="323">
        <f t="shared" si="609"/>
        <v>0.2064163308038176</v>
      </c>
      <c r="S486" s="117"/>
      <c r="T486" s="117"/>
      <c r="U486" s="117"/>
      <c r="V486" s="117"/>
      <c r="W486" s="117">
        <f t="shared" si="610"/>
        <v>66615.558679999784</v>
      </c>
      <c r="X486" s="273">
        <f t="shared" si="611"/>
        <v>0.23383768559062446</v>
      </c>
      <c r="Y486" s="118">
        <f>1711801.70866-Y485</f>
        <v>66615.558679999784</v>
      </c>
      <c r="Z486" s="273">
        <f t="shared" si="612"/>
        <v>0.23383768559062446</v>
      </c>
      <c r="AA486" s="117"/>
      <c r="AB486" s="117"/>
      <c r="AC486" s="117"/>
      <c r="AD486" s="117"/>
      <c r="AE486" s="117">
        <f t="shared" si="613"/>
        <v>234188.84356000018</v>
      </c>
      <c r="AF486" s="99">
        <f t="shared" si="614"/>
        <v>0.82206286720907884</v>
      </c>
      <c r="AG486" s="118">
        <f>2132398.67028-AG485</f>
        <v>234188.84356000018</v>
      </c>
      <c r="AH486" s="114">
        <f t="shared" si="615"/>
        <v>0.82206286720907884</v>
      </c>
      <c r="AI486" s="117"/>
      <c r="AJ486" s="117"/>
      <c r="AK486" s="117"/>
      <c r="AL486" s="117"/>
      <c r="AM486" s="117"/>
      <c r="AN486" s="117"/>
      <c r="AO486" s="117"/>
      <c r="AP486" s="117"/>
      <c r="AQ486" s="117"/>
      <c r="AR486" s="117"/>
      <c r="AS486" s="117"/>
      <c r="AT486" s="117"/>
      <c r="AU486" s="117"/>
      <c r="AV486" s="117"/>
      <c r="AW486" s="117"/>
      <c r="AX486" s="118">
        <f t="shared" si="616"/>
        <v>218263.92305000022</v>
      </c>
      <c r="AY486" s="323">
        <f t="shared" si="564"/>
        <v>0.76616231440937554</v>
      </c>
      <c r="AZ486" s="118">
        <f t="shared" ref="AZ486:AZ494" si="617">L486-Y486</f>
        <v>218263.92305000022</v>
      </c>
      <c r="BA486" s="323">
        <f t="shared" si="567"/>
        <v>0.76616231440937554</v>
      </c>
      <c r="BB486" s="117"/>
      <c r="BC486" s="117"/>
      <c r="BD486" s="117"/>
      <c r="BE486" s="117"/>
    </row>
    <row r="487" spans="1:59" s="120" customFormat="1" ht="45" hidden="1" customHeight="1" x14ac:dyDescent="0.25">
      <c r="B487" s="272"/>
      <c r="C487" s="161" t="s">
        <v>301</v>
      </c>
      <c r="D487" s="117"/>
      <c r="E487" s="117">
        <f>F487+G487</f>
        <v>162014.12253000028</v>
      </c>
      <c r="F487" s="117">
        <f>'[7]18-20 декабря'!$Q$169-'[7]18-20 декабря'!$Q$170</f>
        <v>162014.12253000028</v>
      </c>
      <c r="G487" s="117"/>
      <c r="H487" s="117">
        <f t="shared" si="603"/>
        <v>-111323.48436000029</v>
      </c>
      <c r="I487" s="117">
        <f>L487-F487</f>
        <v>-111323.48436000029</v>
      </c>
      <c r="J487" s="117"/>
      <c r="K487" s="117">
        <f t="shared" si="606"/>
        <v>50690.638169999998</v>
      </c>
      <c r="L487" s="118">
        <v>50690.638169999998</v>
      </c>
      <c r="M487" s="118"/>
      <c r="N487" s="118"/>
      <c r="O487" s="117">
        <f t="shared" si="607"/>
        <v>50690.638169999998</v>
      </c>
      <c r="P487" s="323">
        <f t="shared" si="608"/>
        <v>1</v>
      </c>
      <c r="Q487" s="118">
        <f>L487</f>
        <v>50690.638169999998</v>
      </c>
      <c r="R487" s="323">
        <f t="shared" si="609"/>
        <v>1</v>
      </c>
      <c r="S487" s="117"/>
      <c r="T487" s="117"/>
      <c r="U487" s="117">
        <f>D487+G487</f>
        <v>0</v>
      </c>
      <c r="V487" s="117"/>
      <c r="W487" s="117">
        <f t="shared" si="610"/>
        <v>41598.996899999998</v>
      </c>
      <c r="X487" s="273">
        <f t="shared" si="611"/>
        <v>0.82064456873654701</v>
      </c>
      <c r="Y487" s="118">
        <v>41598.996899999998</v>
      </c>
      <c r="Z487" s="273">
        <f t="shared" si="612"/>
        <v>0.82064456873654701</v>
      </c>
      <c r="AA487" s="117"/>
      <c r="AB487" s="117"/>
      <c r="AC487" s="117"/>
      <c r="AD487" s="117"/>
      <c r="AE487" s="117">
        <f t="shared" si="613"/>
        <v>50690.638169999998</v>
      </c>
      <c r="AF487" s="99">
        <f t="shared" si="614"/>
        <v>1</v>
      </c>
      <c r="AG487" s="118">
        <f>O487</f>
        <v>50690.638169999998</v>
      </c>
      <c r="AH487" s="114">
        <f t="shared" si="615"/>
        <v>1</v>
      </c>
      <c r="AI487" s="117"/>
      <c r="AJ487" s="117"/>
      <c r="AK487" s="117"/>
      <c r="AL487" s="117"/>
      <c r="AM487" s="117">
        <f>AU487-AA487</f>
        <v>0</v>
      </c>
      <c r="AN487" s="117"/>
      <c r="AO487" s="117"/>
      <c r="AP487" s="117">
        <f t="shared" si="604"/>
        <v>-41598.996899999998</v>
      </c>
      <c r="AQ487" s="117">
        <f>AX487-AE487</f>
        <v>-41598.996899999998</v>
      </c>
      <c r="AR487" s="117"/>
      <c r="AS487" s="117"/>
      <c r="AT487" s="117">
        <f t="shared" si="605"/>
        <v>0</v>
      </c>
      <c r="AU487" s="117">
        <f>AA487</f>
        <v>0</v>
      </c>
      <c r="AV487" s="117"/>
      <c r="AW487" s="117"/>
      <c r="AX487" s="118">
        <f t="shared" si="616"/>
        <v>9091.6412700000001</v>
      </c>
      <c r="AY487" s="323">
        <f t="shared" si="564"/>
        <v>0.17935543126345296</v>
      </c>
      <c r="AZ487" s="118">
        <f t="shared" si="617"/>
        <v>9091.6412700000001</v>
      </c>
      <c r="BA487" s="323">
        <f t="shared" si="567"/>
        <v>0.17935543126345296</v>
      </c>
      <c r="BB487" s="117"/>
      <c r="BC487" s="117"/>
      <c r="BD487" s="117"/>
      <c r="BE487" s="117"/>
    </row>
    <row r="488" spans="1:59" s="120" customFormat="1" ht="86.25" hidden="1" customHeight="1" x14ac:dyDescent="0.25">
      <c r="B488" s="272"/>
      <c r="C488" s="161" t="s">
        <v>302</v>
      </c>
      <c r="D488" s="117"/>
      <c r="E488" s="117"/>
      <c r="F488" s="117"/>
      <c r="G488" s="117"/>
      <c r="H488" s="117"/>
      <c r="I488" s="117"/>
      <c r="J488" s="117"/>
      <c r="K488" s="117">
        <f>L488</f>
        <v>0</v>
      </c>
      <c r="L488" s="118">
        <v>0</v>
      </c>
      <c r="M488" s="118"/>
      <c r="N488" s="118"/>
      <c r="O488" s="117">
        <f t="shared" si="607"/>
        <v>0</v>
      </c>
      <c r="P488" s="323" t="e">
        <f t="shared" si="608"/>
        <v>#DIV/0!</v>
      </c>
      <c r="Q488" s="118"/>
      <c r="R488" s="323" t="e">
        <f t="shared" si="609"/>
        <v>#DIV/0!</v>
      </c>
      <c r="S488" s="117"/>
      <c r="T488" s="117"/>
      <c r="U488" s="117"/>
      <c r="V488" s="117"/>
      <c r="W488" s="117">
        <f>Y488</f>
        <v>0</v>
      </c>
      <c r="X488" s="273" t="e">
        <f t="shared" si="611"/>
        <v>#DIV/0!</v>
      </c>
      <c r="Y488" s="118">
        <f>L488</f>
        <v>0</v>
      </c>
      <c r="Z488" s="273" t="e">
        <f t="shared" si="612"/>
        <v>#DIV/0!</v>
      </c>
      <c r="AA488" s="117"/>
      <c r="AB488" s="117"/>
      <c r="AC488" s="117"/>
      <c r="AD488" s="117"/>
      <c r="AE488" s="117">
        <f>AG488</f>
        <v>0</v>
      </c>
      <c r="AF488" s="99" t="e">
        <f t="shared" si="614"/>
        <v>#DIV/0!</v>
      </c>
      <c r="AG488" s="118">
        <f t="shared" ref="AG488:AG489" si="618">L488</f>
        <v>0</v>
      </c>
      <c r="AH488" s="114" t="e">
        <f t="shared" si="615"/>
        <v>#DIV/0!</v>
      </c>
      <c r="AI488" s="117"/>
      <c r="AJ488" s="117"/>
      <c r="AK488" s="117"/>
      <c r="AL488" s="117"/>
      <c r="AM488" s="117"/>
      <c r="AN488" s="117"/>
      <c r="AO488" s="117"/>
      <c r="AP488" s="117"/>
      <c r="AQ488" s="117"/>
      <c r="AR488" s="117"/>
      <c r="AS488" s="117"/>
      <c r="AT488" s="117"/>
      <c r="AU488" s="117"/>
      <c r="AV488" s="117"/>
      <c r="AW488" s="117"/>
      <c r="AX488" s="118">
        <f>AZ488</f>
        <v>0</v>
      </c>
      <c r="AY488" s="323" t="e">
        <f t="shared" si="564"/>
        <v>#DIV/0!</v>
      </c>
      <c r="AZ488" s="118">
        <f t="shared" si="617"/>
        <v>0</v>
      </c>
      <c r="BA488" s="323" t="e">
        <f t="shared" si="567"/>
        <v>#DIV/0!</v>
      </c>
      <c r="BB488" s="117"/>
      <c r="BC488" s="117"/>
      <c r="BD488" s="117"/>
      <c r="BE488" s="117"/>
    </row>
    <row r="489" spans="1:59" s="120" customFormat="1" ht="118.5" hidden="1" customHeight="1" x14ac:dyDescent="0.25">
      <c r="B489" s="272"/>
      <c r="C489" s="161" t="s">
        <v>320</v>
      </c>
      <c r="K489" s="117">
        <f>L489</f>
        <v>0</v>
      </c>
      <c r="L489" s="118">
        <v>0</v>
      </c>
      <c r="M489" s="118"/>
      <c r="N489" s="118"/>
      <c r="O489" s="117">
        <f t="shared" si="607"/>
        <v>0</v>
      </c>
      <c r="P489" s="323" t="e">
        <f t="shared" si="608"/>
        <v>#DIV/0!</v>
      </c>
      <c r="Q489" s="118"/>
      <c r="R489" s="323" t="e">
        <f t="shared" si="609"/>
        <v>#DIV/0!</v>
      </c>
      <c r="S489" s="117"/>
      <c r="T489" s="117"/>
      <c r="U489" s="117"/>
      <c r="V489" s="117"/>
      <c r="W489" s="117">
        <f t="shared" si="610"/>
        <v>0</v>
      </c>
      <c r="X489" s="273" t="e">
        <f t="shared" si="611"/>
        <v>#DIV/0!</v>
      </c>
      <c r="Y489" s="118">
        <v>0</v>
      </c>
      <c r="Z489" s="273" t="e">
        <f t="shared" si="612"/>
        <v>#DIV/0!</v>
      </c>
      <c r="AA489" s="117"/>
      <c r="AB489" s="117"/>
      <c r="AC489" s="117"/>
      <c r="AD489" s="117"/>
      <c r="AE489" s="117">
        <f t="shared" ref="AE489:AE493" si="619">AG489</f>
        <v>0</v>
      </c>
      <c r="AF489" s="99" t="e">
        <f t="shared" si="614"/>
        <v>#DIV/0!</v>
      </c>
      <c r="AG489" s="118">
        <f t="shared" si="618"/>
        <v>0</v>
      </c>
      <c r="AH489" s="114" t="e">
        <f t="shared" si="615"/>
        <v>#DIV/0!</v>
      </c>
      <c r="AI489" s="117"/>
      <c r="AJ489" s="117"/>
      <c r="AK489" s="117"/>
      <c r="AL489" s="117"/>
      <c r="AM489" s="117"/>
      <c r="AN489" s="117"/>
      <c r="AO489" s="117"/>
      <c r="AP489" s="117"/>
      <c r="AQ489" s="117"/>
      <c r="AR489" s="117"/>
      <c r="AS489" s="117"/>
      <c r="AT489" s="117"/>
      <c r="AU489" s="117"/>
      <c r="AV489" s="117"/>
      <c r="AW489" s="117"/>
      <c r="AX489" s="118">
        <f t="shared" ref="AX489:AX493" si="620">AZ489</f>
        <v>0</v>
      </c>
      <c r="AY489" s="323" t="e">
        <f t="shared" si="564"/>
        <v>#DIV/0!</v>
      </c>
      <c r="AZ489" s="118">
        <f t="shared" si="617"/>
        <v>0</v>
      </c>
      <c r="BA489" s="323" t="e">
        <f t="shared" si="567"/>
        <v>#DIV/0!</v>
      </c>
      <c r="BB489" s="117"/>
      <c r="BC489" s="117"/>
      <c r="BD489" s="117"/>
      <c r="BE489" s="117"/>
    </row>
    <row r="490" spans="1:59" s="120" customFormat="1" ht="54.75" hidden="1" customHeight="1" x14ac:dyDescent="0.25">
      <c r="B490" s="272"/>
      <c r="C490" s="161" t="s">
        <v>303</v>
      </c>
      <c r="K490" s="117">
        <f>L490</f>
        <v>0</v>
      </c>
      <c r="L490" s="118">
        <v>0</v>
      </c>
      <c r="M490" s="118"/>
      <c r="N490" s="118"/>
      <c r="O490" s="117">
        <f t="shared" si="607"/>
        <v>0</v>
      </c>
      <c r="P490" s="323"/>
      <c r="Q490" s="118"/>
      <c r="R490" s="323"/>
      <c r="S490" s="117"/>
      <c r="T490" s="117"/>
      <c r="U490" s="117"/>
      <c r="V490" s="117"/>
      <c r="W490" s="117"/>
      <c r="X490" s="273"/>
      <c r="Y490" s="118"/>
      <c r="Z490" s="273" t="e">
        <f t="shared" si="612"/>
        <v>#DIV/0!</v>
      </c>
      <c r="AA490" s="117"/>
      <c r="AB490" s="117"/>
      <c r="AC490" s="117"/>
      <c r="AD490" s="117"/>
      <c r="AE490" s="117"/>
      <c r="AF490" s="99"/>
      <c r="AG490" s="118"/>
      <c r="AH490" s="114"/>
      <c r="AI490" s="117"/>
      <c r="AJ490" s="117"/>
      <c r="AK490" s="117"/>
      <c r="AL490" s="117"/>
      <c r="AM490" s="117"/>
      <c r="AN490" s="117"/>
      <c r="AO490" s="117"/>
      <c r="AP490" s="117"/>
      <c r="AQ490" s="117"/>
      <c r="AR490" s="117"/>
      <c r="AS490" s="117"/>
      <c r="AT490" s="117"/>
      <c r="AU490" s="117"/>
      <c r="AV490" s="117"/>
      <c r="AW490" s="117"/>
      <c r="AX490" s="118">
        <f t="shared" si="620"/>
        <v>0</v>
      </c>
      <c r="AY490" s="323" t="e">
        <f t="shared" si="564"/>
        <v>#DIV/0!</v>
      </c>
      <c r="AZ490" s="118">
        <f t="shared" si="617"/>
        <v>0</v>
      </c>
      <c r="BA490" s="323" t="e">
        <f t="shared" si="567"/>
        <v>#DIV/0!</v>
      </c>
      <c r="BB490" s="117"/>
      <c r="BC490" s="117"/>
      <c r="BD490" s="117"/>
      <c r="BE490" s="117"/>
    </row>
    <row r="491" spans="1:59" s="120" customFormat="1" ht="54.75" hidden="1" customHeight="1" x14ac:dyDescent="0.25">
      <c r="B491" s="272"/>
      <c r="C491" s="161" t="s">
        <v>304</v>
      </c>
      <c r="K491" s="117">
        <f t="shared" ref="K491:K492" si="621">L491</f>
        <v>0</v>
      </c>
      <c r="L491" s="118">
        <v>0</v>
      </c>
      <c r="M491" s="118"/>
      <c r="N491" s="118"/>
      <c r="O491" s="117">
        <f t="shared" si="607"/>
        <v>0</v>
      </c>
      <c r="P491" s="323" t="e">
        <f t="shared" si="608"/>
        <v>#DIV/0!</v>
      </c>
      <c r="Q491" s="118"/>
      <c r="R491" s="323" t="e">
        <f t="shared" si="609"/>
        <v>#DIV/0!</v>
      </c>
      <c r="S491" s="117"/>
      <c r="T491" s="117"/>
      <c r="U491" s="117"/>
      <c r="V491" s="117"/>
      <c r="W491" s="117">
        <f>Y491</f>
        <v>0</v>
      </c>
      <c r="X491" s="273" t="e">
        <f t="shared" si="611"/>
        <v>#DIV/0!</v>
      </c>
      <c r="Y491" s="118">
        <v>0</v>
      </c>
      <c r="Z491" s="273" t="e">
        <f t="shared" si="612"/>
        <v>#DIV/0!</v>
      </c>
      <c r="AA491" s="117"/>
      <c r="AB491" s="117"/>
      <c r="AC491" s="117"/>
      <c r="AD491" s="117"/>
      <c r="AE491" s="117">
        <f t="shared" si="619"/>
        <v>0</v>
      </c>
      <c r="AF491" s="99" t="e">
        <f t="shared" si="614"/>
        <v>#DIV/0!</v>
      </c>
      <c r="AG491" s="118">
        <f>Y491</f>
        <v>0</v>
      </c>
      <c r="AH491" s="114" t="e">
        <f t="shared" si="615"/>
        <v>#DIV/0!</v>
      </c>
      <c r="AI491" s="117"/>
      <c r="AJ491" s="117"/>
      <c r="AK491" s="117"/>
      <c r="AL491" s="117"/>
      <c r="AM491" s="117"/>
      <c r="AN491" s="117"/>
      <c r="AO491" s="117"/>
      <c r="AP491" s="117"/>
      <c r="AQ491" s="117"/>
      <c r="AR491" s="117"/>
      <c r="AS491" s="117"/>
      <c r="AT491" s="117"/>
      <c r="AU491" s="117"/>
      <c r="AV491" s="117"/>
      <c r="AW491" s="117"/>
      <c r="AX491" s="118">
        <f t="shared" si="620"/>
        <v>0</v>
      </c>
      <c r="AY491" s="323" t="e">
        <f t="shared" si="564"/>
        <v>#DIV/0!</v>
      </c>
      <c r="AZ491" s="118">
        <f t="shared" si="617"/>
        <v>0</v>
      </c>
      <c r="BA491" s="323" t="e">
        <f t="shared" si="567"/>
        <v>#DIV/0!</v>
      </c>
      <c r="BB491" s="117"/>
      <c r="BC491" s="117"/>
      <c r="BD491" s="117"/>
      <c r="BE491" s="117"/>
    </row>
    <row r="492" spans="1:59" s="120" customFormat="1" ht="54.75" hidden="1" customHeight="1" x14ac:dyDescent="0.25">
      <c r="B492" s="272"/>
      <c r="C492" s="161" t="s">
        <v>305</v>
      </c>
      <c r="D492" s="117"/>
      <c r="E492" s="117"/>
      <c r="F492" s="117"/>
      <c r="G492" s="117"/>
      <c r="H492" s="117"/>
      <c r="I492" s="117"/>
      <c r="J492" s="117"/>
      <c r="K492" s="117">
        <f t="shared" si="621"/>
        <v>0</v>
      </c>
      <c r="L492" s="118">
        <v>0</v>
      </c>
      <c r="M492" s="118"/>
      <c r="N492" s="118"/>
      <c r="O492" s="117">
        <f t="shared" si="607"/>
        <v>0</v>
      </c>
      <c r="P492" s="323" t="e">
        <f t="shared" si="608"/>
        <v>#DIV/0!</v>
      </c>
      <c r="Q492" s="118"/>
      <c r="R492" s="323" t="e">
        <f t="shared" si="609"/>
        <v>#DIV/0!</v>
      </c>
      <c r="S492" s="117"/>
      <c r="T492" s="117"/>
      <c r="U492" s="117"/>
      <c r="V492" s="117"/>
      <c r="W492" s="117">
        <f>Y492</f>
        <v>0</v>
      </c>
      <c r="X492" s="273" t="e">
        <f t="shared" si="611"/>
        <v>#DIV/0!</v>
      </c>
      <c r="Y492" s="118">
        <v>0</v>
      </c>
      <c r="Z492" s="273" t="e">
        <f t="shared" si="612"/>
        <v>#DIV/0!</v>
      </c>
      <c r="AA492" s="117"/>
      <c r="AB492" s="117"/>
      <c r="AC492" s="117"/>
      <c r="AD492" s="117"/>
      <c r="AE492" s="117">
        <f t="shared" si="619"/>
        <v>0</v>
      </c>
      <c r="AF492" s="99" t="e">
        <f t="shared" si="614"/>
        <v>#DIV/0!</v>
      </c>
      <c r="AG492" s="118">
        <v>0</v>
      </c>
      <c r="AH492" s="114" t="e">
        <f t="shared" si="615"/>
        <v>#DIV/0!</v>
      </c>
      <c r="AI492" s="117"/>
      <c r="AJ492" s="117"/>
      <c r="AK492" s="117"/>
      <c r="AL492" s="117"/>
      <c r="AM492" s="117"/>
      <c r="AN492" s="117"/>
      <c r="AO492" s="117"/>
      <c r="AP492" s="117"/>
      <c r="AQ492" s="117"/>
      <c r="AR492" s="117"/>
      <c r="AS492" s="117"/>
      <c r="AT492" s="117"/>
      <c r="AU492" s="117"/>
      <c r="AV492" s="117"/>
      <c r="AW492" s="117"/>
      <c r="AX492" s="118">
        <f t="shared" si="620"/>
        <v>0</v>
      </c>
      <c r="AY492" s="323" t="e">
        <f t="shared" si="564"/>
        <v>#DIV/0!</v>
      </c>
      <c r="AZ492" s="118">
        <f t="shared" si="617"/>
        <v>0</v>
      </c>
      <c r="BA492" s="323" t="e">
        <f t="shared" si="567"/>
        <v>#DIV/0!</v>
      </c>
      <c r="BB492" s="117"/>
      <c r="BC492" s="117"/>
      <c r="BD492" s="117"/>
      <c r="BE492" s="117"/>
    </row>
    <row r="493" spans="1:59" s="120" customFormat="1" ht="24" hidden="1" customHeight="1" x14ac:dyDescent="0.25">
      <c r="B493" s="272"/>
      <c r="C493" s="161" t="s">
        <v>386</v>
      </c>
      <c r="D493" s="117"/>
      <c r="E493" s="117">
        <f>F493</f>
        <v>41000</v>
      </c>
      <c r="F493" s="117">
        <v>41000</v>
      </c>
      <c r="G493" s="117"/>
      <c r="H493" s="117">
        <f t="shared" si="603"/>
        <v>44279.351949999997</v>
      </c>
      <c r="I493" s="117">
        <f>L493-F493</f>
        <v>44279.351949999997</v>
      </c>
      <c r="J493" s="117"/>
      <c r="K493" s="117">
        <f t="shared" si="606"/>
        <v>85279.351949999997</v>
      </c>
      <c r="L493" s="118">
        <v>85279.351949999997</v>
      </c>
      <c r="M493" s="118"/>
      <c r="N493" s="118"/>
      <c r="O493" s="117">
        <f>Q493</f>
        <v>40417.556940000002</v>
      </c>
      <c r="P493" s="323">
        <f t="shared" si="608"/>
        <v>0.47394305908535933</v>
      </c>
      <c r="Q493" s="118">
        <f>'[8]по объектам (2)'!$D$260</f>
        <v>40417.556940000002</v>
      </c>
      <c r="R493" s="323">
        <f>Y493/L493</f>
        <v>0.43599994816799265</v>
      </c>
      <c r="S493" s="117"/>
      <c r="T493" s="117"/>
      <c r="U493" s="117"/>
      <c r="V493" s="117"/>
      <c r="W493" s="117">
        <f>Y493</f>
        <v>37181.793030000001</v>
      </c>
      <c r="X493" s="273">
        <f t="shared" si="611"/>
        <v>0.43599994816799265</v>
      </c>
      <c r="Y493" s="118">
        <v>37181.793030000001</v>
      </c>
      <c r="Z493" s="273">
        <f t="shared" si="612"/>
        <v>0.43599994816799265</v>
      </c>
      <c r="AA493" s="117"/>
      <c r="AB493" s="117"/>
      <c r="AC493" s="117"/>
      <c r="AD493" s="117"/>
      <c r="AE493" s="117">
        <f t="shared" si="619"/>
        <v>76703.577619999996</v>
      </c>
      <c r="AF493" s="99">
        <f t="shared" si="614"/>
        <v>0.89943903027044525</v>
      </c>
      <c r="AG493" s="118">
        <v>76703.577619999996</v>
      </c>
      <c r="AH493" s="114">
        <f t="shared" si="615"/>
        <v>0.89943903027044525</v>
      </c>
      <c r="AI493" s="117"/>
      <c r="AJ493" s="117"/>
      <c r="AK493" s="117"/>
      <c r="AL493" s="117"/>
      <c r="AM493" s="117">
        <f>AU493-AA493</f>
        <v>0</v>
      </c>
      <c r="AN493" s="117"/>
      <c r="AO493" s="117"/>
      <c r="AP493" s="117" t="e">
        <f t="shared" si="604"/>
        <v>#REF!</v>
      </c>
      <c r="AQ493" s="117" t="e">
        <f>AX493-AE493</f>
        <v>#REF!</v>
      </c>
      <c r="AR493" s="117"/>
      <c r="AS493" s="117"/>
      <c r="AT493" s="117">
        <f t="shared" si="605"/>
        <v>0</v>
      </c>
      <c r="AU493" s="117">
        <f>AA493</f>
        <v>0</v>
      </c>
      <c r="AV493" s="117"/>
      <c r="AW493" s="117"/>
      <c r="AX493" s="118" t="e">
        <f t="shared" si="620"/>
        <v>#REF!</v>
      </c>
      <c r="AY493" s="323" t="e">
        <f t="shared" si="564"/>
        <v>#REF!</v>
      </c>
      <c r="AZ493" s="118" t="e">
        <f>L493-#REF!</f>
        <v>#REF!</v>
      </c>
      <c r="BA493" s="323" t="e">
        <f t="shared" si="567"/>
        <v>#REF!</v>
      </c>
      <c r="BB493" s="117"/>
      <c r="BC493" s="117"/>
      <c r="BD493" s="117"/>
      <c r="BE493" s="117"/>
    </row>
    <row r="494" spans="1:59" s="120" customFormat="1" ht="25.5" hidden="1" customHeight="1" x14ac:dyDescent="0.25">
      <c r="B494" s="272"/>
      <c r="C494" s="161" t="s">
        <v>203</v>
      </c>
      <c r="D494" s="117"/>
      <c r="E494" s="117">
        <f>F494+G494</f>
        <v>20647.07747</v>
      </c>
      <c r="F494" s="117">
        <f>'[7]18-20 декабря'!$Q$208</f>
        <v>20647.07747</v>
      </c>
      <c r="G494" s="117"/>
      <c r="H494" s="117">
        <f t="shared" si="603"/>
        <v>21420.505930000003</v>
      </c>
      <c r="I494" s="117">
        <f>L494-F494</f>
        <v>21420.505930000003</v>
      </c>
      <c r="J494" s="117"/>
      <c r="K494" s="117">
        <f t="shared" si="606"/>
        <v>42067.583400000003</v>
      </c>
      <c r="L494" s="118">
        <v>42067.583400000003</v>
      </c>
      <c r="M494" s="118"/>
      <c r="N494" s="118"/>
      <c r="O494" s="117">
        <f t="shared" si="607"/>
        <v>0</v>
      </c>
      <c r="P494" s="323">
        <f t="shared" si="608"/>
        <v>0</v>
      </c>
      <c r="Q494" s="118">
        <v>0</v>
      </c>
      <c r="R494" s="323">
        <f t="shared" si="609"/>
        <v>0</v>
      </c>
      <c r="S494" s="117"/>
      <c r="T494" s="117"/>
      <c r="U494" s="117">
        <f>D494+G494</f>
        <v>0</v>
      </c>
      <c r="V494" s="117"/>
      <c r="W494" s="117">
        <f t="shared" si="610"/>
        <v>6</v>
      </c>
      <c r="X494" s="273">
        <f t="shared" si="611"/>
        <v>1.426276366519309E-4</v>
      </c>
      <c r="Y494" s="118">
        <v>6</v>
      </c>
      <c r="Z494" s="273">
        <f t="shared" si="612"/>
        <v>1.426276366519309E-4</v>
      </c>
      <c r="AA494" s="117"/>
      <c r="AB494" s="117"/>
      <c r="AC494" s="117"/>
      <c r="AD494" s="117"/>
      <c r="AE494" s="117">
        <f t="shared" ref="AE494:AE495" si="622">AG494+AK494</f>
        <v>41502.301879999999</v>
      </c>
      <c r="AF494" s="99">
        <f t="shared" si="614"/>
        <v>0.98656253879323141</v>
      </c>
      <c r="AG494" s="118">
        <v>41502.301879999999</v>
      </c>
      <c r="AH494" s="114">
        <f t="shared" si="615"/>
        <v>0.98656253879323141</v>
      </c>
      <c r="AI494" s="117"/>
      <c r="AJ494" s="117"/>
      <c r="AK494" s="117"/>
      <c r="AL494" s="117"/>
      <c r="AM494" s="117">
        <f>AU494-AA494</f>
        <v>0</v>
      </c>
      <c r="AN494" s="117"/>
      <c r="AO494" s="117"/>
      <c r="AP494" s="117">
        <f t="shared" si="604"/>
        <v>559.28152000000409</v>
      </c>
      <c r="AQ494" s="117">
        <f>AX494-AE494</f>
        <v>559.28152000000409</v>
      </c>
      <c r="AR494" s="117"/>
      <c r="AS494" s="117"/>
      <c r="AT494" s="117">
        <f t="shared" si="605"/>
        <v>0</v>
      </c>
      <c r="AU494" s="117">
        <f>AA494</f>
        <v>0</v>
      </c>
      <c r="AV494" s="117"/>
      <c r="AW494" s="117"/>
      <c r="AX494" s="118">
        <f t="shared" ref="AX494:AX495" si="623">AZ494+BD494</f>
        <v>42061.583400000003</v>
      </c>
      <c r="AY494" s="323">
        <f t="shared" si="564"/>
        <v>0.99985737236334804</v>
      </c>
      <c r="AZ494" s="118">
        <f t="shared" si="617"/>
        <v>42061.583400000003</v>
      </c>
      <c r="BA494" s="323">
        <f t="shared" si="567"/>
        <v>0.99985737236334804</v>
      </c>
      <c r="BB494" s="117"/>
      <c r="BC494" s="117"/>
      <c r="BD494" s="117"/>
      <c r="BE494" s="117"/>
    </row>
    <row r="495" spans="1:59" s="120" customFormat="1" ht="122.25" hidden="1" customHeight="1" x14ac:dyDescent="0.25">
      <c r="B495" s="272"/>
      <c r="C495" s="161" t="s">
        <v>204</v>
      </c>
      <c r="D495" s="117"/>
      <c r="E495" s="117"/>
      <c r="F495" s="117"/>
      <c r="G495" s="117"/>
      <c r="H495" s="117"/>
      <c r="I495" s="117"/>
      <c r="J495" s="117"/>
      <c r="K495" s="117">
        <f t="shared" si="606"/>
        <v>0</v>
      </c>
      <c r="L495" s="118">
        <v>0</v>
      </c>
      <c r="M495" s="118"/>
      <c r="N495" s="118"/>
      <c r="O495" s="117">
        <f t="shared" si="607"/>
        <v>0</v>
      </c>
      <c r="P495" s="195" t="e">
        <f t="shared" si="608"/>
        <v>#DIV/0!</v>
      </c>
      <c r="Q495" s="118">
        <v>0</v>
      </c>
      <c r="R495" s="195" t="e">
        <f t="shared" si="609"/>
        <v>#DIV/0!</v>
      </c>
      <c r="S495" s="117"/>
      <c r="T495" s="117"/>
      <c r="U495" s="117"/>
      <c r="V495" s="117"/>
      <c r="W495" s="117">
        <f t="shared" si="610"/>
        <v>0</v>
      </c>
      <c r="X495" s="271" t="e">
        <f t="shared" si="611"/>
        <v>#DIV/0!</v>
      </c>
      <c r="Y495" s="118">
        <v>0</v>
      </c>
      <c r="Z495" s="271" t="e">
        <f t="shared" si="612"/>
        <v>#DIV/0!</v>
      </c>
      <c r="AA495" s="117"/>
      <c r="AB495" s="117"/>
      <c r="AC495" s="117"/>
      <c r="AD495" s="117"/>
      <c r="AE495" s="117">
        <f t="shared" si="622"/>
        <v>0</v>
      </c>
      <c r="AF495" s="105" t="e">
        <f t="shared" si="614"/>
        <v>#DIV/0!</v>
      </c>
      <c r="AG495" s="118">
        <v>0</v>
      </c>
      <c r="AH495" s="114" t="e">
        <f t="shared" si="615"/>
        <v>#DIV/0!</v>
      </c>
      <c r="AI495" s="117"/>
      <c r="AJ495" s="117"/>
      <c r="AK495" s="117"/>
      <c r="AL495" s="117"/>
      <c r="AM495" s="117">
        <f>AU495-AA495</f>
        <v>0</v>
      </c>
      <c r="AN495" s="117"/>
      <c r="AO495" s="117"/>
      <c r="AP495" s="117">
        <f t="shared" si="604"/>
        <v>0</v>
      </c>
      <c r="AQ495" s="117">
        <f>AX495-AE495</f>
        <v>0</v>
      </c>
      <c r="AR495" s="117"/>
      <c r="AS495" s="117"/>
      <c r="AT495" s="117">
        <f t="shared" si="605"/>
        <v>0</v>
      </c>
      <c r="AU495" s="117">
        <v>0</v>
      </c>
      <c r="AV495" s="117"/>
      <c r="AW495" s="117"/>
      <c r="AX495" s="118">
        <f t="shared" si="623"/>
        <v>0</v>
      </c>
      <c r="AY495" s="195" t="e">
        <f t="shared" si="564"/>
        <v>#DIV/0!</v>
      </c>
      <c r="AZ495" s="118">
        <f t="shared" ref="AZ495" si="624">L495-Y495</f>
        <v>0</v>
      </c>
      <c r="BA495" s="195" t="e">
        <f t="shared" si="567"/>
        <v>#DIV/0!</v>
      </c>
      <c r="BB495" s="117"/>
      <c r="BC495" s="117"/>
      <c r="BD495" s="117"/>
      <c r="BE495" s="117"/>
    </row>
    <row r="496" spans="1:59" s="275" customFormat="1" ht="113.25" customHeight="1" x14ac:dyDescent="0.25">
      <c r="A496" s="274" t="s">
        <v>22</v>
      </c>
      <c r="B496" s="140" t="s">
        <v>76</v>
      </c>
      <c r="C496" s="270" t="s">
        <v>205</v>
      </c>
      <c r="D496" s="153"/>
      <c r="E496" s="153">
        <f>F496+G496</f>
        <v>445719.85243000003</v>
      </c>
      <c r="F496" s="153">
        <f>F498+F500+F499</f>
        <v>445719.85243000003</v>
      </c>
      <c r="G496" s="153">
        <f>G498+G500+G499</f>
        <v>0</v>
      </c>
      <c r="H496" s="153">
        <f>I496</f>
        <v>357300.93784000003</v>
      </c>
      <c r="I496" s="153">
        <f>I497+I498+I499+I500</f>
        <v>357300.93784000003</v>
      </c>
      <c r="J496" s="153"/>
      <c r="K496" s="153">
        <f t="shared" si="606"/>
        <v>803020.79027</v>
      </c>
      <c r="L496" s="104">
        <f>L498+L499+L500</f>
        <v>803020.79027</v>
      </c>
      <c r="M496" s="152"/>
      <c r="N496" s="152"/>
      <c r="O496" s="153">
        <f>Q496+U496</f>
        <v>38359.327219999999</v>
      </c>
      <c r="P496" s="195">
        <f t="shared" si="608"/>
        <v>4.7768784675054833E-2</v>
      </c>
      <c r="Q496" s="152">
        <f>Q498+Q500+Q499</f>
        <v>38359.327219999999</v>
      </c>
      <c r="R496" s="195">
        <f t="shared" si="609"/>
        <v>4.7768784675054833E-2</v>
      </c>
      <c r="S496" s="153"/>
      <c r="T496" s="153"/>
      <c r="U496" s="153">
        <f>U498+U500+U499</f>
        <v>0</v>
      </c>
      <c r="V496" s="153"/>
      <c r="W496" s="153">
        <f>Y496+AC496</f>
        <v>122294.15453</v>
      </c>
      <c r="X496" s="271">
        <f>W496/K496</f>
        <v>0.15229263801361978</v>
      </c>
      <c r="Y496" s="104">
        <f>Y498+Y499+Y500</f>
        <v>122294.15453</v>
      </c>
      <c r="Z496" s="271">
        <f>Y496/L496</f>
        <v>0.15229263801361978</v>
      </c>
      <c r="AA496" s="153"/>
      <c r="AB496" s="153"/>
      <c r="AC496" s="153">
        <f>AC498+AC500+AC499</f>
        <v>0</v>
      </c>
      <c r="AD496" s="153"/>
      <c r="AE496" s="153">
        <f>AG496+AK496</f>
        <v>396201.45282000001</v>
      </c>
      <c r="AF496" s="105">
        <f t="shared" si="614"/>
        <v>0.49338878597001834</v>
      </c>
      <c r="AG496" s="152">
        <f>AG498+AG500+AG499</f>
        <v>396201.45282000001</v>
      </c>
      <c r="AH496" s="114">
        <f t="shared" si="615"/>
        <v>0.49338878597001834</v>
      </c>
      <c r="AI496" s="153"/>
      <c r="AJ496" s="153"/>
      <c r="AK496" s="153">
        <f>AK498+AK500+AK499</f>
        <v>0</v>
      </c>
      <c r="AL496" s="153"/>
      <c r="AM496" s="153">
        <f>AM498+AM500</f>
        <v>0</v>
      </c>
      <c r="AN496" s="153"/>
      <c r="AO496" s="153"/>
      <c r="AP496" s="153">
        <f t="shared" si="604"/>
        <v>284525.18291999999</v>
      </c>
      <c r="AQ496" s="153">
        <f>AQ498+AQ500</f>
        <v>284525.18291999999</v>
      </c>
      <c r="AR496" s="153"/>
      <c r="AS496" s="153"/>
      <c r="AT496" s="153">
        <f t="shared" si="605"/>
        <v>0</v>
      </c>
      <c r="AU496" s="153">
        <f>AU498+AU500</f>
        <v>0</v>
      </c>
      <c r="AV496" s="153"/>
      <c r="AW496" s="153"/>
      <c r="AX496" s="152">
        <f>AZ496+BD496</f>
        <v>680726.63573999994</v>
      </c>
      <c r="AY496" s="195">
        <f t="shared" si="564"/>
        <v>0.84770736198638019</v>
      </c>
      <c r="AZ496" s="152">
        <f>AZ498+AZ500+AZ499</f>
        <v>680726.63573999994</v>
      </c>
      <c r="BA496" s="195">
        <f t="shared" si="567"/>
        <v>0.84770736198638019</v>
      </c>
      <c r="BB496" s="153"/>
      <c r="BC496" s="153"/>
      <c r="BD496" s="153">
        <f>BD498+BD500+BD499</f>
        <v>0</v>
      </c>
      <c r="BE496" s="153"/>
    </row>
    <row r="497" spans="1:57" s="269" customFormat="1" ht="28.5" hidden="1" customHeight="1" x14ac:dyDescent="0.25">
      <c r="A497" s="276"/>
      <c r="B497" s="140" t="s">
        <v>206</v>
      </c>
      <c r="C497" s="270" t="s">
        <v>207</v>
      </c>
      <c r="D497" s="153"/>
      <c r="E497" s="277"/>
      <c r="F497" s="153"/>
      <c r="G497" s="153"/>
      <c r="H497" s="153"/>
      <c r="I497" s="153"/>
      <c r="J497" s="153"/>
      <c r="K497" s="153">
        <f t="shared" si="606"/>
        <v>0</v>
      </c>
      <c r="L497" s="152">
        <f>F497+I497</f>
        <v>0</v>
      </c>
      <c r="M497" s="152"/>
      <c r="N497" s="152"/>
      <c r="O497" s="153"/>
      <c r="P497" s="195" t="e">
        <f t="shared" si="608"/>
        <v>#DIV/0!</v>
      </c>
      <c r="Q497" s="278"/>
      <c r="R497" s="195" t="e">
        <f t="shared" si="609"/>
        <v>#DIV/0!</v>
      </c>
      <c r="S497" s="153"/>
      <c r="T497" s="153"/>
      <c r="U497" s="153"/>
      <c r="V497" s="153"/>
      <c r="W497" s="153"/>
      <c r="X497" s="273" t="e">
        <f t="shared" si="611"/>
        <v>#DIV/0!</v>
      </c>
      <c r="Y497" s="278"/>
      <c r="Z497" s="273" t="e">
        <f t="shared" si="612"/>
        <v>#DIV/0!</v>
      </c>
      <c r="AA497" s="153"/>
      <c r="AB497" s="153"/>
      <c r="AC497" s="153"/>
      <c r="AD497" s="153"/>
      <c r="AE497" s="153"/>
      <c r="AF497" s="105" t="e">
        <f t="shared" si="614"/>
        <v>#DIV/0!</v>
      </c>
      <c r="AG497" s="278"/>
      <c r="AH497" s="114" t="e">
        <f t="shared" si="615"/>
        <v>#DIV/0!</v>
      </c>
      <c r="AI497" s="153"/>
      <c r="AJ497" s="153"/>
      <c r="AK497" s="153"/>
      <c r="AL497" s="153"/>
      <c r="AM497" s="153">
        <f>AG497+AJ497</f>
        <v>0</v>
      </c>
      <c r="AN497" s="153"/>
      <c r="AO497" s="153"/>
      <c r="AP497" s="153">
        <f t="shared" si="604"/>
        <v>0</v>
      </c>
      <c r="AQ497" s="153">
        <f>AK497+AN497</f>
        <v>0</v>
      </c>
      <c r="AR497" s="153"/>
      <c r="AS497" s="153"/>
      <c r="AT497" s="153">
        <f t="shared" si="605"/>
        <v>0</v>
      </c>
      <c r="AU497" s="153">
        <f>AK497+AN497</f>
        <v>0</v>
      </c>
      <c r="AV497" s="153"/>
      <c r="AW497" s="153"/>
      <c r="AX497" s="278"/>
      <c r="AY497" s="195" t="e">
        <f t="shared" si="564"/>
        <v>#DIV/0!</v>
      </c>
      <c r="AZ497" s="278"/>
      <c r="BA497" s="195" t="e">
        <f t="shared" si="567"/>
        <v>#DIV/0!</v>
      </c>
      <c r="BB497" s="153"/>
      <c r="BC497" s="153"/>
      <c r="BD497" s="153"/>
      <c r="BE497" s="153"/>
    </row>
    <row r="498" spans="1:57" s="120" customFormat="1" ht="42" hidden="1" customHeight="1" x14ac:dyDescent="0.25">
      <c r="A498" s="279"/>
      <c r="B498" s="115"/>
      <c r="C498" s="161" t="s">
        <v>86</v>
      </c>
      <c r="D498" s="117"/>
      <c r="E498" s="117">
        <f t="shared" ref="E498:E503" si="625">F498+G498</f>
        <v>412719.85243000003</v>
      </c>
      <c r="F498" s="117">
        <f>462719.85243-50000</f>
        <v>412719.85243000003</v>
      </c>
      <c r="G498" s="117"/>
      <c r="H498" s="117">
        <f>I498</f>
        <v>308223.44243</v>
      </c>
      <c r="I498" s="117">
        <f>L498-F498</f>
        <v>308223.44243</v>
      </c>
      <c r="J498" s="117"/>
      <c r="K498" s="117">
        <f t="shared" si="606"/>
        <v>720943.29486000002</v>
      </c>
      <c r="L498" s="118">
        <v>720943.29486000002</v>
      </c>
      <c r="M498" s="118"/>
      <c r="N498" s="118"/>
      <c r="O498" s="117">
        <f>Q498+U498</f>
        <v>21508.949339999999</v>
      </c>
      <c r="P498" s="323">
        <f t="shared" si="608"/>
        <v>2.9834453684983397E-2</v>
      </c>
      <c r="Q498" s="118">
        <v>21508.949339999999</v>
      </c>
      <c r="R498" s="323">
        <f t="shared" si="609"/>
        <v>2.9834453684983397E-2</v>
      </c>
      <c r="S498" s="117"/>
      <c r="T498" s="117"/>
      <c r="U498" s="117"/>
      <c r="V498" s="117"/>
      <c r="W498" s="117">
        <f>Y498+AC498</f>
        <v>103702.37883</v>
      </c>
      <c r="X498" s="273">
        <f t="shared" si="611"/>
        <v>0.14384262891319069</v>
      </c>
      <c r="Y498" s="118">
        <v>103702.37883</v>
      </c>
      <c r="Z498" s="273">
        <f t="shared" si="612"/>
        <v>0.14384262891319069</v>
      </c>
      <c r="AA498" s="117"/>
      <c r="AB498" s="117"/>
      <c r="AC498" s="117"/>
      <c r="AD498" s="117"/>
      <c r="AE498" s="117">
        <f>AG498+AK498</f>
        <v>329009.4595</v>
      </c>
      <c r="AF498" s="99">
        <f t="shared" si="614"/>
        <v>0.45635969131787313</v>
      </c>
      <c r="AG498" s="118">
        <v>329009.4595</v>
      </c>
      <c r="AH498" s="114">
        <f t="shared" si="615"/>
        <v>0.45635969131787313</v>
      </c>
      <c r="AI498" s="117"/>
      <c r="AJ498" s="117"/>
      <c r="AK498" s="117"/>
      <c r="AL498" s="117"/>
      <c r="AM498" s="117">
        <f>AU498-AA498</f>
        <v>0</v>
      </c>
      <c r="AN498" s="117"/>
      <c r="AO498" s="117"/>
      <c r="AP498" s="117">
        <f t="shared" si="604"/>
        <v>288231.45652999997</v>
      </c>
      <c r="AQ498" s="117">
        <f>AX498-AE498</f>
        <v>288231.45652999997</v>
      </c>
      <c r="AR498" s="117"/>
      <c r="AS498" s="117"/>
      <c r="AT498" s="117">
        <f t="shared" si="605"/>
        <v>0</v>
      </c>
      <c r="AU498" s="117">
        <f>AA498</f>
        <v>0</v>
      </c>
      <c r="AV498" s="117"/>
      <c r="AW498" s="117"/>
      <c r="AX498" s="118">
        <f>AZ498+BD498</f>
        <v>617240.91602999996</v>
      </c>
      <c r="AY498" s="323">
        <f t="shared" si="564"/>
        <v>0.85615737108680923</v>
      </c>
      <c r="AZ498" s="118">
        <f t="shared" ref="AZ498:AZ500" si="626">L498-Y498</f>
        <v>617240.91602999996</v>
      </c>
      <c r="BA498" s="323">
        <f t="shared" si="567"/>
        <v>0.85615737108680923</v>
      </c>
      <c r="BB498" s="117"/>
      <c r="BC498" s="117"/>
      <c r="BD498" s="117"/>
      <c r="BE498" s="117"/>
    </row>
    <row r="499" spans="1:57" s="120" customFormat="1" ht="31.5" hidden="1" customHeight="1" x14ac:dyDescent="0.25">
      <c r="A499" s="279"/>
      <c r="B499" s="115"/>
      <c r="C499" s="161" t="s">
        <v>208</v>
      </c>
      <c r="D499" s="117"/>
      <c r="E499" s="117">
        <f t="shared" si="625"/>
        <v>0</v>
      </c>
      <c r="F499" s="117">
        <v>0</v>
      </c>
      <c r="G499" s="117"/>
      <c r="H499" s="117">
        <f>I499</f>
        <v>0</v>
      </c>
      <c r="I499" s="117">
        <f>L499-F499</f>
        <v>0</v>
      </c>
      <c r="J499" s="117"/>
      <c r="K499" s="117">
        <f t="shared" si="606"/>
        <v>0</v>
      </c>
      <c r="L499" s="118">
        <v>0</v>
      </c>
      <c r="M499" s="118"/>
      <c r="N499" s="118"/>
      <c r="O499" s="117">
        <f>Q499+U499</f>
        <v>0</v>
      </c>
      <c r="P499" s="323" t="e">
        <f t="shared" si="608"/>
        <v>#DIV/0!</v>
      </c>
      <c r="Q499" s="118"/>
      <c r="R499" s="323" t="e">
        <f t="shared" si="609"/>
        <v>#DIV/0!</v>
      </c>
      <c r="S499" s="117"/>
      <c r="T499" s="117"/>
      <c r="U499" s="117"/>
      <c r="V499" s="117"/>
      <c r="W499" s="117">
        <f>Y499+AC499</f>
        <v>0</v>
      </c>
      <c r="X499" s="273" t="e">
        <f t="shared" si="611"/>
        <v>#DIV/0!</v>
      </c>
      <c r="Y499" s="118">
        <v>0</v>
      </c>
      <c r="Z499" s="273" t="e">
        <f t="shared" si="612"/>
        <v>#DIV/0!</v>
      </c>
      <c r="AA499" s="117"/>
      <c r="AB499" s="117"/>
      <c r="AC499" s="117"/>
      <c r="AD499" s="117"/>
      <c r="AE499" s="117">
        <f>AG499+AK499</f>
        <v>0</v>
      </c>
      <c r="AF499" s="99" t="e">
        <f t="shared" si="614"/>
        <v>#DIV/0!</v>
      </c>
      <c r="AG499" s="118"/>
      <c r="AH499" s="114" t="e">
        <f t="shared" si="615"/>
        <v>#DIV/0!</v>
      </c>
      <c r="AI499" s="117"/>
      <c r="AJ499" s="117"/>
      <c r="AK499" s="117"/>
      <c r="AL499" s="117"/>
      <c r="AM499" s="117">
        <f>AU499-AA499</f>
        <v>0</v>
      </c>
      <c r="AN499" s="117"/>
      <c r="AO499" s="117"/>
      <c r="AP499" s="117">
        <f t="shared" si="604"/>
        <v>0</v>
      </c>
      <c r="AQ499" s="117">
        <f>AX499-AE499</f>
        <v>0</v>
      </c>
      <c r="AR499" s="117"/>
      <c r="AS499" s="117"/>
      <c r="AT499" s="117">
        <f t="shared" si="605"/>
        <v>0</v>
      </c>
      <c r="AU499" s="117">
        <f>AA499</f>
        <v>0</v>
      </c>
      <c r="AV499" s="117"/>
      <c r="AW499" s="117"/>
      <c r="AX499" s="118">
        <f>AZ499+BD499</f>
        <v>0</v>
      </c>
      <c r="AY499" s="323" t="e">
        <f t="shared" si="564"/>
        <v>#DIV/0!</v>
      </c>
      <c r="AZ499" s="118">
        <f t="shared" si="626"/>
        <v>0</v>
      </c>
      <c r="BA499" s="323" t="e">
        <f t="shared" si="567"/>
        <v>#DIV/0!</v>
      </c>
      <c r="BB499" s="117"/>
      <c r="BC499" s="117"/>
      <c r="BD499" s="117"/>
      <c r="BE499" s="117"/>
    </row>
    <row r="500" spans="1:57" s="120" customFormat="1" ht="43.5" hidden="1" customHeight="1" x14ac:dyDescent="0.25">
      <c r="A500" s="279"/>
      <c r="B500" s="115"/>
      <c r="C500" s="161" t="s">
        <v>75</v>
      </c>
      <c r="D500" s="117"/>
      <c r="E500" s="117">
        <f t="shared" si="625"/>
        <v>33000</v>
      </c>
      <c r="F500" s="117">
        <f>63000-30000</f>
        <v>33000</v>
      </c>
      <c r="G500" s="117"/>
      <c r="H500" s="117">
        <f>I500</f>
        <v>49077.495410000003</v>
      </c>
      <c r="I500" s="117">
        <f>L500-F500</f>
        <v>49077.495410000003</v>
      </c>
      <c r="J500" s="117"/>
      <c r="K500" s="117">
        <f t="shared" si="606"/>
        <v>82077.495410000003</v>
      </c>
      <c r="L500" s="118">
        <v>82077.495410000003</v>
      </c>
      <c r="M500" s="118"/>
      <c r="N500" s="118"/>
      <c r="O500" s="117">
        <f>Q500+U500</f>
        <v>16850.37788</v>
      </c>
      <c r="P500" s="323">
        <f t="shared" si="608"/>
        <v>0.20529839264499555</v>
      </c>
      <c r="Q500" s="118">
        <v>16850.37788</v>
      </c>
      <c r="R500" s="323">
        <f t="shared" si="609"/>
        <v>0.20529839264499555</v>
      </c>
      <c r="S500" s="117"/>
      <c r="T500" s="117"/>
      <c r="U500" s="117"/>
      <c r="V500" s="117"/>
      <c r="W500" s="117">
        <f>Y500+AC500</f>
        <v>18591.775699999998</v>
      </c>
      <c r="X500" s="273">
        <f t="shared" si="611"/>
        <v>0.22651490042585837</v>
      </c>
      <c r="Y500" s="118">
        <v>18591.775699999998</v>
      </c>
      <c r="Z500" s="273">
        <f t="shared" si="612"/>
        <v>0.22651490042585837</v>
      </c>
      <c r="AA500" s="117"/>
      <c r="AB500" s="117"/>
      <c r="AC500" s="117"/>
      <c r="AD500" s="117"/>
      <c r="AE500" s="117">
        <f>AG500+AK500</f>
        <v>67191.993319999994</v>
      </c>
      <c r="AF500" s="99">
        <f t="shared" si="614"/>
        <v>0.81864088303812432</v>
      </c>
      <c r="AG500" s="118">
        <v>67191.993319999994</v>
      </c>
      <c r="AH500" s="114">
        <f t="shared" si="615"/>
        <v>0.81864088303812432</v>
      </c>
      <c r="AI500" s="117"/>
      <c r="AJ500" s="117"/>
      <c r="AK500" s="117"/>
      <c r="AL500" s="117"/>
      <c r="AM500" s="117">
        <f>AU500-AA500</f>
        <v>0</v>
      </c>
      <c r="AN500" s="117"/>
      <c r="AO500" s="117"/>
      <c r="AP500" s="117">
        <f t="shared" si="604"/>
        <v>-3706.2736099999893</v>
      </c>
      <c r="AQ500" s="117">
        <f>AX500-AE500</f>
        <v>-3706.2736099999893</v>
      </c>
      <c r="AR500" s="117"/>
      <c r="AS500" s="117"/>
      <c r="AT500" s="117">
        <f t="shared" si="605"/>
        <v>0</v>
      </c>
      <c r="AU500" s="117">
        <f>AA500</f>
        <v>0</v>
      </c>
      <c r="AV500" s="117"/>
      <c r="AW500" s="117"/>
      <c r="AX500" s="118">
        <f>AZ500+BD500</f>
        <v>63485.719710000005</v>
      </c>
      <c r="AY500" s="323">
        <f t="shared" ref="AY500:AY578" si="627">AX500/K500</f>
        <v>0.77348509957414158</v>
      </c>
      <c r="AZ500" s="118">
        <f t="shared" si="626"/>
        <v>63485.719710000005</v>
      </c>
      <c r="BA500" s="323">
        <f t="shared" ref="BA500:BA532" si="628">AZ500/L500</f>
        <v>0.77348509957414158</v>
      </c>
      <c r="BB500" s="117"/>
      <c r="BC500" s="117"/>
      <c r="BD500" s="117"/>
      <c r="BE500" s="117"/>
    </row>
    <row r="501" spans="1:57" s="269" customFormat="1" ht="54" hidden="1" customHeight="1" x14ac:dyDescent="0.25">
      <c r="B501" s="140" t="s">
        <v>206</v>
      </c>
      <c r="C501" s="270" t="s">
        <v>209</v>
      </c>
      <c r="D501" s="153"/>
      <c r="E501" s="153">
        <f t="shared" si="625"/>
        <v>0</v>
      </c>
      <c r="F501" s="153">
        <f>F502</f>
        <v>0</v>
      </c>
      <c r="G501" s="153">
        <f>G502</f>
        <v>0</v>
      </c>
      <c r="H501" s="153">
        <f>I501</f>
        <v>0</v>
      </c>
      <c r="I501" s="153">
        <f>I502</f>
        <v>0</v>
      </c>
      <c r="J501" s="153"/>
      <c r="K501" s="153">
        <f t="shared" si="606"/>
        <v>0</v>
      </c>
      <c r="L501" s="152">
        <f>F501+I501</f>
        <v>0</v>
      </c>
      <c r="M501" s="152"/>
      <c r="N501" s="152"/>
      <c r="O501" s="153">
        <f>O502</f>
        <v>0</v>
      </c>
      <c r="P501" s="195" t="e">
        <f t="shared" si="608"/>
        <v>#DIV/0!</v>
      </c>
      <c r="Q501" s="152">
        <f>Q502</f>
        <v>0</v>
      </c>
      <c r="R501" s="195" t="e">
        <f t="shared" si="609"/>
        <v>#DIV/0!</v>
      </c>
      <c r="S501" s="153"/>
      <c r="T501" s="153"/>
      <c r="U501" s="153">
        <f>U502</f>
        <v>0</v>
      </c>
      <c r="V501" s="153"/>
      <c r="W501" s="153">
        <f>W502</f>
        <v>0</v>
      </c>
      <c r="X501" s="273" t="e">
        <f t="shared" si="611"/>
        <v>#DIV/0!</v>
      </c>
      <c r="Y501" s="152">
        <f>Y502</f>
        <v>0</v>
      </c>
      <c r="Z501" s="273" t="e">
        <f t="shared" si="612"/>
        <v>#DIV/0!</v>
      </c>
      <c r="AA501" s="153"/>
      <c r="AB501" s="153"/>
      <c r="AC501" s="153">
        <f>AC502</f>
        <v>0</v>
      </c>
      <c r="AD501" s="153"/>
      <c r="AE501" s="153">
        <f>AE502</f>
        <v>0</v>
      </c>
      <c r="AF501" s="105" t="e">
        <f t="shared" si="614"/>
        <v>#DIV/0!</v>
      </c>
      <c r="AG501" s="152">
        <f>AG502</f>
        <v>0</v>
      </c>
      <c r="AH501" s="114" t="e">
        <f t="shared" si="615"/>
        <v>#DIV/0!</v>
      </c>
      <c r="AI501" s="153"/>
      <c r="AJ501" s="153"/>
      <c r="AK501" s="153">
        <f>AK502</f>
        <v>0</v>
      </c>
      <c r="AL501" s="153"/>
      <c r="AM501" s="153">
        <f>AG501+AJ501</f>
        <v>0</v>
      </c>
      <c r="AN501" s="153"/>
      <c r="AO501" s="153"/>
      <c r="AP501" s="153">
        <f t="shared" si="604"/>
        <v>0</v>
      </c>
      <c r="AQ501" s="153">
        <f>AK501+AN501</f>
        <v>0</v>
      </c>
      <c r="AR501" s="153"/>
      <c r="AS501" s="153"/>
      <c r="AT501" s="153">
        <f t="shared" si="605"/>
        <v>0</v>
      </c>
      <c r="AU501" s="153">
        <f>AK501+AN501</f>
        <v>0</v>
      </c>
      <c r="AV501" s="153"/>
      <c r="AW501" s="153"/>
      <c r="AX501" s="152">
        <f>AX502</f>
        <v>0</v>
      </c>
      <c r="AY501" s="195" t="e">
        <f t="shared" si="627"/>
        <v>#DIV/0!</v>
      </c>
      <c r="AZ501" s="152">
        <f>AZ502</f>
        <v>0</v>
      </c>
      <c r="BA501" s="195" t="e">
        <f t="shared" si="628"/>
        <v>#DIV/0!</v>
      </c>
      <c r="BB501" s="153"/>
      <c r="BC501" s="153"/>
      <c r="BD501" s="153">
        <f>BD502</f>
        <v>0</v>
      </c>
      <c r="BE501" s="153"/>
    </row>
    <row r="502" spans="1:57" s="269" customFormat="1" ht="24.75" hidden="1" customHeight="1" x14ac:dyDescent="0.25">
      <c r="B502" s="140" t="s">
        <v>206</v>
      </c>
      <c r="C502" s="280" t="s">
        <v>90</v>
      </c>
      <c r="D502" s="281"/>
      <c r="E502" s="281">
        <f t="shared" si="625"/>
        <v>0</v>
      </c>
      <c r="F502" s="281">
        <v>0</v>
      </c>
      <c r="G502" s="281"/>
      <c r="H502" s="281">
        <f>I502</f>
        <v>0</v>
      </c>
      <c r="I502" s="281">
        <f>L502-F502</f>
        <v>0</v>
      </c>
      <c r="J502" s="281"/>
      <c r="K502" s="281">
        <f t="shared" si="606"/>
        <v>0</v>
      </c>
      <c r="L502" s="282">
        <v>0</v>
      </c>
      <c r="M502" s="282"/>
      <c r="N502" s="282"/>
      <c r="O502" s="281">
        <f>Q502+U502</f>
        <v>0</v>
      </c>
      <c r="P502" s="195" t="e">
        <f t="shared" si="608"/>
        <v>#DIV/0!</v>
      </c>
      <c r="Q502" s="282"/>
      <c r="R502" s="195" t="e">
        <f t="shared" si="609"/>
        <v>#DIV/0!</v>
      </c>
      <c r="S502" s="281"/>
      <c r="T502" s="281"/>
      <c r="U502" s="281"/>
      <c r="V502" s="281"/>
      <c r="W502" s="281">
        <f>Y502+AC502</f>
        <v>0</v>
      </c>
      <c r="X502" s="273" t="e">
        <f t="shared" si="611"/>
        <v>#DIV/0!</v>
      </c>
      <c r="Y502" s="282"/>
      <c r="Z502" s="273" t="e">
        <f t="shared" si="612"/>
        <v>#DIV/0!</v>
      </c>
      <c r="AA502" s="281"/>
      <c r="AB502" s="281"/>
      <c r="AC502" s="281"/>
      <c r="AD502" s="281"/>
      <c r="AE502" s="281">
        <f>AG502+AK502</f>
        <v>0</v>
      </c>
      <c r="AF502" s="105" t="e">
        <f t="shared" si="614"/>
        <v>#DIV/0!</v>
      </c>
      <c r="AG502" s="282"/>
      <c r="AH502" s="114" t="e">
        <f t="shared" si="615"/>
        <v>#DIV/0!</v>
      </c>
      <c r="AI502" s="281"/>
      <c r="AJ502" s="281"/>
      <c r="AK502" s="281"/>
      <c r="AL502" s="281"/>
      <c r="AM502" s="281">
        <v>0</v>
      </c>
      <c r="AN502" s="281"/>
      <c r="AO502" s="281"/>
      <c r="AP502" s="281">
        <f t="shared" si="604"/>
        <v>0</v>
      </c>
      <c r="AQ502" s="281">
        <v>0</v>
      </c>
      <c r="AR502" s="281"/>
      <c r="AS502" s="281"/>
      <c r="AT502" s="281">
        <f t="shared" si="605"/>
        <v>0</v>
      </c>
      <c r="AU502" s="281">
        <v>0</v>
      </c>
      <c r="AV502" s="281"/>
      <c r="AW502" s="281"/>
      <c r="AX502" s="282">
        <f>AZ502+BD502</f>
        <v>0</v>
      </c>
      <c r="AY502" s="195" t="e">
        <f t="shared" si="627"/>
        <v>#DIV/0!</v>
      </c>
      <c r="AZ502" s="282"/>
      <c r="BA502" s="195" t="e">
        <f t="shared" si="628"/>
        <v>#DIV/0!</v>
      </c>
      <c r="BB502" s="281"/>
      <c r="BC502" s="281"/>
      <c r="BD502" s="281"/>
      <c r="BE502" s="281"/>
    </row>
    <row r="503" spans="1:57" s="269" customFormat="1" ht="25.5" hidden="1" customHeight="1" x14ac:dyDescent="0.25">
      <c r="B503" s="140" t="s">
        <v>206</v>
      </c>
      <c r="C503" s="280" t="s">
        <v>210</v>
      </c>
      <c r="D503" s="281"/>
      <c r="E503" s="153">
        <f t="shared" si="625"/>
        <v>0</v>
      </c>
      <c r="F503" s="153"/>
      <c r="G503" s="153"/>
      <c r="H503" s="153"/>
      <c r="I503" s="153"/>
      <c r="J503" s="153"/>
      <c r="K503" s="153"/>
      <c r="L503" s="152"/>
      <c r="M503" s="152"/>
      <c r="N503" s="152"/>
      <c r="O503" s="153">
        <f>Q503+U503</f>
        <v>0</v>
      </c>
      <c r="P503" s="195" t="e">
        <f t="shared" si="608"/>
        <v>#DIV/0!</v>
      </c>
      <c r="Q503" s="152"/>
      <c r="R503" s="195" t="e">
        <f t="shared" si="609"/>
        <v>#DIV/0!</v>
      </c>
      <c r="S503" s="281"/>
      <c r="T503" s="281"/>
      <c r="U503" s="281"/>
      <c r="V503" s="281"/>
      <c r="W503" s="153">
        <f>Y503+AC503</f>
        <v>0</v>
      </c>
      <c r="X503" s="273" t="e">
        <f t="shared" si="611"/>
        <v>#DIV/0!</v>
      </c>
      <c r="Y503" s="152"/>
      <c r="Z503" s="273" t="e">
        <f t="shared" si="612"/>
        <v>#DIV/0!</v>
      </c>
      <c r="AA503" s="281"/>
      <c r="AB503" s="281"/>
      <c r="AC503" s="281"/>
      <c r="AD503" s="281"/>
      <c r="AE503" s="153">
        <f>AG503+AK503</f>
        <v>0</v>
      </c>
      <c r="AF503" s="105" t="e">
        <f t="shared" si="614"/>
        <v>#DIV/0!</v>
      </c>
      <c r="AG503" s="152"/>
      <c r="AH503" s="114" t="e">
        <f t="shared" si="615"/>
        <v>#DIV/0!</v>
      </c>
      <c r="AI503" s="281"/>
      <c r="AJ503" s="281"/>
      <c r="AK503" s="281"/>
      <c r="AL503" s="281"/>
      <c r="AM503" s="153"/>
      <c r="AN503" s="153"/>
      <c r="AO503" s="153"/>
      <c r="AP503" s="153"/>
      <c r="AQ503" s="153"/>
      <c r="AR503" s="153"/>
      <c r="AS503" s="153"/>
      <c r="AT503" s="153"/>
      <c r="AU503" s="153"/>
      <c r="AV503" s="153"/>
      <c r="AW503" s="153"/>
      <c r="AX503" s="152">
        <f>AZ503+BD503</f>
        <v>0</v>
      </c>
      <c r="AY503" s="195" t="e">
        <f t="shared" si="627"/>
        <v>#DIV/0!</v>
      </c>
      <c r="AZ503" s="152"/>
      <c r="BA503" s="195" t="e">
        <f t="shared" si="628"/>
        <v>#DIV/0!</v>
      </c>
      <c r="BB503" s="281"/>
      <c r="BC503" s="281"/>
      <c r="BD503" s="281"/>
      <c r="BE503" s="281"/>
    </row>
    <row r="504" spans="1:57" s="283" customFormat="1" ht="91.5" customHeight="1" x14ac:dyDescent="0.2">
      <c r="B504" s="140" t="s">
        <v>22</v>
      </c>
      <c r="C504" s="151" t="s">
        <v>211</v>
      </c>
      <c r="D504" s="103"/>
      <c r="E504" s="103">
        <f>E505+E506+E508</f>
        <v>1153321.89995</v>
      </c>
      <c r="F504" s="103">
        <f>F505+F506+F508</f>
        <v>1153321.89995</v>
      </c>
      <c r="G504" s="103">
        <f>G505+G506+G508</f>
        <v>0</v>
      </c>
      <c r="H504" s="103" t="e">
        <f t="shared" ref="H504:H508" si="629">I504</f>
        <v>#REF!</v>
      </c>
      <c r="I504" s="103" t="e">
        <f>I505+#REF!+I506+I508</f>
        <v>#REF!</v>
      </c>
      <c r="J504" s="103"/>
      <c r="K504" s="153">
        <f t="shared" ref="K504:K505" si="630">L504</f>
        <v>1314032.7802800001</v>
      </c>
      <c r="L504" s="104">
        <f>SUM(L505:L508)</f>
        <v>1314032.7802800001</v>
      </c>
      <c r="M504" s="152"/>
      <c r="N504" s="104"/>
      <c r="O504" s="153">
        <f>Q504</f>
        <v>820.78119000000004</v>
      </c>
      <c r="P504" s="195">
        <f t="shared" si="608"/>
        <v>6.2462763662950952E-4</v>
      </c>
      <c r="Q504" s="104">
        <f>SUM(Q505:Q508)</f>
        <v>820.78119000000004</v>
      </c>
      <c r="R504" s="195">
        <f t="shared" si="609"/>
        <v>6.2462763662950952E-4</v>
      </c>
      <c r="S504" s="443"/>
      <c r="T504" s="443"/>
      <c r="U504" s="443">
        <f>U505+U506+U508</f>
        <v>0</v>
      </c>
      <c r="V504" s="443"/>
      <c r="W504" s="153">
        <f>Y504</f>
        <v>74494.819879999995</v>
      </c>
      <c r="X504" s="271">
        <f t="shared" si="611"/>
        <v>5.6691751528547336E-2</v>
      </c>
      <c r="Y504" s="104">
        <f>SUM(Y505:Y508)</f>
        <v>74494.819879999995</v>
      </c>
      <c r="Z504" s="271">
        <f t="shared" si="612"/>
        <v>5.6691751528547336E-2</v>
      </c>
      <c r="AA504" s="103"/>
      <c r="AB504" s="103"/>
      <c r="AC504" s="103">
        <f>AC505+AC506+AC508</f>
        <v>0</v>
      </c>
      <c r="AD504" s="103"/>
      <c r="AE504" s="153">
        <f>AG504</f>
        <v>550806.65841999999</v>
      </c>
      <c r="AF504" s="105">
        <f t="shared" si="614"/>
        <v>0.41917269240622113</v>
      </c>
      <c r="AG504" s="104">
        <f>SUM(AG505:AG508)</f>
        <v>550806.65841999999</v>
      </c>
      <c r="AH504" s="114">
        <f t="shared" si="615"/>
        <v>0.41917269240622113</v>
      </c>
      <c r="AI504" s="103"/>
      <c r="AJ504" s="103"/>
      <c r="AK504" s="103">
        <f>AK505+AK506+AK508</f>
        <v>0</v>
      </c>
      <c r="AL504" s="103"/>
      <c r="AM504" s="153" t="e">
        <f>AM505+#REF!+AM506+AM508</f>
        <v>#REF!</v>
      </c>
      <c r="AN504" s="153"/>
      <c r="AO504" s="103"/>
      <c r="AP504" s="153" t="e">
        <f>AQ504</f>
        <v>#REF!</v>
      </c>
      <c r="AQ504" s="153" t="e">
        <f>AQ505+#REF!+AQ506+AQ508</f>
        <v>#REF!</v>
      </c>
      <c r="AR504" s="153"/>
      <c r="AS504" s="103"/>
      <c r="AT504" s="153" t="e">
        <f>AU504</f>
        <v>#REF!</v>
      </c>
      <c r="AU504" s="153" t="e">
        <f>AU505+#REF!+AU506+AU508</f>
        <v>#REF!</v>
      </c>
      <c r="AV504" s="153"/>
      <c r="AW504" s="103"/>
      <c r="AX504" s="104">
        <f>AZ504</f>
        <v>1239537.9604</v>
      </c>
      <c r="AY504" s="195">
        <f t="shared" si="627"/>
        <v>0.94330824847145256</v>
      </c>
      <c r="AZ504" s="104">
        <f>SUM(AZ505:AZ508)</f>
        <v>1239537.9604</v>
      </c>
      <c r="BA504" s="195">
        <f t="shared" si="628"/>
        <v>0.94330824847145256</v>
      </c>
      <c r="BB504" s="408"/>
      <c r="BC504" s="408"/>
      <c r="BD504" s="408">
        <f>BD505+BD506+BD508</f>
        <v>0</v>
      </c>
      <c r="BE504" s="408"/>
    </row>
    <row r="505" spans="1:57" s="120" customFormat="1" ht="36" hidden="1" customHeight="1" x14ac:dyDescent="0.25">
      <c r="B505" s="115"/>
      <c r="C505" s="161" t="s">
        <v>306</v>
      </c>
      <c r="D505" s="117"/>
      <c r="E505" s="117">
        <f>F505+G505</f>
        <v>817560.89994999999</v>
      </c>
      <c r="F505" s="117">
        <f>876110.14495-58549.245</f>
        <v>817560.89994999999</v>
      </c>
      <c r="G505" s="117"/>
      <c r="H505" s="117">
        <f t="shared" si="629"/>
        <v>-387256.26530999999</v>
      </c>
      <c r="I505" s="117">
        <f>L505-F505</f>
        <v>-387256.26530999999</v>
      </c>
      <c r="J505" s="117"/>
      <c r="K505" s="117">
        <f t="shared" si="630"/>
        <v>430304.63464</v>
      </c>
      <c r="L505" s="118">
        <f>49383.6125+380921.02214</f>
        <v>430304.63464</v>
      </c>
      <c r="M505" s="118"/>
      <c r="N505" s="118"/>
      <c r="O505" s="117">
        <f>Q505+U505</f>
        <v>0</v>
      </c>
      <c r="P505" s="323">
        <f t="shared" si="608"/>
        <v>0</v>
      </c>
      <c r="Q505" s="118"/>
      <c r="R505" s="323">
        <f t="shared" si="609"/>
        <v>0</v>
      </c>
      <c r="S505" s="117"/>
      <c r="T505" s="117"/>
      <c r="U505" s="117"/>
      <c r="V505" s="117"/>
      <c r="W505" s="117">
        <f>Y505+AC505</f>
        <v>59994.582840000003</v>
      </c>
      <c r="X505" s="273">
        <f t="shared" si="611"/>
        <v>0.13942351071861558</v>
      </c>
      <c r="Y505" s="118">
        <v>59994.582840000003</v>
      </c>
      <c r="Z505" s="273">
        <f t="shared" si="612"/>
        <v>0.13942351071861558</v>
      </c>
      <c r="AA505" s="117"/>
      <c r="AB505" s="117"/>
      <c r="AC505" s="117"/>
      <c r="AD505" s="117"/>
      <c r="AE505" s="117">
        <f>AG505+AK505</f>
        <v>352240.55930000002</v>
      </c>
      <c r="AF505" s="114">
        <f t="shared" si="614"/>
        <v>0.81858416327467709</v>
      </c>
      <c r="AG505" s="118">
        <v>352240.55930000002</v>
      </c>
      <c r="AH505" s="114">
        <f t="shared" si="615"/>
        <v>0.81858416327467709</v>
      </c>
      <c r="AI505" s="117"/>
      <c r="AJ505" s="117"/>
      <c r="AK505" s="117"/>
      <c r="AL505" s="117"/>
      <c r="AM505" s="117">
        <v>0</v>
      </c>
      <c r="AN505" s="117"/>
      <c r="AO505" s="117"/>
      <c r="AP505" s="117">
        <f>AQ505</f>
        <v>18069.492499999993</v>
      </c>
      <c r="AQ505" s="117">
        <f>AX505-AE505</f>
        <v>18069.492499999993</v>
      </c>
      <c r="AR505" s="117"/>
      <c r="AS505" s="117"/>
      <c r="AT505" s="117">
        <f>AU505</f>
        <v>-185088.16058</v>
      </c>
      <c r="AU505" s="117">
        <f>AA505-185088.16058</f>
        <v>-185088.16058</v>
      </c>
      <c r="AV505" s="117"/>
      <c r="AW505" s="117"/>
      <c r="AX505" s="118">
        <f>AZ505+BD505</f>
        <v>370310.05180000002</v>
      </c>
      <c r="AY505" s="323">
        <f t="shared" si="627"/>
        <v>0.86057648928138442</v>
      </c>
      <c r="AZ505" s="118">
        <f t="shared" ref="AZ505:AZ508" si="631">L505-Y505</f>
        <v>370310.05180000002</v>
      </c>
      <c r="BA505" s="323">
        <f t="shared" si="628"/>
        <v>0.86057648928138442</v>
      </c>
      <c r="BB505" s="117"/>
      <c r="BC505" s="117"/>
      <c r="BD505" s="117"/>
      <c r="BE505" s="117"/>
    </row>
    <row r="506" spans="1:57" s="120" customFormat="1" ht="52.5" hidden="1" customHeight="1" x14ac:dyDescent="0.25">
      <c r="B506" s="115"/>
      <c r="C506" s="161" t="s">
        <v>212</v>
      </c>
      <c r="D506" s="117"/>
      <c r="E506" s="117">
        <f>F506+G506</f>
        <v>290761</v>
      </c>
      <c r="F506" s="117">
        <v>290761</v>
      </c>
      <c r="G506" s="117"/>
      <c r="H506" s="117">
        <f t="shared" si="629"/>
        <v>179442.01823000005</v>
      </c>
      <c r="I506" s="117">
        <f>L506-F506</f>
        <v>179442.01823000005</v>
      </c>
      <c r="J506" s="117"/>
      <c r="K506" s="117">
        <f t="shared" ref="K506:K508" si="632">L506</f>
        <v>470203.01823000005</v>
      </c>
      <c r="L506" s="118">
        <f>140948.51777+329254.50046</f>
        <v>470203.01823000005</v>
      </c>
      <c r="M506" s="118"/>
      <c r="N506" s="118"/>
      <c r="O506" s="117">
        <f t="shared" ref="O506:O507" si="633">Q506+U506</f>
        <v>0</v>
      </c>
      <c r="P506" s="323">
        <f t="shared" si="608"/>
        <v>0</v>
      </c>
      <c r="Q506" s="118"/>
      <c r="R506" s="323">
        <f t="shared" si="609"/>
        <v>0</v>
      </c>
      <c r="S506" s="117"/>
      <c r="T506" s="117"/>
      <c r="U506" s="117"/>
      <c r="V506" s="117"/>
      <c r="W506" s="117">
        <f t="shared" ref="W506:W507" si="634">Y506+AC506</f>
        <v>0</v>
      </c>
      <c r="X506" s="273">
        <f t="shared" si="611"/>
        <v>0</v>
      </c>
      <c r="Y506" s="118">
        <v>0</v>
      </c>
      <c r="Z506" s="273">
        <f t="shared" si="612"/>
        <v>0</v>
      </c>
      <c r="AA506" s="117"/>
      <c r="AB506" s="117"/>
      <c r="AC506" s="117"/>
      <c r="AD506" s="117"/>
      <c r="AE506" s="117">
        <f t="shared" ref="AE506:AE507" si="635">AG506+AK506</f>
        <v>140948.51777000001</v>
      </c>
      <c r="AF506" s="114">
        <f t="shared" si="614"/>
        <v>0.29976098048153099</v>
      </c>
      <c r="AG506" s="118">
        <v>140948.51777000001</v>
      </c>
      <c r="AH506" s="114">
        <f t="shared" si="615"/>
        <v>0.29976098048153099</v>
      </c>
      <c r="AI506" s="117"/>
      <c r="AJ506" s="117"/>
      <c r="AK506" s="117"/>
      <c r="AL506" s="117"/>
      <c r="AM506" s="117">
        <f>AU506-AA506</f>
        <v>0</v>
      </c>
      <c r="AN506" s="117"/>
      <c r="AO506" s="117"/>
      <c r="AP506" s="117">
        <f t="shared" ref="AP506:AP508" si="636">AQ506</f>
        <v>329254.50046000001</v>
      </c>
      <c r="AQ506" s="117">
        <f>AX506-AE506</f>
        <v>329254.50046000001</v>
      </c>
      <c r="AR506" s="117"/>
      <c r="AS506" s="117"/>
      <c r="AT506" s="117">
        <f t="shared" ref="AT506:AT508" si="637">AU506</f>
        <v>0</v>
      </c>
      <c r="AU506" s="117">
        <f>AA506</f>
        <v>0</v>
      </c>
      <c r="AV506" s="117"/>
      <c r="AW506" s="117"/>
      <c r="AX506" s="118">
        <f t="shared" ref="AX506:AX507" si="638">AZ506+BD506</f>
        <v>470203.01823000005</v>
      </c>
      <c r="AY506" s="323">
        <f t="shared" si="627"/>
        <v>1</v>
      </c>
      <c r="AZ506" s="118">
        <f t="shared" si="631"/>
        <v>470203.01823000005</v>
      </c>
      <c r="BA506" s="323">
        <f t="shared" si="628"/>
        <v>1</v>
      </c>
      <c r="BB506" s="117"/>
      <c r="BC506" s="117"/>
      <c r="BD506" s="117"/>
      <c r="BE506" s="117"/>
    </row>
    <row r="507" spans="1:57" s="120" customFormat="1" ht="52.5" hidden="1" customHeight="1" x14ac:dyDescent="0.25">
      <c r="B507" s="115"/>
      <c r="C507" s="161" t="s">
        <v>86</v>
      </c>
      <c r="D507" s="117"/>
      <c r="E507" s="117"/>
      <c r="F507" s="117"/>
      <c r="G507" s="117"/>
      <c r="H507" s="117"/>
      <c r="I507" s="117"/>
      <c r="J507" s="117"/>
      <c r="K507" s="117">
        <f t="shared" si="632"/>
        <v>363461.71827000001</v>
      </c>
      <c r="L507" s="118">
        <v>363461.71827000001</v>
      </c>
      <c r="M507" s="118"/>
      <c r="N507" s="118"/>
      <c r="O507" s="117">
        <f t="shared" si="633"/>
        <v>0</v>
      </c>
      <c r="P507" s="323">
        <f t="shared" si="608"/>
        <v>0</v>
      </c>
      <c r="Q507" s="118"/>
      <c r="R507" s="323">
        <f t="shared" si="609"/>
        <v>0</v>
      </c>
      <c r="S507" s="117"/>
      <c r="T507" s="117"/>
      <c r="U507" s="117"/>
      <c r="V507" s="117"/>
      <c r="W507" s="117">
        <f t="shared" si="634"/>
        <v>13449.529560000001</v>
      </c>
      <c r="X507" s="273">
        <f t="shared" si="611"/>
        <v>3.700397836673662E-2</v>
      </c>
      <c r="Y507" s="118">
        <v>13449.529560000001</v>
      </c>
      <c r="Z507" s="273">
        <f t="shared" si="612"/>
        <v>3.700397836673662E-2</v>
      </c>
      <c r="AA507" s="117"/>
      <c r="AB507" s="117"/>
      <c r="AC507" s="117"/>
      <c r="AD507" s="117"/>
      <c r="AE507" s="117">
        <f t="shared" si="635"/>
        <v>44831.765200000002</v>
      </c>
      <c r="AF507" s="114">
        <f t="shared" si="614"/>
        <v>0.12334659455578874</v>
      </c>
      <c r="AG507" s="118">
        <v>44831.765200000002</v>
      </c>
      <c r="AH507" s="114">
        <f t="shared" si="615"/>
        <v>0.12334659455578874</v>
      </c>
      <c r="AI507" s="117"/>
      <c r="AJ507" s="117"/>
      <c r="AK507" s="117"/>
      <c r="AL507" s="117"/>
      <c r="AM507" s="117"/>
      <c r="AN507" s="117"/>
      <c r="AO507" s="117"/>
      <c r="AP507" s="117"/>
      <c r="AQ507" s="117"/>
      <c r="AR507" s="117"/>
      <c r="AS507" s="117"/>
      <c r="AT507" s="117"/>
      <c r="AU507" s="117"/>
      <c r="AV507" s="117"/>
      <c r="AW507" s="117"/>
      <c r="AX507" s="118">
        <f t="shared" si="638"/>
        <v>350012.18871000002</v>
      </c>
      <c r="AY507" s="323">
        <f t="shared" si="627"/>
        <v>0.96299602163326337</v>
      </c>
      <c r="AZ507" s="118">
        <f t="shared" si="631"/>
        <v>350012.18871000002</v>
      </c>
      <c r="BA507" s="323">
        <f t="shared" si="628"/>
        <v>0.96299602163326337</v>
      </c>
      <c r="BB507" s="117"/>
      <c r="BC507" s="117"/>
      <c r="BD507" s="117"/>
      <c r="BE507" s="117"/>
    </row>
    <row r="508" spans="1:57" s="120" customFormat="1" ht="45.75" hidden="1" customHeight="1" x14ac:dyDescent="0.25">
      <c r="B508" s="115"/>
      <c r="C508" s="176" t="s">
        <v>87</v>
      </c>
      <c r="D508" s="117"/>
      <c r="E508" s="117">
        <f>F508+G508</f>
        <v>45000</v>
      </c>
      <c r="F508" s="117">
        <v>45000</v>
      </c>
      <c r="G508" s="117"/>
      <c r="H508" s="117">
        <f t="shared" si="629"/>
        <v>5063.4091400000034</v>
      </c>
      <c r="I508" s="117">
        <f>L508-F508</f>
        <v>5063.4091400000034</v>
      </c>
      <c r="J508" s="117"/>
      <c r="K508" s="117">
        <f t="shared" si="632"/>
        <v>50063.409140000003</v>
      </c>
      <c r="L508" s="118">
        <v>50063.409140000003</v>
      </c>
      <c r="M508" s="118"/>
      <c r="N508" s="118"/>
      <c r="O508" s="117">
        <f>Q508+U508</f>
        <v>820.78119000000004</v>
      </c>
      <c r="P508" s="323">
        <f t="shared" si="608"/>
        <v>1.6394832155851063E-2</v>
      </c>
      <c r="Q508" s="118">
        <v>820.78119000000004</v>
      </c>
      <c r="R508" s="323">
        <f t="shared" si="609"/>
        <v>1.6394832155851063E-2</v>
      </c>
      <c r="S508" s="117"/>
      <c r="T508" s="117"/>
      <c r="U508" s="117"/>
      <c r="V508" s="117"/>
      <c r="W508" s="117">
        <f>Y508+AC508</f>
        <v>1050.70748</v>
      </c>
      <c r="X508" s="273">
        <f t="shared" si="611"/>
        <v>2.0987533570910946E-2</v>
      </c>
      <c r="Y508" s="118">
        <v>1050.70748</v>
      </c>
      <c r="Z508" s="273">
        <f t="shared" si="612"/>
        <v>2.0987533570910946E-2</v>
      </c>
      <c r="AA508" s="117"/>
      <c r="AB508" s="117"/>
      <c r="AC508" s="117"/>
      <c r="AD508" s="117"/>
      <c r="AE508" s="117">
        <f>AG508+AK508</f>
        <v>12785.816150000001</v>
      </c>
      <c r="AF508" s="114">
        <f t="shared" si="614"/>
        <v>0.25539243870198808</v>
      </c>
      <c r="AG508" s="118">
        <v>12785.816150000001</v>
      </c>
      <c r="AH508" s="114">
        <f t="shared" si="615"/>
        <v>0.25539243870198808</v>
      </c>
      <c r="AI508" s="117"/>
      <c r="AJ508" s="117"/>
      <c r="AK508" s="117"/>
      <c r="AL508" s="117"/>
      <c r="AM508" s="117">
        <f>AU508-AA508</f>
        <v>0</v>
      </c>
      <c r="AN508" s="117"/>
      <c r="AO508" s="117"/>
      <c r="AP508" s="117">
        <f t="shared" si="636"/>
        <v>36226.885510000007</v>
      </c>
      <c r="AQ508" s="117">
        <f>AX508-AE508</f>
        <v>36226.885510000007</v>
      </c>
      <c r="AR508" s="117"/>
      <c r="AS508" s="117"/>
      <c r="AT508" s="117">
        <f t="shared" si="637"/>
        <v>0</v>
      </c>
      <c r="AU508" s="117">
        <f>AA508</f>
        <v>0</v>
      </c>
      <c r="AV508" s="117"/>
      <c r="AW508" s="117"/>
      <c r="AX508" s="118">
        <f>AZ508+BD508</f>
        <v>49012.701660000006</v>
      </c>
      <c r="AY508" s="323">
        <f t="shared" si="627"/>
        <v>0.97901246642908912</v>
      </c>
      <c r="AZ508" s="118">
        <f t="shared" si="631"/>
        <v>49012.701660000006</v>
      </c>
      <c r="BA508" s="323">
        <f t="shared" si="628"/>
        <v>0.97901246642908912</v>
      </c>
      <c r="BB508" s="117"/>
      <c r="BC508" s="117"/>
      <c r="BD508" s="117"/>
      <c r="BE508" s="117"/>
    </row>
    <row r="509" spans="1:57" s="168" customFormat="1" ht="136.5" customHeight="1" x14ac:dyDescent="0.3">
      <c r="B509" s="140" t="s">
        <v>26</v>
      </c>
      <c r="C509" s="151" t="s">
        <v>418</v>
      </c>
      <c r="D509" s="153" t="e">
        <f>#REF!-#REF!</f>
        <v>#REF!</v>
      </c>
      <c r="E509" s="153" t="e">
        <f>#REF!+#REF!</f>
        <v>#REF!</v>
      </c>
      <c r="F509" s="153"/>
      <c r="G509" s="153" t="e">
        <f>#REF!+#REF!</f>
        <v>#REF!</v>
      </c>
      <c r="H509" s="153"/>
      <c r="I509" s="153"/>
      <c r="J509" s="153"/>
      <c r="K509" s="153">
        <f>N509</f>
        <v>733103.64628999995</v>
      </c>
      <c r="L509" s="152"/>
      <c r="M509" s="152"/>
      <c r="N509" s="152">
        <f>N510+N511</f>
        <v>733103.64628999995</v>
      </c>
      <c r="O509" s="153">
        <f>Q509+U509</f>
        <v>12873.822340000001</v>
      </c>
      <c r="P509" s="195">
        <f t="shared" si="608"/>
        <v>1.7560712465625079E-2</v>
      </c>
      <c r="Q509" s="152"/>
      <c r="R509" s="195">
        <v>0</v>
      </c>
      <c r="S509" s="153"/>
      <c r="T509" s="153"/>
      <c r="U509" s="152">
        <v>12873.822340000001</v>
      </c>
      <c r="V509" s="195">
        <f>U509/N509</f>
        <v>1.7560712465625079E-2</v>
      </c>
      <c r="W509" s="153">
        <f>AC509</f>
        <v>47761.816879999998</v>
      </c>
      <c r="X509" s="271">
        <f t="shared" si="611"/>
        <v>6.5150155945488855E-2</v>
      </c>
      <c r="Y509" s="152">
        <v>0</v>
      </c>
      <c r="Z509" s="273">
        <v>0</v>
      </c>
      <c r="AA509" s="153"/>
      <c r="AB509" s="153"/>
      <c r="AC509" s="152">
        <v>47761.816879999998</v>
      </c>
      <c r="AD509" s="271">
        <f>AC509/N509</f>
        <v>6.5150155945488855E-2</v>
      </c>
      <c r="AE509" s="153">
        <f>AG509+AK509</f>
        <v>733103.64628999995</v>
      </c>
      <c r="AF509" s="105">
        <f t="shared" si="614"/>
        <v>1</v>
      </c>
      <c r="AG509" s="152">
        <v>0</v>
      </c>
      <c r="AH509" s="114">
        <v>0</v>
      </c>
      <c r="AI509" s="153">
        <v>0</v>
      </c>
      <c r="AJ509" s="105">
        <v>0</v>
      </c>
      <c r="AK509" s="152">
        <v>733103.64628999995</v>
      </c>
      <c r="AL509" s="105">
        <f>AK509/N509</f>
        <v>1</v>
      </c>
      <c r="AM509" s="153"/>
      <c r="AN509" s="153"/>
      <c r="AO509" s="153">
        <v>0</v>
      </c>
      <c r="AP509" s="153">
        <f>AS509</f>
        <v>-8730.5</v>
      </c>
      <c r="AQ509" s="153"/>
      <c r="AR509" s="153"/>
      <c r="AS509" s="153">
        <f>AW509-AC509</f>
        <v>-8730.5</v>
      </c>
      <c r="AT509" s="153">
        <f>AW509</f>
        <v>39031.316879999998</v>
      </c>
      <c r="AU509" s="153"/>
      <c r="AV509" s="153"/>
      <c r="AW509" s="153">
        <f>AC509-8730.5</f>
        <v>39031.316879999998</v>
      </c>
      <c r="AX509" s="152">
        <f>AZ509+BD509</f>
        <v>731969.5229199999</v>
      </c>
      <c r="AY509" s="195">
        <f t="shared" si="627"/>
        <v>0.99845298359142054</v>
      </c>
      <c r="AZ509" s="152"/>
      <c r="BA509" s="195"/>
      <c r="BB509" s="153">
        <v>0</v>
      </c>
      <c r="BC509" s="105">
        <v>0</v>
      </c>
      <c r="BD509" s="152">
        <f>BD510+BD511</f>
        <v>731969.5229199999</v>
      </c>
      <c r="BE509" s="105">
        <f>BD509/N509</f>
        <v>0.99845298359142054</v>
      </c>
    </row>
    <row r="510" spans="1:57" s="289" customFormat="1" ht="30.75" hidden="1" customHeight="1" x14ac:dyDescent="0.3">
      <c r="B510" s="115"/>
      <c r="C510" s="468" t="s">
        <v>294</v>
      </c>
      <c r="D510" s="117"/>
      <c r="E510" s="117"/>
      <c r="F510" s="117"/>
      <c r="G510" s="117"/>
      <c r="H510" s="117"/>
      <c r="I510" s="117"/>
      <c r="J510" s="117"/>
      <c r="K510" s="153">
        <f t="shared" ref="K510:K515" si="639">N510</f>
        <v>733103.64628999995</v>
      </c>
      <c r="L510" s="118"/>
      <c r="M510" s="118"/>
      <c r="N510" s="118">
        <v>733103.64628999995</v>
      </c>
      <c r="O510" s="153">
        <f>U510</f>
        <v>0</v>
      </c>
      <c r="P510" s="323">
        <f t="shared" si="608"/>
        <v>0</v>
      </c>
      <c r="Q510" s="118"/>
      <c r="R510" s="323"/>
      <c r="S510" s="117"/>
      <c r="T510" s="117"/>
      <c r="U510" s="118"/>
      <c r="V510" s="323">
        <f t="shared" ref="V510:V511" si="640">U510/N510</f>
        <v>0</v>
      </c>
      <c r="W510" s="153">
        <f t="shared" ref="W510:W515" si="641">AC510</f>
        <v>1134.12337</v>
      </c>
      <c r="X510" s="271">
        <f t="shared" si="611"/>
        <v>1.5470164085793748E-3</v>
      </c>
      <c r="Y510" s="118"/>
      <c r="Z510" s="273"/>
      <c r="AA510" s="117"/>
      <c r="AB510" s="117"/>
      <c r="AC510" s="118">
        <v>1134.12337</v>
      </c>
      <c r="AD510" s="273">
        <f t="shared" ref="AD510:AD511" si="642">AC510/N510</f>
        <v>1.5470164085793748E-3</v>
      </c>
      <c r="AE510" s="153">
        <f t="shared" ref="AE510:AE515" si="643">AG510+AK510</f>
        <v>733103.64628999995</v>
      </c>
      <c r="AF510" s="105">
        <f t="shared" si="614"/>
        <v>1</v>
      </c>
      <c r="AG510" s="118"/>
      <c r="AH510" s="114"/>
      <c r="AI510" s="117"/>
      <c r="AJ510" s="114"/>
      <c r="AK510" s="152">
        <v>733103.64628999995</v>
      </c>
      <c r="AL510" s="105">
        <f t="shared" ref="AL510:AL515" si="644">AK510/N510</f>
        <v>1</v>
      </c>
      <c r="AM510" s="117"/>
      <c r="AN510" s="117"/>
      <c r="AO510" s="117"/>
      <c r="AP510" s="117"/>
      <c r="AQ510" s="117"/>
      <c r="AR510" s="117"/>
      <c r="AS510" s="117"/>
      <c r="AT510" s="117"/>
      <c r="AU510" s="117"/>
      <c r="AV510" s="117"/>
      <c r="AW510" s="117"/>
      <c r="AX510" s="118">
        <f>BD510</f>
        <v>731969.5229199999</v>
      </c>
      <c r="AY510" s="323">
        <f t="shared" si="627"/>
        <v>0.99845298359142054</v>
      </c>
      <c r="AZ510" s="118"/>
      <c r="BA510" s="323"/>
      <c r="BB510" s="117"/>
      <c r="BC510" s="114"/>
      <c r="BD510" s="118">
        <f>N510-AC510</f>
        <v>731969.5229199999</v>
      </c>
      <c r="BE510" s="114">
        <f t="shared" ref="BE510:BE511" si="645">BD510/N510</f>
        <v>0.99845298359142054</v>
      </c>
    </row>
    <row r="511" spans="1:57" s="289" customFormat="1" ht="46.5" hidden="1" customHeight="1" x14ac:dyDescent="0.3">
      <c r="B511" s="115"/>
      <c r="C511" s="468" t="s">
        <v>296</v>
      </c>
      <c r="D511" s="117"/>
      <c r="E511" s="117"/>
      <c r="F511" s="117"/>
      <c r="G511" s="117"/>
      <c r="H511" s="117"/>
      <c r="I511" s="117"/>
      <c r="J511" s="117"/>
      <c r="K511" s="153">
        <f t="shared" si="639"/>
        <v>0</v>
      </c>
      <c r="L511" s="118"/>
      <c r="M511" s="118"/>
      <c r="N511" s="118"/>
      <c r="O511" s="153">
        <f>U511</f>
        <v>0</v>
      </c>
      <c r="P511" s="323" t="e">
        <f t="shared" si="608"/>
        <v>#DIV/0!</v>
      </c>
      <c r="Q511" s="118"/>
      <c r="R511" s="323"/>
      <c r="S511" s="117"/>
      <c r="T511" s="117"/>
      <c r="U511" s="118"/>
      <c r="V511" s="323" t="e">
        <f t="shared" si="640"/>
        <v>#DIV/0!</v>
      </c>
      <c r="W511" s="153">
        <f t="shared" si="641"/>
        <v>0</v>
      </c>
      <c r="X511" s="271" t="e">
        <f t="shared" si="611"/>
        <v>#DIV/0!</v>
      </c>
      <c r="Y511" s="118"/>
      <c r="Z511" s="273"/>
      <c r="AA511" s="117"/>
      <c r="AB511" s="117"/>
      <c r="AC511" s="118"/>
      <c r="AD511" s="273" t="e">
        <f t="shared" si="642"/>
        <v>#DIV/0!</v>
      </c>
      <c r="AE511" s="153">
        <f t="shared" si="643"/>
        <v>733103.64628999995</v>
      </c>
      <c r="AF511" s="105" t="e">
        <f t="shared" si="614"/>
        <v>#DIV/0!</v>
      </c>
      <c r="AG511" s="118"/>
      <c r="AH511" s="114"/>
      <c r="AI511" s="117"/>
      <c r="AJ511" s="114"/>
      <c r="AK511" s="152">
        <v>733103.64628999995</v>
      </c>
      <c r="AL511" s="105" t="e">
        <f t="shared" si="644"/>
        <v>#DIV/0!</v>
      </c>
      <c r="AM511" s="117"/>
      <c r="AN511" s="117"/>
      <c r="AO511" s="117"/>
      <c r="AP511" s="117"/>
      <c r="AQ511" s="117"/>
      <c r="AR511" s="117"/>
      <c r="AS511" s="117"/>
      <c r="AT511" s="117"/>
      <c r="AU511" s="117"/>
      <c r="AV511" s="117"/>
      <c r="AW511" s="117"/>
      <c r="AX511" s="118">
        <f>BD511</f>
        <v>0</v>
      </c>
      <c r="AY511" s="323" t="e">
        <f t="shared" si="627"/>
        <v>#DIV/0!</v>
      </c>
      <c r="AZ511" s="118"/>
      <c r="BA511" s="323"/>
      <c r="BB511" s="117"/>
      <c r="BC511" s="114"/>
      <c r="BD511" s="118">
        <f>N511-AC511</f>
        <v>0</v>
      </c>
      <c r="BE511" s="114" t="e">
        <f t="shared" si="645"/>
        <v>#DIV/0!</v>
      </c>
    </row>
    <row r="512" spans="1:57" s="168" customFormat="1" ht="63.75" hidden="1" customHeight="1" x14ac:dyDescent="0.3">
      <c r="B512" s="101" t="s">
        <v>92</v>
      </c>
      <c r="C512" s="284" t="s">
        <v>213</v>
      </c>
      <c r="D512" s="153"/>
      <c r="E512" s="153">
        <f>F512+G512</f>
        <v>0</v>
      </c>
      <c r="F512" s="153">
        <v>0</v>
      </c>
      <c r="G512" s="153"/>
      <c r="H512" s="153"/>
      <c r="I512" s="153"/>
      <c r="J512" s="153"/>
      <c r="K512" s="153">
        <f t="shared" si="639"/>
        <v>0</v>
      </c>
      <c r="L512" s="152">
        <v>0</v>
      </c>
      <c r="M512" s="152"/>
      <c r="N512" s="152"/>
      <c r="O512" s="153">
        <f>Q512+U512</f>
        <v>0</v>
      </c>
      <c r="P512" s="195" t="e">
        <f t="shared" si="608"/>
        <v>#DIV/0!</v>
      </c>
      <c r="Q512" s="152">
        <v>0</v>
      </c>
      <c r="R512" s="195" t="e">
        <f t="shared" si="609"/>
        <v>#DIV/0!</v>
      </c>
      <c r="S512" s="153"/>
      <c r="T512" s="153"/>
      <c r="U512" s="118"/>
      <c r="V512" s="153"/>
      <c r="W512" s="153">
        <f t="shared" si="641"/>
        <v>0</v>
      </c>
      <c r="X512" s="271" t="e">
        <f t="shared" si="611"/>
        <v>#DIV/0!</v>
      </c>
      <c r="Y512" s="152">
        <v>0</v>
      </c>
      <c r="Z512" s="273" t="e">
        <f t="shared" si="612"/>
        <v>#DIV/0!</v>
      </c>
      <c r="AA512" s="153"/>
      <c r="AB512" s="153"/>
      <c r="AC512" s="152"/>
      <c r="AD512" s="271">
        <v>0</v>
      </c>
      <c r="AE512" s="153">
        <f t="shared" si="643"/>
        <v>733103.64628999995</v>
      </c>
      <c r="AF512" s="105" t="e">
        <f t="shared" si="614"/>
        <v>#DIV/0!</v>
      </c>
      <c r="AG512" s="152">
        <v>0</v>
      </c>
      <c r="AH512" s="114" t="e">
        <f t="shared" si="615"/>
        <v>#DIV/0!</v>
      </c>
      <c r="AI512" s="153"/>
      <c r="AJ512" s="153"/>
      <c r="AK512" s="152">
        <v>733103.64628999995</v>
      </c>
      <c r="AL512" s="105" t="e">
        <f t="shared" si="644"/>
        <v>#DIV/0!</v>
      </c>
      <c r="AM512" s="153">
        <f>AU512-AA512</f>
        <v>30000</v>
      </c>
      <c r="AN512" s="153"/>
      <c r="AO512" s="153"/>
      <c r="AP512" s="153">
        <f>AQ512</f>
        <v>-733103.64628999995</v>
      </c>
      <c r="AQ512" s="153">
        <f>AX512-AE512</f>
        <v>-733103.64628999995</v>
      </c>
      <c r="AR512" s="153"/>
      <c r="AS512" s="153"/>
      <c r="AT512" s="153">
        <f>AU512</f>
        <v>30000</v>
      </c>
      <c r="AU512" s="153">
        <v>30000</v>
      </c>
      <c r="AV512" s="153"/>
      <c r="AW512" s="153"/>
      <c r="AX512" s="152">
        <f>AZ512+BD512</f>
        <v>0</v>
      </c>
      <c r="AY512" s="195" t="e">
        <f t="shared" si="627"/>
        <v>#DIV/0!</v>
      </c>
      <c r="AZ512" s="152">
        <f>L512-Y512</f>
        <v>0</v>
      </c>
      <c r="BA512" s="195" t="e">
        <f t="shared" si="628"/>
        <v>#DIV/0!</v>
      </c>
      <c r="BB512" s="153"/>
      <c r="BC512" s="153"/>
      <c r="BD512" s="153"/>
      <c r="BE512" s="153"/>
    </row>
    <row r="513" spans="2:57" s="168" customFormat="1" ht="70.5" hidden="1" customHeight="1" x14ac:dyDescent="0.3">
      <c r="B513" s="250" t="s">
        <v>16</v>
      </c>
      <c r="C513" s="284" t="s">
        <v>214</v>
      </c>
      <c r="D513" s="285">
        <v>0</v>
      </c>
      <c r="E513" s="285"/>
      <c r="F513" s="285"/>
      <c r="G513" s="285"/>
      <c r="H513" s="285"/>
      <c r="I513" s="285"/>
      <c r="J513" s="285"/>
      <c r="K513" s="153">
        <f t="shared" si="639"/>
        <v>0</v>
      </c>
      <c r="L513" s="152">
        <v>0</v>
      </c>
      <c r="M513" s="286"/>
      <c r="N513" s="286"/>
      <c r="O513" s="153">
        <f t="shared" ref="O513:O517" si="646">Q513</f>
        <v>0</v>
      </c>
      <c r="P513" s="195" t="e">
        <f t="shared" si="608"/>
        <v>#DIV/0!</v>
      </c>
      <c r="Q513" s="152">
        <f>L513</f>
        <v>0</v>
      </c>
      <c r="R513" s="195" t="e">
        <f t="shared" si="609"/>
        <v>#DIV/0!</v>
      </c>
      <c r="S513" s="285"/>
      <c r="T513" s="285"/>
      <c r="U513" s="286"/>
      <c r="V513" s="285"/>
      <c r="W513" s="153">
        <f t="shared" si="641"/>
        <v>0</v>
      </c>
      <c r="X513" s="271" t="e">
        <f t="shared" si="611"/>
        <v>#DIV/0!</v>
      </c>
      <c r="Y513" s="152">
        <f>L513</f>
        <v>0</v>
      </c>
      <c r="Z513" s="273" t="e">
        <f t="shared" si="612"/>
        <v>#DIV/0!</v>
      </c>
      <c r="AA513" s="285">
        <v>0</v>
      </c>
      <c r="AB513" s="285"/>
      <c r="AC513" s="286">
        <v>0</v>
      </c>
      <c r="AD513" s="271">
        <v>0</v>
      </c>
      <c r="AE513" s="153">
        <f t="shared" si="643"/>
        <v>733103.64628999995</v>
      </c>
      <c r="AF513" s="105" t="e">
        <f t="shared" si="614"/>
        <v>#DIV/0!</v>
      </c>
      <c r="AG513" s="152">
        <f>Y513</f>
        <v>0</v>
      </c>
      <c r="AH513" s="114" t="e">
        <f t="shared" si="615"/>
        <v>#DIV/0!</v>
      </c>
      <c r="AI513" s="285">
        <v>0</v>
      </c>
      <c r="AJ513" s="285"/>
      <c r="AK513" s="152">
        <v>733103.64628999995</v>
      </c>
      <c r="AL513" s="105" t="e">
        <f t="shared" si="644"/>
        <v>#DIV/0!</v>
      </c>
      <c r="AM513" s="285">
        <v>0</v>
      </c>
      <c r="AN513" s="285">
        <v>0</v>
      </c>
      <c r="AO513" s="285">
        <v>0</v>
      </c>
      <c r="AP513" s="285">
        <f>AQ513</f>
        <v>0</v>
      </c>
      <c r="AQ513" s="285">
        <v>0</v>
      </c>
      <c r="AR513" s="285">
        <v>0</v>
      </c>
      <c r="AS513" s="285">
        <v>0</v>
      </c>
      <c r="AT513" s="285">
        <f t="shared" ref="AT513:AT517" si="647">AU513</f>
        <v>0</v>
      </c>
      <c r="AU513" s="285">
        <v>0</v>
      </c>
      <c r="AV513" s="285">
        <v>0</v>
      </c>
      <c r="AW513" s="285">
        <v>0</v>
      </c>
      <c r="AX513" s="152">
        <f t="shared" ref="AX513:AX517" si="648">AZ513</f>
        <v>0</v>
      </c>
      <c r="AY513" s="195" t="e">
        <f t="shared" si="627"/>
        <v>#DIV/0!</v>
      </c>
      <c r="AZ513" s="152">
        <f t="shared" ref="AZ513:AZ516" si="649">L513-Y513</f>
        <v>0</v>
      </c>
      <c r="BA513" s="195" t="e">
        <f t="shared" si="628"/>
        <v>#DIV/0!</v>
      </c>
      <c r="BB513" s="285">
        <v>0</v>
      </c>
      <c r="BC513" s="285"/>
      <c r="BD513" s="285">
        <v>0</v>
      </c>
      <c r="BE513" s="285"/>
    </row>
    <row r="514" spans="2:57" s="168" customFormat="1" ht="80.25" hidden="1" customHeight="1" x14ac:dyDescent="0.3">
      <c r="B514" s="250" t="s">
        <v>19</v>
      </c>
      <c r="C514" s="284" t="s">
        <v>215</v>
      </c>
      <c r="D514" s="285">
        <v>0</v>
      </c>
      <c r="E514" s="285"/>
      <c r="F514" s="285"/>
      <c r="G514" s="285"/>
      <c r="H514" s="285"/>
      <c r="I514" s="285"/>
      <c r="J514" s="285"/>
      <c r="K514" s="153">
        <f t="shared" si="639"/>
        <v>0</v>
      </c>
      <c r="L514" s="152">
        <v>0</v>
      </c>
      <c r="M514" s="286"/>
      <c r="N514" s="286"/>
      <c r="O514" s="153">
        <f t="shared" si="646"/>
        <v>0</v>
      </c>
      <c r="P514" s="195" t="e">
        <f t="shared" si="608"/>
        <v>#DIV/0!</v>
      </c>
      <c r="Q514" s="152">
        <f>L514</f>
        <v>0</v>
      </c>
      <c r="R514" s="195" t="e">
        <f t="shared" si="609"/>
        <v>#DIV/0!</v>
      </c>
      <c r="S514" s="285"/>
      <c r="T514" s="285"/>
      <c r="U514" s="286"/>
      <c r="V514" s="285"/>
      <c r="W514" s="153">
        <f t="shared" si="641"/>
        <v>0</v>
      </c>
      <c r="X514" s="271" t="e">
        <f t="shared" si="611"/>
        <v>#DIV/0!</v>
      </c>
      <c r="Y514" s="152">
        <f>L514</f>
        <v>0</v>
      </c>
      <c r="Z514" s="273" t="e">
        <f t="shared" si="612"/>
        <v>#DIV/0!</v>
      </c>
      <c r="AA514" s="285">
        <v>0</v>
      </c>
      <c r="AB514" s="285"/>
      <c r="AC514" s="286">
        <v>0</v>
      </c>
      <c r="AD514" s="271">
        <v>0</v>
      </c>
      <c r="AE514" s="153">
        <f t="shared" si="643"/>
        <v>733103.64628999995</v>
      </c>
      <c r="AF514" s="105" t="e">
        <f t="shared" si="614"/>
        <v>#DIV/0!</v>
      </c>
      <c r="AG514" s="152">
        <f>Y514</f>
        <v>0</v>
      </c>
      <c r="AH514" s="114" t="e">
        <f t="shared" si="615"/>
        <v>#DIV/0!</v>
      </c>
      <c r="AI514" s="285">
        <v>0</v>
      </c>
      <c r="AJ514" s="285"/>
      <c r="AK514" s="152">
        <v>733103.64628999995</v>
      </c>
      <c r="AL514" s="105" t="e">
        <f t="shared" si="644"/>
        <v>#DIV/0!</v>
      </c>
      <c r="AM514" s="285">
        <v>0</v>
      </c>
      <c r="AN514" s="285">
        <v>0</v>
      </c>
      <c r="AO514" s="285">
        <v>0</v>
      </c>
      <c r="AP514" s="285">
        <f>AQ514</f>
        <v>0</v>
      </c>
      <c r="AQ514" s="285">
        <v>0</v>
      </c>
      <c r="AR514" s="285">
        <v>0</v>
      </c>
      <c r="AS514" s="285">
        <v>0</v>
      </c>
      <c r="AT514" s="285">
        <f t="shared" si="647"/>
        <v>0</v>
      </c>
      <c r="AU514" s="285">
        <v>0</v>
      </c>
      <c r="AV514" s="285">
        <v>0</v>
      </c>
      <c r="AW514" s="285">
        <v>0</v>
      </c>
      <c r="AX514" s="152">
        <f t="shared" si="648"/>
        <v>0</v>
      </c>
      <c r="AY514" s="195" t="e">
        <f t="shared" si="627"/>
        <v>#DIV/0!</v>
      </c>
      <c r="AZ514" s="152">
        <f t="shared" si="649"/>
        <v>0</v>
      </c>
      <c r="BA514" s="195" t="e">
        <f t="shared" si="628"/>
        <v>#DIV/0!</v>
      </c>
      <c r="BB514" s="285">
        <v>0</v>
      </c>
      <c r="BC514" s="285"/>
      <c r="BD514" s="285">
        <v>0</v>
      </c>
      <c r="BE514" s="285"/>
    </row>
    <row r="515" spans="2:57" s="168" customFormat="1" ht="169.5" customHeight="1" x14ac:dyDescent="0.3">
      <c r="B515" s="250" t="s">
        <v>92</v>
      </c>
      <c r="C515" s="151" t="s">
        <v>417</v>
      </c>
      <c r="D515" s="285"/>
      <c r="E515" s="285"/>
      <c r="F515" s="285"/>
      <c r="G515" s="285"/>
      <c r="H515" s="285"/>
      <c r="I515" s="285"/>
      <c r="J515" s="285"/>
      <c r="K515" s="153">
        <f t="shared" si="639"/>
        <v>13751.05798</v>
      </c>
      <c r="L515" s="152"/>
      <c r="M515" s="286"/>
      <c r="N515" s="152">
        <v>13751.05798</v>
      </c>
      <c r="O515" s="153">
        <v>0</v>
      </c>
      <c r="P515" s="195">
        <v>0</v>
      </c>
      <c r="Q515" s="152"/>
      <c r="R515" s="195"/>
      <c r="S515" s="285"/>
      <c r="T515" s="285"/>
      <c r="U515" s="286"/>
      <c r="V515" s="285"/>
      <c r="W515" s="153">
        <f t="shared" si="641"/>
        <v>0</v>
      </c>
      <c r="X515" s="271">
        <f t="shared" si="611"/>
        <v>0</v>
      </c>
      <c r="Y515" s="152"/>
      <c r="Z515" s="273"/>
      <c r="AA515" s="285"/>
      <c r="AB515" s="285"/>
      <c r="AC515" s="286"/>
      <c r="AD515" s="271"/>
      <c r="AE515" s="153">
        <f t="shared" si="643"/>
        <v>13751.05798</v>
      </c>
      <c r="AF515" s="105">
        <f t="shared" si="614"/>
        <v>1</v>
      </c>
      <c r="AG515" s="152"/>
      <c r="AH515" s="114"/>
      <c r="AI515" s="285"/>
      <c r="AJ515" s="285"/>
      <c r="AK515" s="152">
        <v>13751.05798</v>
      </c>
      <c r="AL515" s="105">
        <f t="shared" si="644"/>
        <v>1</v>
      </c>
      <c r="AM515" s="285"/>
      <c r="AN515" s="285"/>
      <c r="AO515" s="285"/>
      <c r="AP515" s="285"/>
      <c r="AQ515" s="285"/>
      <c r="AR515" s="285"/>
      <c r="AS515" s="285"/>
      <c r="AT515" s="285"/>
      <c r="AU515" s="285"/>
      <c r="AV515" s="285"/>
      <c r="AW515" s="285"/>
      <c r="AX515" s="152"/>
      <c r="AY515" s="195"/>
      <c r="AZ515" s="152"/>
      <c r="BA515" s="195"/>
      <c r="BB515" s="285"/>
      <c r="BC515" s="285"/>
      <c r="BD515" s="285"/>
      <c r="BE515" s="285"/>
    </row>
    <row r="516" spans="2:57" s="168" customFormat="1" ht="117" customHeight="1" x14ac:dyDescent="0.3">
      <c r="B516" s="101" t="s">
        <v>16</v>
      </c>
      <c r="C516" s="287" t="s">
        <v>216</v>
      </c>
      <c r="D516" s="153">
        <v>0</v>
      </c>
      <c r="E516" s="153"/>
      <c r="F516" s="153"/>
      <c r="G516" s="153"/>
      <c r="H516" s="153"/>
      <c r="I516" s="153"/>
      <c r="J516" s="153"/>
      <c r="K516" s="153">
        <f>L516+M516+N516</f>
        <v>218100</v>
      </c>
      <c r="L516" s="152">
        <f>SUM(L517:L518)</f>
        <v>218100</v>
      </c>
      <c r="M516" s="152"/>
      <c r="N516" s="152"/>
      <c r="O516" s="153">
        <f t="shared" si="646"/>
        <v>0</v>
      </c>
      <c r="P516" s="195">
        <f t="shared" si="608"/>
        <v>0</v>
      </c>
      <c r="Q516" s="152">
        <v>0</v>
      </c>
      <c r="R516" s="195">
        <f t="shared" si="609"/>
        <v>0</v>
      </c>
      <c r="S516" s="153"/>
      <c r="T516" s="153"/>
      <c r="U516" s="152"/>
      <c r="V516" s="153"/>
      <c r="W516" s="153">
        <f t="shared" ref="W516:W517" si="650">Y516</f>
        <v>0</v>
      </c>
      <c r="X516" s="271">
        <f t="shared" si="611"/>
        <v>0</v>
      </c>
      <c r="Y516" s="152">
        <v>0</v>
      </c>
      <c r="Z516" s="273">
        <f t="shared" si="612"/>
        <v>0</v>
      </c>
      <c r="AA516" s="153"/>
      <c r="AB516" s="153"/>
      <c r="AC516" s="152"/>
      <c r="AD516" s="271">
        <v>0</v>
      </c>
      <c r="AE516" s="153">
        <f t="shared" ref="AE516:AE518" si="651">AG516</f>
        <v>200801.60879999999</v>
      </c>
      <c r="AF516" s="105">
        <f t="shared" si="614"/>
        <v>0.92068596423658866</v>
      </c>
      <c r="AG516" s="152">
        <f>AG517+AG518</f>
        <v>200801.60879999999</v>
      </c>
      <c r="AH516" s="114">
        <f t="shared" si="615"/>
        <v>0.92068596423658866</v>
      </c>
      <c r="AI516" s="153"/>
      <c r="AJ516" s="153"/>
      <c r="AK516" s="153"/>
      <c r="AL516" s="153"/>
      <c r="AM516" s="153" t="e">
        <f>AU516-AA516</f>
        <v>#REF!</v>
      </c>
      <c r="AN516" s="153"/>
      <c r="AO516" s="153"/>
      <c r="AP516" s="153">
        <f>AQ516</f>
        <v>0</v>
      </c>
      <c r="AQ516" s="153">
        <v>0</v>
      </c>
      <c r="AR516" s="153"/>
      <c r="AS516" s="153"/>
      <c r="AT516" s="153" t="e">
        <f t="shared" si="647"/>
        <v>#REF!</v>
      </c>
      <c r="AU516" s="153" t="e">
        <f>AU517+#REF!</f>
        <v>#REF!</v>
      </c>
      <c r="AV516" s="153">
        <v>0</v>
      </c>
      <c r="AW516" s="153">
        <v>0</v>
      </c>
      <c r="AX516" s="152">
        <f t="shared" si="648"/>
        <v>218100</v>
      </c>
      <c r="AY516" s="195">
        <f t="shared" si="627"/>
        <v>1</v>
      </c>
      <c r="AZ516" s="152">
        <f t="shared" si="649"/>
        <v>218100</v>
      </c>
      <c r="BA516" s="195">
        <f t="shared" si="628"/>
        <v>1</v>
      </c>
      <c r="BB516" s="153"/>
      <c r="BC516" s="153"/>
      <c r="BD516" s="153"/>
      <c r="BE516" s="153"/>
    </row>
    <row r="517" spans="2:57" s="289" customFormat="1" ht="38.25" hidden="1" customHeight="1" x14ac:dyDescent="0.3">
      <c r="B517" s="272"/>
      <c r="C517" s="288" t="s">
        <v>387</v>
      </c>
      <c r="D517" s="117"/>
      <c r="E517" s="117"/>
      <c r="F517" s="117"/>
      <c r="G517" s="117"/>
      <c r="H517" s="117"/>
      <c r="I517" s="117"/>
      <c r="J517" s="117"/>
      <c r="K517" s="117">
        <f t="shared" ref="K517:K521" si="652">L517+M517+N517</f>
        <v>208880.08418999999</v>
      </c>
      <c r="L517" s="118">
        <v>208880.08418999999</v>
      </c>
      <c r="M517" s="118"/>
      <c r="N517" s="118"/>
      <c r="O517" s="117">
        <f t="shared" si="646"/>
        <v>0</v>
      </c>
      <c r="P517" s="323">
        <f t="shared" si="608"/>
        <v>0</v>
      </c>
      <c r="Q517" s="118">
        <f>AA517</f>
        <v>0</v>
      </c>
      <c r="R517" s="323">
        <f t="shared" si="609"/>
        <v>0</v>
      </c>
      <c r="S517" s="117"/>
      <c r="T517" s="117"/>
      <c r="U517" s="118"/>
      <c r="V517" s="117"/>
      <c r="W517" s="117">
        <f t="shared" si="650"/>
        <v>0</v>
      </c>
      <c r="X517" s="273">
        <f t="shared" si="611"/>
        <v>0</v>
      </c>
      <c r="Y517" s="118">
        <f>AJ517</f>
        <v>0</v>
      </c>
      <c r="Z517" s="273">
        <f t="shared" si="612"/>
        <v>0</v>
      </c>
      <c r="AA517" s="117"/>
      <c r="AB517" s="117"/>
      <c r="AC517" s="118"/>
      <c r="AD517" s="273">
        <v>0</v>
      </c>
      <c r="AE517" s="117">
        <f t="shared" si="651"/>
        <v>200801.60879999999</v>
      </c>
      <c r="AF517" s="99">
        <f t="shared" si="614"/>
        <v>0.96132481743615283</v>
      </c>
      <c r="AG517" s="118">
        <v>200801.60879999999</v>
      </c>
      <c r="AH517" s="114">
        <f t="shared" si="615"/>
        <v>0.96132481743615283</v>
      </c>
      <c r="AI517" s="117"/>
      <c r="AJ517" s="117"/>
      <c r="AK517" s="117"/>
      <c r="AL517" s="117"/>
      <c r="AM517" s="117"/>
      <c r="AN517" s="117"/>
      <c r="AO517" s="117"/>
      <c r="AP517" s="117"/>
      <c r="AQ517" s="117"/>
      <c r="AR517" s="117"/>
      <c r="AS517" s="117"/>
      <c r="AT517" s="117">
        <f t="shared" si="647"/>
        <v>208880.08418999999</v>
      </c>
      <c r="AU517" s="117">
        <f>L517</f>
        <v>208880.08418999999</v>
      </c>
      <c r="AV517" s="117"/>
      <c r="AW517" s="117"/>
      <c r="AX517" s="118">
        <f t="shared" si="648"/>
        <v>0</v>
      </c>
      <c r="AY517" s="323">
        <f t="shared" si="627"/>
        <v>0</v>
      </c>
      <c r="AZ517" s="118">
        <f>BK517</f>
        <v>0</v>
      </c>
      <c r="BA517" s="323">
        <f t="shared" si="628"/>
        <v>0</v>
      </c>
      <c r="BB517" s="117"/>
      <c r="BC517" s="117"/>
      <c r="BD517" s="117"/>
      <c r="BE517" s="117"/>
    </row>
    <row r="518" spans="2:57" s="289" customFormat="1" ht="38.25" hidden="1" customHeight="1" x14ac:dyDescent="0.3">
      <c r="B518" s="272"/>
      <c r="C518" s="288" t="s">
        <v>217</v>
      </c>
      <c r="D518" s="117"/>
      <c r="E518" s="117"/>
      <c r="F518" s="117"/>
      <c r="G518" s="117"/>
      <c r="H518" s="117"/>
      <c r="I518" s="117"/>
      <c r="J518" s="117"/>
      <c r="K518" s="117">
        <f t="shared" si="652"/>
        <v>9219.9158100000004</v>
      </c>
      <c r="L518" s="118">
        <v>9219.9158100000004</v>
      </c>
      <c r="M518" s="118"/>
      <c r="N518" s="118"/>
      <c r="O518" s="117"/>
      <c r="P518" s="323"/>
      <c r="Q518" s="118"/>
      <c r="R518" s="323"/>
      <c r="S518" s="117"/>
      <c r="T518" s="117"/>
      <c r="U518" s="118"/>
      <c r="V518" s="117"/>
      <c r="W518" s="117"/>
      <c r="X518" s="273">
        <f t="shared" si="611"/>
        <v>0</v>
      </c>
      <c r="Y518" s="118"/>
      <c r="Z518" s="273">
        <f t="shared" si="612"/>
        <v>0</v>
      </c>
      <c r="AA518" s="117"/>
      <c r="AB518" s="117"/>
      <c r="AC518" s="118"/>
      <c r="AD518" s="273">
        <v>0</v>
      </c>
      <c r="AE518" s="117">
        <f t="shared" si="651"/>
        <v>0</v>
      </c>
      <c r="AF518" s="99">
        <f t="shared" si="614"/>
        <v>0</v>
      </c>
      <c r="AG518" s="118"/>
      <c r="AH518" s="114">
        <f t="shared" si="615"/>
        <v>0</v>
      </c>
      <c r="AI518" s="117"/>
      <c r="AJ518" s="117"/>
      <c r="AK518" s="117"/>
      <c r="AL518" s="117"/>
      <c r="AM518" s="117"/>
      <c r="AN518" s="117"/>
      <c r="AO518" s="117"/>
      <c r="AP518" s="117"/>
      <c r="AQ518" s="117"/>
      <c r="AR518" s="117"/>
      <c r="AS518" s="117"/>
      <c r="AT518" s="117"/>
      <c r="AU518" s="117"/>
      <c r="AV518" s="117"/>
      <c r="AW518" s="117"/>
      <c r="AX518" s="118"/>
      <c r="AY518" s="323"/>
      <c r="AZ518" s="118"/>
      <c r="BA518" s="323"/>
      <c r="BB518" s="117"/>
      <c r="BC518" s="117"/>
      <c r="BD518" s="117"/>
      <c r="BE518" s="117"/>
    </row>
    <row r="519" spans="2:57" s="168" customFormat="1" ht="117" customHeight="1" x14ac:dyDescent="0.3">
      <c r="B519" s="101" t="s">
        <v>19</v>
      </c>
      <c r="C519" s="287" t="s">
        <v>214</v>
      </c>
      <c r="D519" s="153"/>
      <c r="E519" s="153"/>
      <c r="F519" s="153"/>
      <c r="G519" s="153"/>
      <c r="H519" s="153"/>
      <c r="I519" s="153"/>
      <c r="J519" s="153"/>
      <c r="K519" s="153">
        <f>L519</f>
        <v>150</v>
      </c>
      <c r="L519" s="152">
        <v>150</v>
      </c>
      <c r="M519" s="152"/>
      <c r="N519" s="152"/>
      <c r="O519" s="153">
        <v>0</v>
      </c>
      <c r="P519" s="195">
        <v>0</v>
      </c>
      <c r="Q519" s="152"/>
      <c r="R519" s="195"/>
      <c r="S519" s="153"/>
      <c r="T519" s="153"/>
      <c r="U519" s="152"/>
      <c r="V519" s="153"/>
      <c r="W519" s="153">
        <v>0</v>
      </c>
      <c r="X519" s="271">
        <f t="shared" si="611"/>
        <v>0</v>
      </c>
      <c r="Y519" s="152"/>
      <c r="Z519" s="273">
        <f t="shared" si="612"/>
        <v>0</v>
      </c>
      <c r="AA519" s="153"/>
      <c r="AB519" s="153"/>
      <c r="AC519" s="152"/>
      <c r="AD519" s="271">
        <v>0</v>
      </c>
      <c r="AE519" s="153">
        <f t="shared" ref="AE519:AE520" si="653">AG519</f>
        <v>59.9</v>
      </c>
      <c r="AF519" s="105">
        <f t="shared" ref="AF519:AF520" si="654">AE519/K519</f>
        <v>0.39933333333333332</v>
      </c>
      <c r="AG519" s="152">
        <v>59.9</v>
      </c>
      <c r="AH519" s="114">
        <f t="shared" ref="AH519:AH520" si="655">AG519/L519</f>
        <v>0.39933333333333332</v>
      </c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2"/>
      <c r="AY519" s="195"/>
      <c r="AZ519" s="152"/>
      <c r="BA519" s="195"/>
      <c r="BB519" s="153"/>
      <c r="BC519" s="153"/>
      <c r="BD519" s="153"/>
      <c r="BE519" s="153"/>
    </row>
    <row r="520" spans="2:57" s="168" customFormat="1" ht="117" customHeight="1" x14ac:dyDescent="0.3">
      <c r="B520" s="101" t="s">
        <v>225</v>
      </c>
      <c r="C520" s="287" t="s">
        <v>215</v>
      </c>
      <c r="D520" s="153"/>
      <c r="E520" s="153"/>
      <c r="F520" s="153"/>
      <c r="G520" s="153"/>
      <c r="H520" s="153"/>
      <c r="I520" s="153"/>
      <c r="J520" s="153"/>
      <c r="K520" s="153">
        <f>L520</f>
        <v>300</v>
      </c>
      <c r="L520" s="152">
        <v>300</v>
      </c>
      <c r="M520" s="152"/>
      <c r="N520" s="152"/>
      <c r="O520" s="153">
        <v>0</v>
      </c>
      <c r="P520" s="195">
        <v>0</v>
      </c>
      <c r="Q520" s="152"/>
      <c r="R520" s="195"/>
      <c r="S520" s="153"/>
      <c r="T520" s="153"/>
      <c r="U520" s="152"/>
      <c r="V520" s="153"/>
      <c r="W520" s="153">
        <v>0</v>
      </c>
      <c r="X520" s="271">
        <f t="shared" si="611"/>
        <v>0</v>
      </c>
      <c r="Y520" s="152"/>
      <c r="Z520" s="273">
        <f t="shared" si="612"/>
        <v>0</v>
      </c>
      <c r="AA520" s="153"/>
      <c r="AB520" s="153"/>
      <c r="AC520" s="152"/>
      <c r="AD520" s="271">
        <v>0</v>
      </c>
      <c r="AE520" s="153">
        <f t="shared" si="653"/>
        <v>0</v>
      </c>
      <c r="AF520" s="105">
        <f t="shared" si="654"/>
        <v>0</v>
      </c>
      <c r="AG520" s="152">
        <v>0</v>
      </c>
      <c r="AH520" s="114">
        <f t="shared" si="655"/>
        <v>0</v>
      </c>
      <c r="AI520" s="153"/>
      <c r="AJ520" s="153"/>
      <c r="AK520" s="153"/>
      <c r="AL520" s="153"/>
      <c r="AM520" s="153"/>
      <c r="AN520" s="153"/>
      <c r="AO520" s="153"/>
      <c r="AP520" s="153"/>
      <c r="AQ520" s="153"/>
      <c r="AR520" s="153"/>
      <c r="AS520" s="153"/>
      <c r="AT520" s="153"/>
      <c r="AU520" s="153"/>
      <c r="AV520" s="153"/>
      <c r="AW520" s="153"/>
      <c r="AX520" s="152"/>
      <c r="AY520" s="195"/>
      <c r="AZ520" s="152"/>
      <c r="BA520" s="195"/>
      <c r="BB520" s="153"/>
      <c r="BC520" s="153"/>
      <c r="BD520" s="153"/>
      <c r="BE520" s="153"/>
    </row>
    <row r="521" spans="2:57" s="168" customFormat="1" ht="117" customHeight="1" x14ac:dyDescent="0.3">
      <c r="B521" s="101" t="s">
        <v>383</v>
      </c>
      <c r="C521" s="287" t="s">
        <v>422</v>
      </c>
      <c r="D521" s="153"/>
      <c r="E521" s="153"/>
      <c r="F521" s="153"/>
      <c r="G521" s="153"/>
      <c r="H521" s="153"/>
      <c r="I521" s="153"/>
      <c r="J521" s="153"/>
      <c r="K521" s="153">
        <f t="shared" si="652"/>
        <v>500000</v>
      </c>
      <c r="L521" s="152">
        <f>L522+L525</f>
        <v>365238.40240999998</v>
      </c>
      <c r="M521" s="152">
        <f t="shared" ref="M521:N521" si="656">M522+M525</f>
        <v>0</v>
      </c>
      <c r="N521" s="152">
        <f t="shared" si="656"/>
        <v>134761.59758999999</v>
      </c>
      <c r="O521" s="153">
        <f>Q521</f>
        <v>0</v>
      </c>
      <c r="P521" s="195">
        <f>O521/L521</f>
        <v>0</v>
      </c>
      <c r="Q521" s="152">
        <f>Q522+Q525</f>
        <v>0</v>
      </c>
      <c r="R521" s="195">
        <f>Q521/L521</f>
        <v>0</v>
      </c>
      <c r="S521" s="153"/>
      <c r="T521" s="153"/>
      <c r="U521" s="152"/>
      <c r="V521" s="153"/>
      <c r="W521" s="153">
        <f>Y521+AC521</f>
        <v>0</v>
      </c>
      <c r="X521" s="271">
        <f t="shared" si="611"/>
        <v>0</v>
      </c>
      <c r="Y521" s="152">
        <f>Y522+Y525</f>
        <v>0</v>
      </c>
      <c r="Z521" s="273">
        <f t="shared" si="612"/>
        <v>0</v>
      </c>
      <c r="AA521" s="153"/>
      <c r="AB521" s="153"/>
      <c r="AC521" s="152">
        <f t="shared" ref="AC521" si="657">AC522+AC525</f>
        <v>0</v>
      </c>
      <c r="AD521" s="271">
        <v>0</v>
      </c>
      <c r="AE521" s="153">
        <f>AG521+AI521+AK521</f>
        <v>484211.59792999993</v>
      </c>
      <c r="AF521" s="105">
        <f>AE521/K521</f>
        <v>0.96842319585999981</v>
      </c>
      <c r="AG521" s="152">
        <f>AG522</f>
        <v>349450.00033999991</v>
      </c>
      <c r="AH521" s="114"/>
      <c r="AI521" s="153"/>
      <c r="AJ521" s="153"/>
      <c r="AK521" s="153">
        <f t="shared" ref="AK521" si="658">AK522+AK525</f>
        <v>134761.59758999999</v>
      </c>
      <c r="AL521" s="153">
        <f>AK521/N521</f>
        <v>1</v>
      </c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2"/>
      <c r="AY521" s="195"/>
      <c r="AZ521" s="152"/>
      <c r="BA521" s="195"/>
      <c r="BB521" s="153"/>
      <c r="BC521" s="153"/>
      <c r="BD521" s="153"/>
      <c r="BE521" s="153"/>
    </row>
    <row r="522" spans="2:57" s="269" customFormat="1" ht="61.5" customHeight="1" x14ac:dyDescent="0.25">
      <c r="B522" s="140" t="s">
        <v>60</v>
      </c>
      <c r="C522" s="287" t="s">
        <v>415</v>
      </c>
      <c r="D522" s="281"/>
      <c r="E522" s="153"/>
      <c r="F522" s="153"/>
      <c r="G522" s="153"/>
      <c r="H522" s="153"/>
      <c r="I522" s="153"/>
      <c r="J522" s="153"/>
      <c r="K522" s="153">
        <f>L522</f>
        <v>365238.40240999998</v>
      </c>
      <c r="L522" s="152">
        <f>L523+L524</f>
        <v>365238.40240999998</v>
      </c>
      <c r="M522" s="152"/>
      <c r="N522" s="152"/>
      <c r="O522" s="153">
        <f>Q522</f>
        <v>0</v>
      </c>
      <c r="P522" s="195">
        <f t="shared" ref="P522:P524" si="659">O522/L522</f>
        <v>0</v>
      </c>
      <c r="Q522" s="152">
        <f>Q523+Q524</f>
        <v>0</v>
      </c>
      <c r="R522" s="195">
        <f t="shared" ref="R522:R524" si="660">Q522/L522</f>
        <v>0</v>
      </c>
      <c r="S522" s="281"/>
      <c r="T522" s="281"/>
      <c r="U522" s="282"/>
      <c r="V522" s="281"/>
      <c r="W522" s="153">
        <v>0</v>
      </c>
      <c r="X522" s="271">
        <v>0</v>
      </c>
      <c r="Y522" s="152"/>
      <c r="Z522" s="519"/>
      <c r="AA522" s="281"/>
      <c r="AB522" s="281"/>
      <c r="AC522" s="282"/>
      <c r="AD522" s="271"/>
      <c r="AE522" s="153">
        <f>AG522</f>
        <v>349450.00033999991</v>
      </c>
      <c r="AF522" s="105">
        <f>AE522/K522</f>
        <v>0.95677233838002407</v>
      </c>
      <c r="AG522" s="152">
        <f>AG523+AG524</f>
        <v>349450.00033999991</v>
      </c>
      <c r="AH522" s="105"/>
      <c r="AI522" s="281"/>
      <c r="AJ522" s="281"/>
      <c r="AK522" s="281"/>
      <c r="AL522" s="281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2"/>
      <c r="AY522" s="195"/>
      <c r="AZ522" s="152"/>
      <c r="BA522" s="195"/>
      <c r="BB522" s="281"/>
      <c r="BC522" s="281"/>
      <c r="BD522" s="281"/>
      <c r="BE522" s="281"/>
    </row>
    <row r="523" spans="2:57" s="124" customFormat="1" ht="46.5" customHeight="1" x14ac:dyDescent="0.25">
      <c r="B523" s="580"/>
      <c r="C523" s="77" t="s">
        <v>56</v>
      </c>
      <c r="D523" s="123"/>
      <c r="E523" s="123"/>
      <c r="F523" s="123"/>
      <c r="G523" s="123"/>
      <c r="H523" s="123"/>
      <c r="I523" s="123"/>
      <c r="J523" s="123"/>
      <c r="K523" s="123">
        <f>L523</f>
        <v>73047.680479999995</v>
      </c>
      <c r="L523" s="579">
        <v>73047.680479999995</v>
      </c>
      <c r="M523" s="579"/>
      <c r="N523" s="579"/>
      <c r="O523" s="123">
        <f>Q523</f>
        <v>0</v>
      </c>
      <c r="P523" s="192">
        <f t="shared" si="659"/>
        <v>0</v>
      </c>
      <c r="Q523" s="579">
        <v>0</v>
      </c>
      <c r="R523" s="192">
        <f t="shared" si="660"/>
        <v>0</v>
      </c>
      <c r="S523" s="123"/>
      <c r="T523" s="123"/>
      <c r="U523" s="579"/>
      <c r="V523" s="123"/>
      <c r="W523" s="123">
        <v>0</v>
      </c>
      <c r="X523" s="584">
        <v>0</v>
      </c>
      <c r="Y523" s="579"/>
      <c r="Z523" s="584"/>
      <c r="AA523" s="123"/>
      <c r="AB523" s="123"/>
      <c r="AC523" s="579"/>
      <c r="AD523" s="584"/>
      <c r="AE523" s="123">
        <f>AG523</f>
        <v>69890.00006999998</v>
      </c>
      <c r="AF523" s="99">
        <f>AE523/K523</f>
        <v>0.95677233843359932</v>
      </c>
      <c r="AG523" s="579">
        <f>[8]Лист1!$G$948</f>
        <v>69890.00006999998</v>
      </c>
      <c r="AH523" s="99"/>
      <c r="AI523" s="123"/>
      <c r="AJ523" s="123"/>
      <c r="AK523" s="123"/>
      <c r="AL523" s="123"/>
      <c r="AM523" s="123"/>
      <c r="AN523" s="123"/>
      <c r="AO523" s="123"/>
      <c r="AP523" s="123"/>
      <c r="AQ523" s="123"/>
      <c r="AR523" s="123"/>
      <c r="AS523" s="123"/>
      <c r="AT523" s="123"/>
      <c r="AU523" s="123"/>
      <c r="AV523" s="123"/>
      <c r="AW523" s="123"/>
      <c r="AX523" s="579"/>
      <c r="AY523" s="192"/>
      <c r="AZ523" s="579"/>
      <c r="BA523" s="192"/>
      <c r="BB523" s="123"/>
      <c r="BC523" s="123"/>
      <c r="BD523" s="123"/>
      <c r="BE523" s="123"/>
    </row>
    <row r="524" spans="2:57" s="587" customFormat="1" ht="58.5" customHeight="1" x14ac:dyDescent="0.25">
      <c r="B524" s="588"/>
      <c r="C524" s="589" t="s">
        <v>344</v>
      </c>
      <c r="D524" s="590"/>
      <c r="E524" s="591"/>
      <c r="F524" s="591"/>
      <c r="G524" s="591"/>
      <c r="H524" s="591"/>
      <c r="I524" s="591"/>
      <c r="J524" s="591"/>
      <c r="K524" s="606">
        <f>L524</f>
        <v>292190.72193</v>
      </c>
      <c r="L524" s="592">
        <v>292190.72193</v>
      </c>
      <c r="M524" s="593"/>
      <c r="N524" s="593"/>
      <c r="O524" s="606">
        <f>Q524</f>
        <v>0</v>
      </c>
      <c r="P524" s="594">
        <f t="shared" si="659"/>
        <v>0</v>
      </c>
      <c r="Q524" s="592">
        <v>0</v>
      </c>
      <c r="R524" s="594">
        <f t="shared" si="660"/>
        <v>0</v>
      </c>
      <c r="S524" s="590"/>
      <c r="T524" s="590"/>
      <c r="U524" s="595"/>
      <c r="V524" s="590"/>
      <c r="W524" s="606">
        <v>0</v>
      </c>
      <c r="X524" s="596">
        <v>0</v>
      </c>
      <c r="Y524" s="593"/>
      <c r="Z524" s="597"/>
      <c r="AA524" s="590"/>
      <c r="AB524" s="590"/>
      <c r="AC524" s="595"/>
      <c r="AD524" s="596"/>
      <c r="AE524" s="606">
        <f>AG524</f>
        <v>279560.00026999996</v>
      </c>
      <c r="AF524" s="598">
        <f>AE524/K524</f>
        <v>0.95677233836663034</v>
      </c>
      <c r="AG524" s="592">
        <f>[8]Лист1!$G$947</f>
        <v>279560.00026999996</v>
      </c>
      <c r="AH524" s="598"/>
      <c r="AI524" s="590"/>
      <c r="AJ524" s="590"/>
      <c r="AK524" s="590"/>
      <c r="AL524" s="590"/>
      <c r="AM524" s="591"/>
      <c r="AN524" s="591"/>
      <c r="AO524" s="591"/>
      <c r="AP524" s="591"/>
      <c r="AQ524" s="591"/>
      <c r="AR524" s="591"/>
      <c r="AS524" s="591"/>
      <c r="AT524" s="591"/>
      <c r="AU524" s="591"/>
      <c r="AV524" s="591"/>
      <c r="AW524" s="591"/>
      <c r="AX524" s="593"/>
      <c r="AY524" s="594"/>
      <c r="AZ524" s="593"/>
      <c r="BA524" s="594"/>
      <c r="BB524" s="590"/>
      <c r="BC524" s="590"/>
      <c r="BD524" s="590"/>
      <c r="BE524" s="590"/>
    </row>
    <row r="525" spans="2:57" s="269" customFormat="1" ht="50.25" customHeight="1" x14ac:dyDescent="0.25">
      <c r="B525" s="140" t="s">
        <v>67</v>
      </c>
      <c r="C525" s="287" t="s">
        <v>416</v>
      </c>
      <c r="D525" s="281"/>
      <c r="E525" s="153"/>
      <c r="F525" s="153"/>
      <c r="G525" s="153"/>
      <c r="H525" s="153"/>
      <c r="I525" s="153"/>
      <c r="J525" s="153"/>
      <c r="K525" s="153">
        <f>N525</f>
        <v>134761.59758999999</v>
      </c>
      <c r="L525" s="152"/>
      <c r="M525" s="152"/>
      <c r="N525" s="152">
        <f>N526+N527</f>
        <v>134761.59758999999</v>
      </c>
      <c r="O525" s="153">
        <v>0</v>
      </c>
      <c r="P525" s="195">
        <v>0</v>
      </c>
      <c r="Q525" s="152"/>
      <c r="R525" s="195"/>
      <c r="S525" s="281"/>
      <c r="T525" s="281"/>
      <c r="U525" s="282"/>
      <c r="V525" s="281"/>
      <c r="W525" s="153">
        <v>0</v>
      </c>
      <c r="X525" s="271">
        <v>0</v>
      </c>
      <c r="Y525" s="152"/>
      <c r="Z525" s="519"/>
      <c r="AA525" s="281"/>
      <c r="AB525" s="281"/>
      <c r="AC525" s="282"/>
      <c r="AD525" s="271"/>
      <c r="AE525" s="153">
        <f>AK525</f>
        <v>134761.59758999999</v>
      </c>
      <c r="AF525" s="105">
        <f>AE525/N525</f>
        <v>1</v>
      </c>
      <c r="AG525" s="152"/>
      <c r="AH525" s="571"/>
      <c r="AI525" s="281"/>
      <c r="AJ525" s="281"/>
      <c r="AK525" s="152">
        <f>AK526+AK527</f>
        <v>134761.59758999999</v>
      </c>
      <c r="AL525" s="572">
        <f>AK525/N525</f>
        <v>1</v>
      </c>
      <c r="AM525" s="153"/>
      <c r="AN525" s="153"/>
      <c r="AO525" s="153"/>
      <c r="AP525" s="153"/>
      <c r="AQ525" s="153"/>
      <c r="AR525" s="153"/>
      <c r="AS525" s="153"/>
      <c r="AT525" s="153"/>
      <c r="AU525" s="153"/>
      <c r="AV525" s="153"/>
      <c r="AW525" s="153"/>
      <c r="AX525" s="152"/>
      <c r="AY525" s="195"/>
      <c r="AZ525" s="152"/>
      <c r="BA525" s="195"/>
      <c r="BB525" s="281"/>
      <c r="BC525" s="281"/>
      <c r="BD525" s="281"/>
      <c r="BE525" s="281"/>
    </row>
    <row r="526" spans="2:57" s="124" customFormat="1" ht="46.5" customHeight="1" x14ac:dyDescent="0.25">
      <c r="B526" s="580"/>
      <c r="C526" s="77" t="s">
        <v>56</v>
      </c>
      <c r="D526" s="123"/>
      <c r="E526" s="123"/>
      <c r="F526" s="123"/>
      <c r="G526" s="123"/>
      <c r="H526" s="123"/>
      <c r="I526" s="123"/>
      <c r="J526" s="123"/>
      <c r="K526" s="123">
        <f t="shared" ref="K526:K527" si="661">N526</f>
        <v>26952.319520000001</v>
      </c>
      <c r="L526" s="579"/>
      <c r="M526" s="579"/>
      <c r="N526" s="579">
        <v>26952.319520000001</v>
      </c>
      <c r="O526" s="123">
        <v>0</v>
      </c>
      <c r="P526" s="192">
        <v>0</v>
      </c>
      <c r="Q526" s="579"/>
      <c r="R526" s="192"/>
      <c r="S526" s="123"/>
      <c r="T526" s="123"/>
      <c r="U526" s="579"/>
      <c r="V526" s="123"/>
      <c r="W526" s="123">
        <v>0</v>
      </c>
      <c r="X526" s="584">
        <v>0</v>
      </c>
      <c r="Y526" s="579"/>
      <c r="Z526" s="584"/>
      <c r="AA526" s="123"/>
      <c r="AB526" s="123"/>
      <c r="AC526" s="579"/>
      <c r="AD526" s="584"/>
      <c r="AE526" s="123">
        <f>AK526</f>
        <v>26952.319520000001</v>
      </c>
      <c r="AF526" s="99">
        <f t="shared" ref="AF526:AF527" si="662">AE526/N526</f>
        <v>1</v>
      </c>
      <c r="AG526" s="579"/>
      <c r="AH526" s="99"/>
      <c r="AI526" s="123"/>
      <c r="AJ526" s="123"/>
      <c r="AK526" s="123">
        <v>26952.319520000001</v>
      </c>
      <c r="AL526" s="123">
        <f t="shared" ref="AL526:AL534" si="663">AK526/N526</f>
        <v>1</v>
      </c>
      <c r="AM526" s="123"/>
      <c r="AN526" s="123"/>
      <c r="AO526" s="123"/>
      <c r="AP526" s="123"/>
      <c r="AQ526" s="123"/>
      <c r="AR526" s="123"/>
      <c r="AS526" s="123"/>
      <c r="AT526" s="123"/>
      <c r="AU526" s="123"/>
      <c r="AV526" s="123"/>
      <c r="AW526" s="123"/>
      <c r="AX526" s="579"/>
      <c r="AY526" s="192"/>
      <c r="AZ526" s="579"/>
      <c r="BA526" s="192"/>
      <c r="BB526" s="123"/>
      <c r="BC526" s="123"/>
      <c r="BD526" s="123"/>
      <c r="BE526" s="123"/>
    </row>
    <row r="527" spans="2:57" s="587" customFormat="1" ht="58.5" customHeight="1" x14ac:dyDescent="0.25">
      <c r="B527" s="588"/>
      <c r="C527" s="589" t="s">
        <v>344</v>
      </c>
      <c r="D527" s="590"/>
      <c r="E527" s="591"/>
      <c r="F527" s="591"/>
      <c r="G527" s="591"/>
      <c r="H527" s="591"/>
      <c r="I527" s="591"/>
      <c r="J527" s="591"/>
      <c r="K527" s="606">
        <f t="shared" si="661"/>
        <v>107809.27807</v>
      </c>
      <c r="L527" s="592"/>
      <c r="M527" s="593"/>
      <c r="N527" s="593">
        <v>107809.27807</v>
      </c>
      <c r="O527" s="606">
        <v>0</v>
      </c>
      <c r="P527" s="594">
        <v>0</v>
      </c>
      <c r="Q527" s="592"/>
      <c r="R527" s="594"/>
      <c r="S527" s="590"/>
      <c r="T527" s="590"/>
      <c r="U527" s="595"/>
      <c r="V527" s="590"/>
      <c r="W527" s="606">
        <v>0</v>
      </c>
      <c r="X527" s="596">
        <v>0</v>
      </c>
      <c r="Y527" s="593"/>
      <c r="Z527" s="597"/>
      <c r="AA527" s="590"/>
      <c r="AB527" s="590"/>
      <c r="AC527" s="595"/>
      <c r="AD527" s="596"/>
      <c r="AE527" s="606">
        <f>AK527</f>
        <v>107809.27807</v>
      </c>
      <c r="AF527" s="598">
        <f t="shared" si="662"/>
        <v>1</v>
      </c>
      <c r="AG527" s="592"/>
      <c r="AH527" s="598"/>
      <c r="AI527" s="590"/>
      <c r="AJ527" s="590"/>
      <c r="AK527" s="590">
        <v>107809.27807</v>
      </c>
      <c r="AL527" s="590">
        <f t="shared" si="663"/>
        <v>1</v>
      </c>
      <c r="AM527" s="591"/>
      <c r="AN527" s="591"/>
      <c r="AO527" s="591"/>
      <c r="AP527" s="591"/>
      <c r="AQ527" s="591"/>
      <c r="AR527" s="591"/>
      <c r="AS527" s="591"/>
      <c r="AT527" s="591"/>
      <c r="AU527" s="591"/>
      <c r="AV527" s="591"/>
      <c r="AW527" s="591"/>
      <c r="AX527" s="593"/>
      <c r="AY527" s="594"/>
      <c r="AZ527" s="593"/>
      <c r="BA527" s="594"/>
      <c r="BB527" s="590"/>
      <c r="BC527" s="590"/>
      <c r="BD527" s="590"/>
      <c r="BE527" s="590"/>
    </row>
    <row r="528" spans="2:57" s="269" customFormat="1" ht="57.75" customHeight="1" x14ac:dyDescent="0.25">
      <c r="B528" s="140" t="s">
        <v>384</v>
      </c>
      <c r="C528" s="287" t="s">
        <v>213</v>
      </c>
      <c r="D528" s="281"/>
      <c r="E528" s="153"/>
      <c r="F528" s="153"/>
      <c r="G528" s="153"/>
      <c r="H528" s="153"/>
      <c r="I528" s="153"/>
      <c r="J528" s="153"/>
      <c r="K528" s="153">
        <f>L528</f>
        <v>8923.8174299999991</v>
      </c>
      <c r="L528" s="152">
        <f>'[1]2023_2025'!$BL$522</f>
        <v>8923.8174299999991</v>
      </c>
      <c r="M528" s="152">
        <v>0</v>
      </c>
      <c r="N528" s="152">
        <v>0</v>
      </c>
      <c r="O528" s="153">
        <v>0</v>
      </c>
      <c r="P528" s="195">
        <v>0</v>
      </c>
      <c r="Q528" s="152"/>
      <c r="R528" s="195"/>
      <c r="S528" s="281"/>
      <c r="T528" s="281"/>
      <c r="U528" s="282"/>
      <c r="V528" s="281"/>
      <c r="W528" s="153">
        <v>0</v>
      </c>
      <c r="X528" s="271">
        <v>0</v>
      </c>
      <c r="Y528" s="152"/>
      <c r="Z528" s="519"/>
      <c r="AA528" s="281"/>
      <c r="AB528" s="281"/>
      <c r="AC528" s="282"/>
      <c r="AD528" s="271"/>
      <c r="AE528" s="153">
        <f>AG528</f>
        <v>1923.8174300000001</v>
      </c>
      <c r="AF528" s="105">
        <f>AE528/K528</f>
        <v>0.21558233851048209</v>
      </c>
      <c r="AG528" s="152">
        <v>1923.8174300000001</v>
      </c>
      <c r="AH528" s="114">
        <f>AG528/L528</f>
        <v>0.21558233851048209</v>
      </c>
      <c r="AI528" s="281"/>
      <c r="AJ528" s="281"/>
      <c r="AK528" s="281"/>
      <c r="AL528" s="529" t="e">
        <f t="shared" si="663"/>
        <v>#DIV/0!</v>
      </c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2"/>
      <c r="AY528" s="195"/>
      <c r="AZ528" s="152"/>
      <c r="BA528" s="195"/>
      <c r="BB528" s="281"/>
      <c r="BC528" s="281"/>
      <c r="BD528" s="281"/>
      <c r="BE528" s="281"/>
    </row>
    <row r="529" spans="2:59" s="302" customFormat="1" ht="106.5" customHeight="1" x14ac:dyDescent="0.3">
      <c r="B529" s="645" t="s">
        <v>323</v>
      </c>
      <c r="C529" s="645"/>
      <c r="D529" s="139" t="e">
        <f>#REF!+D472+D493+D463+D516</f>
        <v>#REF!</v>
      </c>
      <c r="E529" s="139" t="e">
        <f>#REF!+E472+E493+E463</f>
        <v>#REF!</v>
      </c>
      <c r="F529" s="139" t="e">
        <f>#REF!+F472+F493+F463</f>
        <v>#REF!</v>
      </c>
      <c r="G529" s="139" t="e">
        <f>#REF!+G472+G493+G463</f>
        <v>#REF!</v>
      </c>
      <c r="H529" s="139" t="e">
        <f>#REF!+H472+H493+H463</f>
        <v>#REF!</v>
      </c>
      <c r="I529" s="139" t="e">
        <f>#REF!+I472+I493+I463</f>
        <v>#REF!</v>
      </c>
      <c r="J529" s="139" t="e">
        <f>#REF!+J472+J493</f>
        <v>#REF!</v>
      </c>
      <c r="K529" s="139">
        <f>K222+K309+K380+K483+K496+K504+K509+K512+K516+K346+K513+K514+K521+K528+K519+K520+K515+K478</f>
        <v>13877928.06167</v>
      </c>
      <c r="L529" s="164">
        <f>L222+L309+L380+L483+L496+L504+L509+L512+L516+L346+L513+L514+L521+L519+L520+L528</f>
        <v>12576673.253070001</v>
      </c>
      <c r="M529" s="164">
        <f>M222+M309+M380+M483+M496+M504+M509+M512+M516</f>
        <v>0</v>
      </c>
      <c r="N529" s="164">
        <f>N222+N309+N380+N483+N496+N504+N509+N512+N516+N525+N515+N478</f>
        <v>1301254.8086000001</v>
      </c>
      <c r="O529" s="139">
        <f>Q529+S529+U529</f>
        <v>2686852.0233399994</v>
      </c>
      <c r="P529" s="599">
        <f t="shared" si="608"/>
        <v>0.19360613568540699</v>
      </c>
      <c r="Q529" s="164">
        <f>Q222+Q309+Q380+Q483+Q496+Q504+Q509+Q512+Q516+Q346+Q513+Q514</f>
        <v>2630292.1160799996</v>
      </c>
      <c r="R529" s="599">
        <f t="shared" si="609"/>
        <v>0.20914053050061851</v>
      </c>
      <c r="S529" s="139">
        <f>S222+S309+S380+S483+S496+S504+S509+S512+S516</f>
        <v>0</v>
      </c>
      <c r="T529" s="139"/>
      <c r="U529" s="164">
        <f>U222+U309+U380+U483+U496+U504+U509+U512+U516</f>
        <v>56559.90726</v>
      </c>
      <c r="V529" s="600">
        <f t="shared" ref="V529:V534" si="664">U529/N529</f>
        <v>4.3465666283187016E-2</v>
      </c>
      <c r="W529" s="139">
        <f>W222+W309+W380+W483+W496+W504+W509+W512+W516+W346+W513+W514+W521+W528+W519+W520+W515+W478</f>
        <v>2685935.6732700001</v>
      </c>
      <c r="X529" s="601">
        <f t="shared" si="611"/>
        <v>0.19354010637138208</v>
      </c>
      <c r="Y529" s="164">
        <f>Y222+Y309+Y380+Y483+Y496+Y504+Y509+Y512+Y516+Y346+Y513+Y514+Y521+Y519+Y520+Y528</f>
        <v>2551515.2183099994</v>
      </c>
      <c r="Z529" s="602">
        <f t="shared" si="612"/>
        <v>0.20287679952941193</v>
      </c>
      <c r="AA529" s="164">
        <f>AA222+AA309+AA380+AA483+AA496+AA504+AA509+AA512+AA516</f>
        <v>0</v>
      </c>
      <c r="AB529" s="139"/>
      <c r="AC529" s="164">
        <f>AC222+AC309+AC380+AC483+AC496+AC504+AC509+AC512+AC516+AC525+AC515+AC478</f>
        <v>134420.45496</v>
      </c>
      <c r="AD529" s="601">
        <f t="shared" ref="AD529:AD534" si="665">AC529/N529</f>
        <v>0.10330064032933019</v>
      </c>
      <c r="AE529" s="139">
        <f>AE521+AE520+AE519+AE516+AE515+AE509+AE504+AE496+AE483+AE478+AE380+AE346+AE309+AE222+AE528</f>
        <v>9761706.5009400025</v>
      </c>
      <c r="AF529" s="603">
        <f t="shared" si="614"/>
        <v>0.70339797537222049</v>
      </c>
      <c r="AG529" s="164">
        <f>AG222+AG309+AG380+AG483+AG496+AG504+AG509+AG512+AG516+AG346+AG513+AG514+AG521+AG519+AG520+AG528</f>
        <v>8460451.6923400015</v>
      </c>
      <c r="AH529" s="604">
        <f t="shared" si="615"/>
        <v>0.67270982732057394</v>
      </c>
      <c r="AI529" s="139">
        <f>AI222+AI309+AI380+AI483+AI496+AI504+AI509+AI512+AI516</f>
        <v>0</v>
      </c>
      <c r="AJ529" s="139"/>
      <c r="AK529" s="164">
        <f>AK521+AK515+AK509+AK478+AK391</f>
        <v>1301254.8086000001</v>
      </c>
      <c r="AL529" s="605">
        <f t="shared" si="663"/>
        <v>1</v>
      </c>
      <c r="AM529" s="139" t="e">
        <f t="shared" ref="AM529:AW529" si="666">AM222+AM309+AM380+AM483+AM496+AM504+AM509+AM512+AM516</f>
        <v>#REF!</v>
      </c>
      <c r="AN529" s="139">
        <f t="shared" si="666"/>
        <v>0</v>
      </c>
      <c r="AO529" s="139" t="e">
        <f t="shared" si="666"/>
        <v>#REF!</v>
      </c>
      <c r="AP529" s="139" t="e">
        <f t="shared" si="666"/>
        <v>#REF!</v>
      </c>
      <c r="AQ529" s="139" t="e">
        <f t="shared" si="666"/>
        <v>#REF!</v>
      </c>
      <c r="AR529" s="139">
        <f t="shared" si="666"/>
        <v>0</v>
      </c>
      <c r="AS529" s="139" t="e">
        <f t="shared" si="666"/>
        <v>#REF!</v>
      </c>
      <c r="AT529" s="139" t="e">
        <f t="shared" si="666"/>
        <v>#REF!</v>
      </c>
      <c r="AU529" s="139" t="e">
        <f t="shared" si="666"/>
        <v>#REF!</v>
      </c>
      <c r="AV529" s="139">
        <f t="shared" si="666"/>
        <v>0</v>
      </c>
      <c r="AW529" s="139" t="e">
        <f t="shared" si="666"/>
        <v>#REF!</v>
      </c>
      <c r="AX529" s="164" t="e">
        <f>AX222+AX309+AX380+AX483+AX496+AX504+AX509+AX512+AX516+AX346+AX513+AX514</f>
        <v>#REF!</v>
      </c>
      <c r="AY529" s="599" t="e">
        <f t="shared" si="627"/>
        <v>#REF!</v>
      </c>
      <c r="AZ529" s="164" t="e">
        <f>AZ222+AZ309+AZ380+AZ483+AZ496+AZ504+AZ509+AZ512+AZ516+AZ346+AZ513+AZ514</f>
        <v>#REF!</v>
      </c>
      <c r="BA529" s="599" t="e">
        <f t="shared" si="628"/>
        <v>#REF!</v>
      </c>
      <c r="BB529" s="139">
        <f>BB222+BB309+BB380+BB483+BB496+BB504+BB509+BB512+BB516</f>
        <v>0</v>
      </c>
      <c r="BC529" s="599">
        <v>0</v>
      </c>
      <c r="BD529" s="164">
        <f>BD222+BD309+BD380+BD483+BD496+BD504+BD509+BD512+BD516</f>
        <v>985731.57331999997</v>
      </c>
      <c r="BE529" s="599">
        <f>BD529/N529</f>
        <v>0.75752386604475519</v>
      </c>
    </row>
    <row r="530" spans="2:59" s="109" customFormat="1" ht="50.25" customHeight="1" x14ac:dyDescent="0.25">
      <c r="B530" s="624" t="s">
        <v>56</v>
      </c>
      <c r="C530" s="624"/>
      <c r="D530" s="576" t="e">
        <f>D473+#REF!+#REF!+#REF!+#REF!+#REF!</f>
        <v>#REF!</v>
      </c>
      <c r="E530" s="576"/>
      <c r="F530" s="576"/>
      <c r="G530" s="576"/>
      <c r="H530" s="576"/>
      <c r="I530" s="576"/>
      <c r="J530" s="576"/>
      <c r="K530" s="576">
        <f>L530+M530+N530</f>
        <v>8719939.0616699979</v>
      </c>
      <c r="L530" s="111">
        <f>L223+L310+L380+L483+L496+L504+L509+L512+L516+L347+L513+L514+L523+L528+L519+L520+L515</f>
        <v>7526493.5311399987</v>
      </c>
      <c r="M530" s="111">
        <f t="shared" ref="M530" si="667">M223+M310+M380+M483+M496+M504+M509+M512+M516+M347+M513+M514+M523+M528+M519+M520+M515</f>
        <v>0</v>
      </c>
      <c r="N530" s="111">
        <f>N223+N310+N380+N483+N496+N504+N509+N512+N516+N347+N513+N514+N523+N528+N519+N520+N515+N526+N478</f>
        <v>1193445.5305300001</v>
      </c>
      <c r="O530" s="576">
        <f>Q530+U530</f>
        <v>2226780.6658299994</v>
      </c>
      <c r="P530" s="192">
        <f t="shared" si="608"/>
        <v>0.25536653984409124</v>
      </c>
      <c r="Q530" s="111">
        <f>Q223+Q310+Q380+Q483+Q496+Q504+Q509+Q512+Q516+Q347+Q513+Q514</f>
        <v>2170220.7585699996</v>
      </c>
      <c r="R530" s="192">
        <f t="shared" si="609"/>
        <v>0.28834420033591496</v>
      </c>
      <c r="S530" s="576">
        <f>S223+S310+S380+S483+S496+S504+S509+S512+S516</f>
        <v>0</v>
      </c>
      <c r="T530" s="576"/>
      <c r="U530" s="111">
        <f>U223+U310+U380+U483+U496+U504+U509+U512+U516</f>
        <v>56559.90726</v>
      </c>
      <c r="V530" s="583">
        <f t="shared" si="664"/>
        <v>4.7392114523133848E-2</v>
      </c>
      <c r="W530" s="576">
        <f>Y530+AA530+AC530</f>
        <v>2295096.2923699999</v>
      </c>
      <c r="X530" s="584">
        <f t="shared" si="611"/>
        <v>0.26320095543539901</v>
      </c>
      <c r="Y530" s="111">
        <f>Y223+Y310+Y380+Y483+Y496+Y504+Y509+Y512+Y516+Y347+Y513+Y514+Y523+Y528+Y519+Y520</f>
        <v>2160675.8374099997</v>
      </c>
      <c r="Z530" s="273">
        <f t="shared" si="612"/>
        <v>0.28707602397722826</v>
      </c>
      <c r="AA530" s="111">
        <f>AA223+AA310+AA380+AA483+AA496+AA504+AA509+AA512+AA516</f>
        <v>0</v>
      </c>
      <c r="AB530" s="576"/>
      <c r="AC530" s="111">
        <f>AC223+AC310+AC380+AC483+AC496+AC504+AC509+AC512+AC516+AC347+AC513+AC514+AC523+AC528+AC519+AC520+AC515+AC526+AC478</f>
        <v>134420.45496</v>
      </c>
      <c r="AD530" s="584">
        <f t="shared" si="665"/>
        <v>0.11263224966815612</v>
      </c>
      <c r="AE530" s="576">
        <f>AG530+AI530+AK530</f>
        <v>5864836.7182900012</v>
      </c>
      <c r="AF530" s="99">
        <f t="shared" si="614"/>
        <v>0.6725777183546966</v>
      </c>
      <c r="AG530" s="111">
        <f>AG223+AG310+AG380+AG483+AG496+AG504+AG509+AG512+AG516+AG347+AG513+AG514+AG523+AG528+AG519+AG520</f>
        <v>4671391.187760001</v>
      </c>
      <c r="AH530" s="114">
        <f t="shared" si="615"/>
        <v>0.62065969610319316</v>
      </c>
      <c r="AI530" s="576">
        <f>AI223+AI310+AI380+AI483+AI496+AI504+AI509+AI512+AI516</f>
        <v>0</v>
      </c>
      <c r="AJ530" s="576"/>
      <c r="AK530" s="111">
        <f>AK380+AK478+AK509+AK515+AK526</f>
        <v>1193445.5305299999</v>
      </c>
      <c r="AL530" s="585">
        <f t="shared" si="663"/>
        <v>0.99999999999999978</v>
      </c>
      <c r="AM530" s="576" t="e">
        <f t="shared" ref="AM530:AW530" si="668">AM223+AM310+AM380+AM483+AM496+AM504+AM509+AM512+AM516</f>
        <v>#REF!</v>
      </c>
      <c r="AN530" s="576">
        <f t="shared" si="668"/>
        <v>0</v>
      </c>
      <c r="AO530" s="576">
        <f t="shared" si="668"/>
        <v>133043.16928</v>
      </c>
      <c r="AP530" s="576" t="e">
        <f t="shared" si="668"/>
        <v>#REF!</v>
      </c>
      <c r="AQ530" s="576" t="e">
        <f t="shared" si="668"/>
        <v>#REF!</v>
      </c>
      <c r="AR530" s="576">
        <f t="shared" si="668"/>
        <v>0</v>
      </c>
      <c r="AS530" s="576" t="e">
        <f t="shared" si="668"/>
        <v>#DIV/0!</v>
      </c>
      <c r="AT530" s="576" t="e">
        <f t="shared" si="668"/>
        <v>#REF!</v>
      </c>
      <c r="AU530" s="576" t="e">
        <f t="shared" si="668"/>
        <v>#REF!</v>
      </c>
      <c r="AV530" s="576">
        <f t="shared" si="668"/>
        <v>0</v>
      </c>
      <c r="AW530" s="576">
        <f t="shared" si="668"/>
        <v>181804.98616999999</v>
      </c>
      <c r="AX530" s="111" t="e">
        <f>AZ530+BD530</f>
        <v>#REF!</v>
      </c>
      <c r="AY530" s="192" t="e">
        <f t="shared" si="627"/>
        <v>#REF!</v>
      </c>
      <c r="AZ530" s="111" t="e">
        <f>AZ223+AZ310+AZ380+AZ483+AZ496+AZ504+AZ509+AZ512+AZ516+AZ347+AZ513+AZ514</f>
        <v>#REF!</v>
      </c>
      <c r="BA530" s="192" t="e">
        <f t="shared" si="628"/>
        <v>#REF!</v>
      </c>
      <c r="BB530" s="576">
        <f>BB223+BB310+BB380+BB483+BB496+BB504+BB509+BB512+BB516</f>
        <v>0</v>
      </c>
      <c r="BC530" s="192">
        <v>0</v>
      </c>
      <c r="BD530" s="111">
        <f>BD223+BD310+BD380+BD483+BD496+BD504+BD509+BD512+BD516+BD347</f>
        <v>985731.57331999997</v>
      </c>
      <c r="BE530" s="192">
        <f t="shared" ref="BE530:BE534" si="669">BD530/N530</f>
        <v>0.82595438845226898</v>
      </c>
      <c r="BF530" s="108"/>
      <c r="BG530" s="108"/>
    </row>
    <row r="531" spans="2:59" s="86" customFormat="1" ht="52.5" hidden="1" customHeight="1" x14ac:dyDescent="0.25">
      <c r="B531" s="625" t="s">
        <v>57</v>
      </c>
      <c r="C531" s="625"/>
      <c r="D531" s="84" t="e">
        <f>#REF!</f>
        <v>#REF!</v>
      </c>
      <c r="E531" s="84"/>
      <c r="F531" s="84"/>
      <c r="G531" s="84"/>
      <c r="H531" s="84"/>
      <c r="I531" s="84"/>
      <c r="J531" s="84"/>
      <c r="K531" s="84">
        <f>K311+K224</f>
        <v>0</v>
      </c>
      <c r="L531" s="85">
        <f>L311+L224</f>
        <v>0</v>
      </c>
      <c r="M531" s="85">
        <f>M311+M224</f>
        <v>0</v>
      </c>
      <c r="N531" s="85">
        <f>N311+N224</f>
        <v>0</v>
      </c>
      <c r="O531" s="84">
        <f>O311+O224</f>
        <v>0</v>
      </c>
      <c r="P531" s="191">
        <v>0</v>
      </c>
      <c r="Q531" s="85">
        <f>Q311+Q224</f>
        <v>0</v>
      </c>
      <c r="R531" s="191">
        <v>0</v>
      </c>
      <c r="S531" s="84">
        <f>S311+S224</f>
        <v>0</v>
      </c>
      <c r="T531" s="84"/>
      <c r="U531" s="85">
        <f>U311+U224</f>
        <v>0</v>
      </c>
      <c r="V531" s="447">
        <v>0</v>
      </c>
      <c r="W531" s="84">
        <f>W311+W224</f>
        <v>0</v>
      </c>
      <c r="X531" s="386">
        <v>0</v>
      </c>
      <c r="Y531" s="85">
        <f>Y311+Y224</f>
        <v>0</v>
      </c>
      <c r="Z531" s="386">
        <v>0</v>
      </c>
      <c r="AA531" s="85">
        <f>AA311+AA224</f>
        <v>0</v>
      </c>
      <c r="AB531" s="84"/>
      <c r="AC531" s="85">
        <f>AC311+AC224</f>
        <v>0</v>
      </c>
      <c r="AD531" s="386">
        <v>0</v>
      </c>
      <c r="AE531" s="84">
        <f>AE311+AE224</f>
        <v>0</v>
      </c>
      <c r="AF531" s="100">
        <v>0</v>
      </c>
      <c r="AG531" s="85">
        <f>AG311+AG224</f>
        <v>0</v>
      </c>
      <c r="AH531" s="114">
        <v>0</v>
      </c>
      <c r="AI531" s="84">
        <f>AI311+AI224</f>
        <v>0</v>
      </c>
      <c r="AJ531" s="84"/>
      <c r="AK531" s="85">
        <f>AK311+AK224</f>
        <v>0</v>
      </c>
      <c r="AL531" s="529" t="e">
        <f t="shared" si="663"/>
        <v>#DIV/0!</v>
      </c>
      <c r="AM531" s="84">
        <f t="shared" ref="AM531:AX531" si="670">AM311+AM224</f>
        <v>654000</v>
      </c>
      <c r="AN531" s="84">
        <f t="shared" si="670"/>
        <v>0</v>
      </c>
      <c r="AO531" s="84">
        <f t="shared" si="670"/>
        <v>0</v>
      </c>
      <c r="AP531" s="84">
        <f t="shared" si="670"/>
        <v>0</v>
      </c>
      <c r="AQ531" s="84">
        <f t="shared" si="670"/>
        <v>0</v>
      </c>
      <c r="AR531" s="84">
        <f t="shared" si="670"/>
        <v>0</v>
      </c>
      <c r="AS531" s="84">
        <f t="shared" si="670"/>
        <v>0</v>
      </c>
      <c r="AT531" s="84">
        <f t="shared" si="670"/>
        <v>2510500</v>
      </c>
      <c r="AU531" s="84">
        <f t="shared" si="670"/>
        <v>2510500</v>
      </c>
      <c r="AV531" s="84">
        <f t="shared" si="670"/>
        <v>0</v>
      </c>
      <c r="AW531" s="84">
        <f t="shared" si="670"/>
        <v>0</v>
      </c>
      <c r="AX531" s="85">
        <f t="shared" si="670"/>
        <v>0</v>
      </c>
      <c r="AY531" s="195" t="e">
        <f t="shared" si="627"/>
        <v>#DIV/0!</v>
      </c>
      <c r="AZ531" s="85">
        <f>AZ311+AZ224</f>
        <v>0</v>
      </c>
      <c r="BA531" s="195" t="e">
        <f t="shared" si="628"/>
        <v>#DIV/0!</v>
      </c>
      <c r="BB531" s="84">
        <f>BB311+BB224</f>
        <v>0</v>
      </c>
      <c r="BC531" s="195"/>
      <c r="BD531" s="85">
        <f>BD311+BD224</f>
        <v>0</v>
      </c>
      <c r="BE531" s="195" t="e">
        <f t="shared" si="669"/>
        <v>#DIV/0!</v>
      </c>
    </row>
    <row r="532" spans="2:59" s="90" customFormat="1" ht="42.75" customHeight="1" x14ac:dyDescent="0.25">
      <c r="B532" s="626" t="s">
        <v>138</v>
      </c>
      <c r="C532" s="626"/>
      <c r="D532" s="626"/>
      <c r="E532" s="88"/>
      <c r="F532" s="88"/>
      <c r="G532" s="88"/>
      <c r="H532" s="88"/>
      <c r="I532" s="88"/>
      <c r="J532" s="88"/>
      <c r="K532" s="88">
        <f>L532+M532+N532</f>
        <v>4757989</v>
      </c>
      <c r="L532" s="89">
        <f>L348</f>
        <v>4757989</v>
      </c>
      <c r="M532" s="89">
        <f>M348</f>
        <v>0</v>
      </c>
      <c r="N532" s="89">
        <f>N348</f>
        <v>0</v>
      </c>
      <c r="O532" s="88">
        <f>Q532</f>
        <v>460071.35751</v>
      </c>
      <c r="P532" s="200">
        <f t="shared" si="608"/>
        <v>9.6694497929692563E-2</v>
      </c>
      <c r="Q532" s="89">
        <f>Q348</f>
        <v>460071.35751</v>
      </c>
      <c r="R532" s="200">
        <f t="shared" si="609"/>
        <v>9.6694497929692563E-2</v>
      </c>
      <c r="S532" s="88">
        <f>S348</f>
        <v>0</v>
      </c>
      <c r="T532" s="88"/>
      <c r="U532" s="89">
        <f>U348</f>
        <v>0</v>
      </c>
      <c r="V532" s="449">
        <v>0</v>
      </c>
      <c r="W532" s="88">
        <f>X532+Y532+Z532</f>
        <v>390839.46304381767</v>
      </c>
      <c r="X532" s="387">
        <v>0</v>
      </c>
      <c r="Y532" s="89">
        <f>Y348</f>
        <v>390839.38089999999</v>
      </c>
      <c r="Z532" s="388">
        <f t="shared" si="612"/>
        <v>8.2143817671709626E-2</v>
      </c>
      <c r="AA532" s="89">
        <f>AA348</f>
        <v>0</v>
      </c>
      <c r="AB532" s="88"/>
      <c r="AC532" s="89">
        <f>AC348</f>
        <v>0</v>
      </c>
      <c r="AD532" s="387">
        <v>0</v>
      </c>
      <c r="AE532" s="88">
        <f>AG532</f>
        <v>3509500.5043099998</v>
      </c>
      <c r="AF532" s="301">
        <f t="shared" si="614"/>
        <v>0.73760164311224763</v>
      </c>
      <c r="AG532" s="89">
        <f>AG348</f>
        <v>3509500.5043099998</v>
      </c>
      <c r="AH532" s="114">
        <f t="shared" si="615"/>
        <v>0.73760164311224763</v>
      </c>
      <c r="AI532" s="88">
        <f>AI348</f>
        <v>0</v>
      </c>
      <c r="AJ532" s="88"/>
      <c r="AK532" s="89">
        <f>AK348</f>
        <v>0</v>
      </c>
      <c r="AL532" s="529">
        <v>0</v>
      </c>
      <c r="AM532" s="88"/>
      <c r="AN532" s="88"/>
      <c r="AO532" s="88"/>
      <c r="AP532" s="88"/>
      <c r="AQ532" s="88"/>
      <c r="AR532" s="88"/>
      <c r="AS532" s="88"/>
      <c r="AT532" s="88"/>
      <c r="AU532" s="88"/>
      <c r="AV532" s="88"/>
      <c r="AW532" s="88"/>
      <c r="AX532" s="89" t="e">
        <f>AZ532</f>
        <v>#REF!</v>
      </c>
      <c r="AY532" s="200" t="e">
        <f t="shared" si="627"/>
        <v>#REF!</v>
      </c>
      <c r="AZ532" s="89" t="e">
        <f>AZ348</f>
        <v>#REF!</v>
      </c>
      <c r="BA532" s="200" t="e">
        <f t="shared" si="628"/>
        <v>#REF!</v>
      </c>
      <c r="BB532" s="88">
        <f>BB348</f>
        <v>0</v>
      </c>
      <c r="BC532" s="200">
        <v>0</v>
      </c>
      <c r="BD532" s="89">
        <f>BD348</f>
        <v>0</v>
      </c>
      <c r="BE532" s="200">
        <v>0</v>
      </c>
    </row>
    <row r="533" spans="2:59" s="90" customFormat="1" ht="42.75" customHeight="1" x14ac:dyDescent="0.25">
      <c r="B533" s="651" t="s">
        <v>344</v>
      </c>
      <c r="C533" s="652"/>
      <c r="D533" s="481"/>
      <c r="E533" s="88"/>
      <c r="F533" s="88"/>
      <c r="G533" s="88"/>
      <c r="H533" s="88"/>
      <c r="I533" s="88"/>
      <c r="J533" s="88"/>
      <c r="K533" s="607">
        <f>L533+M533+N533</f>
        <v>400000</v>
      </c>
      <c r="L533" s="482">
        <f>L524</f>
        <v>292190.72193</v>
      </c>
      <c r="M533" s="482">
        <v>0</v>
      </c>
      <c r="N533" s="482">
        <f>N527</f>
        <v>107809.27807</v>
      </c>
      <c r="O533" s="607">
        <v>0</v>
      </c>
      <c r="P533" s="494">
        <v>0</v>
      </c>
      <c r="Q533" s="89"/>
      <c r="R533" s="200"/>
      <c r="S533" s="88"/>
      <c r="T533" s="88"/>
      <c r="U533" s="89"/>
      <c r="V533" s="449"/>
      <c r="W533" s="607">
        <f>X533+Y533+Z533</f>
        <v>0</v>
      </c>
      <c r="X533" s="494">
        <v>0</v>
      </c>
      <c r="Y533" s="482">
        <f>Y524</f>
        <v>0</v>
      </c>
      <c r="Z533" s="388"/>
      <c r="AA533" s="482">
        <v>0</v>
      </c>
      <c r="AB533" s="88"/>
      <c r="AC533" s="482">
        <f>AC527</f>
        <v>0</v>
      </c>
      <c r="AD533" s="387"/>
      <c r="AE533" s="607">
        <f>AG533+AK533</f>
        <v>387369.27833999996</v>
      </c>
      <c r="AF533" s="494">
        <f t="shared" si="614"/>
        <v>0.96842319584999992</v>
      </c>
      <c r="AG533" s="482">
        <f>AG524</f>
        <v>279560.00026999996</v>
      </c>
      <c r="AH533" s="114">
        <f t="shared" si="615"/>
        <v>0.95677233836663034</v>
      </c>
      <c r="AI533" s="88"/>
      <c r="AJ533" s="88"/>
      <c r="AK533" s="482">
        <f>AK527</f>
        <v>107809.27807</v>
      </c>
      <c r="AL533" s="529">
        <f t="shared" si="663"/>
        <v>1</v>
      </c>
      <c r="AM533" s="88"/>
      <c r="AN533" s="88"/>
      <c r="AO533" s="88"/>
      <c r="AP533" s="88"/>
      <c r="AQ533" s="88"/>
      <c r="AR533" s="88"/>
      <c r="AS533" s="88"/>
      <c r="AT533" s="88"/>
      <c r="AU533" s="88"/>
      <c r="AV533" s="88"/>
      <c r="AW533" s="88"/>
      <c r="AX533" s="89"/>
      <c r="AY533" s="200"/>
      <c r="AZ533" s="89"/>
      <c r="BA533" s="200"/>
      <c r="BB533" s="88"/>
      <c r="BC533" s="200"/>
      <c r="BD533" s="89"/>
      <c r="BE533" s="200"/>
    </row>
    <row r="534" spans="2:59" s="264" customFormat="1" ht="48" customHeight="1" x14ac:dyDescent="0.25">
      <c r="B534" s="623" t="s">
        <v>218</v>
      </c>
      <c r="C534" s="623"/>
      <c r="D534" s="290" t="e">
        <f>#REF!</f>
        <v>#REF!</v>
      </c>
      <c r="E534" s="290" t="e">
        <f>#REF!</f>
        <v>#REF!</v>
      </c>
      <c r="F534" s="290" t="e">
        <f>#REF!</f>
        <v>#REF!</v>
      </c>
      <c r="G534" s="290" t="e">
        <f>#REF!</f>
        <v>#REF!</v>
      </c>
      <c r="H534" s="290" t="e">
        <f>#REF!</f>
        <v>#REF!</v>
      </c>
      <c r="I534" s="290" t="e">
        <f>#REF!</f>
        <v>#REF!</v>
      </c>
      <c r="J534" s="290" t="e">
        <f>#REF!</f>
        <v>#REF!</v>
      </c>
      <c r="K534" s="290">
        <f>N534</f>
        <v>1301254.8085999999</v>
      </c>
      <c r="L534" s="291">
        <f>L509+L380</f>
        <v>0</v>
      </c>
      <c r="M534" s="291">
        <f>M509+M380</f>
        <v>0</v>
      </c>
      <c r="N534" s="291">
        <f>N380+N478+N509+N515+N521</f>
        <v>1301254.8085999999</v>
      </c>
      <c r="O534" s="290">
        <f>O509+O380</f>
        <v>56559.90726</v>
      </c>
      <c r="P534" s="377">
        <f t="shared" si="608"/>
        <v>4.3465666283187022E-2</v>
      </c>
      <c r="Q534" s="291">
        <f>Q509+Q380</f>
        <v>0</v>
      </c>
      <c r="R534" s="377">
        <v>0</v>
      </c>
      <c r="S534" s="290">
        <f>S509+S380</f>
        <v>0</v>
      </c>
      <c r="T534" s="290"/>
      <c r="U534" s="291">
        <f>U509+U380</f>
        <v>56559.90726</v>
      </c>
      <c r="V534" s="450">
        <f t="shared" si="664"/>
        <v>4.3465666283187022E-2</v>
      </c>
      <c r="W534" s="290">
        <f>W380+W478+W509+W515+W521</f>
        <v>134420.45496</v>
      </c>
      <c r="X534" s="432">
        <f t="shared" si="611"/>
        <v>0.1033006403293302</v>
      </c>
      <c r="Y534" s="291">
        <f>Y509+Y380</f>
        <v>0</v>
      </c>
      <c r="Z534" s="433">
        <v>0</v>
      </c>
      <c r="AA534" s="290">
        <f>AA509+AA380</f>
        <v>0</v>
      </c>
      <c r="AB534" s="290"/>
      <c r="AC534" s="291">
        <f>AC380+AC478+AC509+AC515+AC521</f>
        <v>134420.45496</v>
      </c>
      <c r="AD534" s="432">
        <f t="shared" si="665"/>
        <v>0.1033006403293302</v>
      </c>
      <c r="AE534" s="290">
        <f>AK534</f>
        <v>1301254.8085999999</v>
      </c>
      <c r="AF534" s="306">
        <f t="shared" si="614"/>
        <v>1</v>
      </c>
      <c r="AG534" s="291">
        <f>AG509+AG380</f>
        <v>0</v>
      </c>
      <c r="AH534" s="114">
        <v>0</v>
      </c>
      <c r="AI534" s="290">
        <f>AI509+AI380</f>
        <v>0</v>
      </c>
      <c r="AJ534" s="290"/>
      <c r="AK534" s="291">
        <f>AK380+AK478+AK509+AK515+AK521</f>
        <v>1301254.8085999999</v>
      </c>
      <c r="AL534" s="529">
        <f t="shared" si="663"/>
        <v>1</v>
      </c>
      <c r="AM534" s="290">
        <f t="shared" ref="AM534:AX534" si="671">AM509+AM380</f>
        <v>0</v>
      </c>
      <c r="AN534" s="290">
        <f t="shared" si="671"/>
        <v>0</v>
      </c>
      <c r="AO534" s="290">
        <f t="shared" si="671"/>
        <v>133043.16928</v>
      </c>
      <c r="AP534" s="290" t="e">
        <f t="shared" si="671"/>
        <v>#DIV/0!</v>
      </c>
      <c r="AQ534" s="290">
        <f t="shared" si="671"/>
        <v>0</v>
      </c>
      <c r="AR534" s="290">
        <f t="shared" si="671"/>
        <v>0</v>
      </c>
      <c r="AS534" s="290" t="e">
        <f t="shared" si="671"/>
        <v>#DIV/0!</v>
      </c>
      <c r="AT534" s="290">
        <f t="shared" si="671"/>
        <v>181804.98616999999</v>
      </c>
      <c r="AU534" s="290">
        <f t="shared" si="671"/>
        <v>0</v>
      </c>
      <c r="AV534" s="290">
        <f t="shared" si="671"/>
        <v>0</v>
      </c>
      <c r="AW534" s="290">
        <f t="shared" si="671"/>
        <v>181804.98616999999</v>
      </c>
      <c r="AX534" s="291">
        <f t="shared" si="671"/>
        <v>985731.57331999997</v>
      </c>
      <c r="AY534" s="377">
        <f t="shared" si="627"/>
        <v>0.7575238660447553</v>
      </c>
      <c r="AZ534" s="291">
        <f>AZ509+AZ380</f>
        <v>0</v>
      </c>
      <c r="BA534" s="377">
        <v>0</v>
      </c>
      <c r="BB534" s="290">
        <f>BB509+BB380</f>
        <v>0</v>
      </c>
      <c r="BC534" s="195">
        <v>0</v>
      </c>
      <c r="BD534" s="291">
        <f>BD509+BD380</f>
        <v>985731.57331999997</v>
      </c>
      <c r="BE534" s="195">
        <f t="shared" si="669"/>
        <v>0.7575238660447553</v>
      </c>
      <c r="BF534" s="265"/>
      <c r="BG534" s="265"/>
    </row>
    <row r="535" spans="2:59" s="172" customFormat="1" ht="57.75" customHeight="1" x14ac:dyDescent="0.25">
      <c r="B535" s="635" t="s">
        <v>50</v>
      </c>
      <c r="C535" s="636"/>
      <c r="D535" s="636"/>
      <c r="E535" s="636"/>
      <c r="F535" s="636"/>
      <c r="G535" s="636"/>
      <c r="H535" s="636"/>
      <c r="I535" s="636"/>
      <c r="J535" s="636"/>
      <c r="K535" s="636"/>
      <c r="L535" s="636"/>
      <c r="M535" s="636"/>
      <c r="N535" s="636"/>
      <c r="O535" s="636"/>
      <c r="P535" s="636"/>
      <c r="Q535" s="636"/>
      <c r="R535" s="636"/>
      <c r="S535" s="636"/>
      <c r="T535" s="636"/>
      <c r="U535" s="636"/>
      <c r="V535" s="636"/>
      <c r="W535" s="636"/>
      <c r="X535" s="636"/>
      <c r="Y535" s="636"/>
      <c r="Z535" s="636"/>
      <c r="AA535" s="636"/>
      <c r="AB535" s="636"/>
      <c r="AC535" s="636"/>
      <c r="AD535" s="636"/>
      <c r="AE535" s="636"/>
      <c r="AF535" s="636"/>
      <c r="AG535" s="636"/>
      <c r="AH535" s="636"/>
      <c r="AI535" s="636"/>
      <c r="AJ535" s="636"/>
      <c r="AK535" s="636"/>
      <c r="AL535" s="636"/>
      <c r="AM535" s="636"/>
      <c r="AN535" s="636"/>
      <c r="AO535" s="636"/>
      <c r="AP535" s="636"/>
      <c r="AQ535" s="636"/>
      <c r="AR535" s="636"/>
      <c r="AS535" s="636"/>
      <c r="AT535" s="636"/>
      <c r="AU535" s="636"/>
      <c r="AV535" s="636"/>
      <c r="AW535" s="636"/>
      <c r="AX535" s="636"/>
      <c r="AY535" s="636"/>
      <c r="AZ535" s="636"/>
      <c r="BA535" s="636"/>
      <c r="BB535" s="636"/>
      <c r="BC535" s="636"/>
      <c r="BD535" s="636"/>
      <c r="BE535" s="636"/>
      <c r="BF535" s="91"/>
      <c r="BG535" s="91"/>
    </row>
    <row r="536" spans="2:59" s="98" customFormat="1" ht="93" customHeight="1" x14ac:dyDescent="0.25">
      <c r="B536" s="436" t="s">
        <v>413</v>
      </c>
      <c r="C536" s="631" t="s">
        <v>50</v>
      </c>
      <c r="D536" s="631" t="e">
        <f>D537+D576</f>
        <v>#REF!</v>
      </c>
      <c r="E536" s="416" t="e">
        <f>F536+G536</f>
        <v>#REF!</v>
      </c>
      <c r="F536" s="416" t="e">
        <f>F537+F576</f>
        <v>#REF!</v>
      </c>
      <c r="G536" s="416" t="e">
        <f>G538+G561</f>
        <v>#REF!</v>
      </c>
      <c r="H536" s="416" t="e">
        <f>I536+J536</f>
        <v>#REF!</v>
      </c>
      <c r="I536" s="416" t="e">
        <f>I537+I576</f>
        <v>#REF!</v>
      </c>
      <c r="J536" s="416">
        <f>J538+J561</f>
        <v>0</v>
      </c>
      <c r="K536" s="581">
        <f>L536+M536+N536</f>
        <v>2078377.6054199999</v>
      </c>
      <c r="L536" s="182">
        <f>L537+L576</f>
        <v>1431674.01226</v>
      </c>
      <c r="M536" s="182">
        <f>M537+M576</f>
        <v>646703.59315999993</v>
      </c>
      <c r="N536" s="182">
        <f>N537</f>
        <v>0</v>
      </c>
      <c r="O536" s="581">
        <f>Q536+S536+U536</f>
        <v>254991.07389999996</v>
      </c>
      <c r="P536" s="319">
        <f>O536/K536</f>
        <v>0.12268755842780128</v>
      </c>
      <c r="Q536" s="182">
        <f>Q537</f>
        <v>149394.27042999998</v>
      </c>
      <c r="R536" s="319">
        <f>Q536/L536</f>
        <v>0.10434936246008295</v>
      </c>
      <c r="S536" s="182">
        <f>S537+S576</f>
        <v>105596.80347</v>
      </c>
      <c r="T536" s="319">
        <f>S536/M536</f>
        <v>0.1632847019668166</v>
      </c>
      <c r="U536" s="439">
        <f>U537</f>
        <v>0</v>
      </c>
      <c r="V536" s="439"/>
      <c r="W536" s="581">
        <f>Y536+AA536+AC536</f>
        <v>191614.15393999999</v>
      </c>
      <c r="X536" s="319">
        <f>W536/K536</f>
        <v>9.2194100552425107E-2</v>
      </c>
      <c r="Y536" s="182">
        <f>Y537</f>
        <v>100291.19039999999</v>
      </c>
      <c r="Z536" s="319">
        <f>Y536/L536</f>
        <v>7.0051694408899107E-2</v>
      </c>
      <c r="AA536" s="182">
        <f>AA537+AA576</f>
        <v>91322.963539999982</v>
      </c>
      <c r="AB536" s="416"/>
      <c r="AC536" s="416">
        <f>AC537</f>
        <v>0</v>
      </c>
      <c r="AD536" s="416"/>
      <c r="AE536" s="581">
        <f>AG536+AI536+AK536</f>
        <v>1754754.2660799997</v>
      </c>
      <c r="AF536" s="319">
        <f>AE536/K536</f>
        <v>0.84429040300662683</v>
      </c>
      <c r="AG536" s="182">
        <f>AG537</f>
        <v>1253816.1051699999</v>
      </c>
      <c r="AH536" s="231">
        <f>AG536/L536</f>
        <v>0.87576927040168961</v>
      </c>
      <c r="AI536" s="182">
        <f>AI537+AI576</f>
        <v>500938.16090999992</v>
      </c>
      <c r="AJ536" s="416"/>
      <c r="AK536" s="416">
        <f>AK537</f>
        <v>0</v>
      </c>
      <c r="AL536" s="416"/>
      <c r="AM536" s="416" t="e">
        <f>AM537</f>
        <v>#REF!</v>
      </c>
      <c r="AN536" s="416">
        <f>AN537+AN576</f>
        <v>0</v>
      </c>
      <c r="AO536" s="416" t="e">
        <f>AO537</f>
        <v>#REF!</v>
      </c>
      <c r="AP536" s="416" t="e">
        <f>AQ536+AR536+AS536</f>
        <v>#REF!</v>
      </c>
      <c r="AQ536" s="416" t="e">
        <f>AQ537</f>
        <v>#REF!</v>
      </c>
      <c r="AR536" s="416">
        <f>AR537+AR576</f>
        <v>646703.45194698591</v>
      </c>
      <c r="AS536" s="416" t="e">
        <f>AS537</f>
        <v>#REF!</v>
      </c>
      <c r="AT536" s="416" t="e">
        <f>AU536+AV536+AW536</f>
        <v>#REF!</v>
      </c>
      <c r="AU536" s="416" t="e">
        <f>AU537</f>
        <v>#REF!</v>
      </c>
      <c r="AV536" s="416">
        <f>AV537+AV576</f>
        <v>646703.59315999993</v>
      </c>
      <c r="AW536" s="416">
        <f>AW537</f>
        <v>0</v>
      </c>
      <c r="AX536" s="182" t="e">
        <f>AZ536+BB536+BD536</f>
        <v>#REF!</v>
      </c>
      <c r="AY536" s="437" t="e">
        <f t="shared" si="627"/>
        <v>#REF!</v>
      </c>
      <c r="AZ536" s="182" t="e">
        <f>AZ537</f>
        <v>#REF!</v>
      </c>
      <c r="BA536" s="319" t="e">
        <f>AZ536/AE536</f>
        <v>#REF!</v>
      </c>
      <c r="BB536" s="182">
        <f>BB537+BB576</f>
        <v>550539.59232000005</v>
      </c>
      <c r="BC536" s="319">
        <f>BB536/M536</f>
        <v>0.85130127332351457</v>
      </c>
      <c r="BD536" s="416">
        <f>BD537</f>
        <v>0</v>
      </c>
      <c r="BE536" s="416"/>
    </row>
    <row r="537" spans="2:59" s="293" customFormat="1" ht="296.25" customHeight="1" x14ac:dyDescent="0.25">
      <c r="B537" s="140">
        <v>1</v>
      </c>
      <c r="C537" s="277" t="s">
        <v>219</v>
      </c>
      <c r="D537" s="153" t="e">
        <f>D538+D561</f>
        <v>#REF!</v>
      </c>
      <c r="E537" s="153" t="e">
        <f>F537</f>
        <v>#REF!</v>
      </c>
      <c r="F537" s="153" t="e">
        <f>F538+F561</f>
        <v>#REF!</v>
      </c>
      <c r="G537" s="153">
        <v>0</v>
      </c>
      <c r="H537" s="153" t="e">
        <f t="shared" ref="H537:H576" si="672">I537</f>
        <v>#REF!</v>
      </c>
      <c r="I537" s="153" t="e">
        <f>I538+I561</f>
        <v>#REF!</v>
      </c>
      <c r="J537" s="153">
        <v>0</v>
      </c>
      <c r="K537" s="153">
        <f>L537+M537</f>
        <v>1431674.01226</v>
      </c>
      <c r="L537" s="152">
        <f>L538+L561</f>
        <v>1431674.01226</v>
      </c>
      <c r="M537" s="152">
        <f>M538+M561</f>
        <v>0</v>
      </c>
      <c r="N537" s="152">
        <v>0</v>
      </c>
      <c r="O537" s="153">
        <f t="shared" ref="O537:O543" si="673">Q537</f>
        <v>149394.27042999998</v>
      </c>
      <c r="P537" s="230">
        <f>O537/K537</f>
        <v>0.10434936246008295</v>
      </c>
      <c r="Q537" s="152">
        <f>Q538+Q561</f>
        <v>149394.27042999998</v>
      </c>
      <c r="R537" s="230">
        <f>Q537/L537</f>
        <v>0.10434936246008295</v>
      </c>
      <c r="S537" s="153">
        <f>S538+S561</f>
        <v>0</v>
      </c>
      <c r="T537" s="319"/>
      <c r="U537" s="153">
        <v>0</v>
      </c>
      <c r="V537" s="153"/>
      <c r="W537" s="153">
        <f t="shared" ref="W537:W543" si="674">Y537</f>
        <v>100291.19039999999</v>
      </c>
      <c r="X537" s="230">
        <f t="shared" ref="X537:X593" si="675">W537/K537</f>
        <v>7.0051694408899107E-2</v>
      </c>
      <c r="Y537" s="152">
        <f>Y538+Y561</f>
        <v>100291.19039999999</v>
      </c>
      <c r="Z537" s="230">
        <f t="shared" ref="Z537:Z595" si="676">Y537/L537</f>
        <v>7.0051694408899107E-2</v>
      </c>
      <c r="AA537" s="152">
        <f>AA538+AA561</f>
        <v>0</v>
      </c>
      <c r="AB537" s="153"/>
      <c r="AC537" s="153">
        <v>0</v>
      </c>
      <c r="AD537" s="153"/>
      <c r="AE537" s="153">
        <f t="shared" ref="AE537:AE543" si="677">AG537</f>
        <v>1253816.1051699999</v>
      </c>
      <c r="AF537" s="230">
        <f t="shared" ref="AF537:AF575" si="678">AE537/K537</f>
        <v>0.87576927040168961</v>
      </c>
      <c r="AG537" s="152">
        <f>AG538+AG561</f>
        <v>1253816.1051699999</v>
      </c>
      <c r="AH537" s="231">
        <f t="shared" ref="AH537:AH575" si="679">AG537/L537</f>
        <v>0.87576927040168961</v>
      </c>
      <c r="AI537" s="152">
        <f>AI538+AI561</f>
        <v>0</v>
      </c>
      <c r="AJ537" s="153"/>
      <c r="AK537" s="153">
        <v>0</v>
      </c>
      <c r="AL537" s="153"/>
      <c r="AM537" s="153" t="e">
        <f>AM538+AM561</f>
        <v>#REF!</v>
      </c>
      <c r="AN537" s="153">
        <f>AN538+AN561</f>
        <v>0</v>
      </c>
      <c r="AO537" s="153" t="e">
        <f>AO538+AO561</f>
        <v>#REF!</v>
      </c>
      <c r="AP537" s="153" t="e">
        <f>AQ537+AR537</f>
        <v>#REF!</v>
      </c>
      <c r="AQ537" s="153" t="e">
        <f>AQ538+AQ561</f>
        <v>#REF!</v>
      </c>
      <c r="AR537" s="153">
        <f>AR538+AR561</f>
        <v>0</v>
      </c>
      <c r="AS537" s="153" t="e">
        <f>AS538+AS561</f>
        <v>#REF!</v>
      </c>
      <c r="AT537" s="153" t="e">
        <f>AU537+AV537</f>
        <v>#REF!</v>
      </c>
      <c r="AU537" s="153" t="e">
        <f>AU538+AU561</f>
        <v>#REF!</v>
      </c>
      <c r="AV537" s="153">
        <f>AV538+AV561</f>
        <v>0</v>
      </c>
      <c r="AW537" s="153">
        <f>AW538+AW561</f>
        <v>0</v>
      </c>
      <c r="AX537" s="152" t="e">
        <f>AZ537</f>
        <v>#REF!</v>
      </c>
      <c r="AY537" s="195" t="e">
        <f t="shared" si="627"/>
        <v>#REF!</v>
      </c>
      <c r="AZ537" s="152" t="e">
        <f>AZ538+AZ561</f>
        <v>#REF!</v>
      </c>
      <c r="BA537" s="230" t="e">
        <f t="shared" ref="BA537:BA560" si="680">AZ537/AE537</f>
        <v>#REF!</v>
      </c>
      <c r="BB537" s="152">
        <f>BB538+BB561</f>
        <v>0</v>
      </c>
      <c r="BC537" s="230">
        <v>0</v>
      </c>
      <c r="BD537" s="153">
        <v>0</v>
      </c>
      <c r="BE537" s="153"/>
      <c r="BF537" s="275"/>
      <c r="BG537" s="275"/>
    </row>
    <row r="538" spans="2:59" s="130" customFormat="1" ht="49.5" hidden="1" customHeight="1" x14ac:dyDescent="0.25">
      <c r="B538" s="294" t="s">
        <v>60</v>
      </c>
      <c r="C538" s="284" t="s">
        <v>220</v>
      </c>
      <c r="D538" s="532">
        <f>D539+D540</f>
        <v>0</v>
      </c>
      <c r="E538" s="532" t="e">
        <f>E539+E540</f>
        <v>#REF!</v>
      </c>
      <c r="F538" s="532" t="e">
        <f>F539+F540</f>
        <v>#REF!</v>
      </c>
      <c r="G538" s="532" t="e">
        <f>G539+G540</f>
        <v>#REF!</v>
      </c>
      <c r="H538" s="153" t="e">
        <f t="shared" si="672"/>
        <v>#REF!</v>
      </c>
      <c r="I538" s="532" t="e">
        <f>I539+I540</f>
        <v>#REF!</v>
      </c>
      <c r="J538" s="532"/>
      <c r="K538" s="153">
        <f t="shared" ref="K538:K575" si="681">L538</f>
        <v>717830.30189000012</v>
      </c>
      <c r="L538" s="104">
        <f>L539+L540</f>
        <v>717830.30189000012</v>
      </c>
      <c r="M538" s="104">
        <f>L538-717830.30189</f>
        <v>0</v>
      </c>
      <c r="N538" s="104">
        <f>N539+N540</f>
        <v>0</v>
      </c>
      <c r="O538" s="153">
        <f t="shared" si="673"/>
        <v>145666.03175999998</v>
      </c>
      <c r="P538" s="230">
        <f t="shared" ref="P538:P575" si="682">O538/K538</f>
        <v>0.20292544265193441</v>
      </c>
      <c r="Q538" s="104">
        <f>Q539+Q540</f>
        <v>145666.03175999998</v>
      </c>
      <c r="R538" s="230">
        <f t="shared" ref="R538:R575" si="683">Q538/L538</f>
        <v>0.20292544265193441</v>
      </c>
      <c r="S538" s="532"/>
      <c r="T538" s="230"/>
      <c r="U538" s="532" t="e">
        <f>U539+U540</f>
        <v>#REF!</v>
      </c>
      <c r="V538" s="532"/>
      <c r="W538" s="153">
        <f t="shared" si="674"/>
        <v>97505.0389</v>
      </c>
      <c r="X538" s="230">
        <f t="shared" si="675"/>
        <v>0.1358329937358114</v>
      </c>
      <c r="Y538" s="104">
        <f>Y539+Y540</f>
        <v>97505.0389</v>
      </c>
      <c r="Z538" s="230">
        <f t="shared" si="676"/>
        <v>0.1358329937358114</v>
      </c>
      <c r="AA538" s="532"/>
      <c r="AB538" s="532"/>
      <c r="AC538" s="532"/>
      <c r="AD538" s="532"/>
      <c r="AE538" s="153">
        <f t="shared" si="677"/>
        <v>620710.16728000005</v>
      </c>
      <c r="AF538" s="230">
        <f t="shared" si="678"/>
        <v>0.86470321139371087</v>
      </c>
      <c r="AG538" s="104">
        <f>AG539+AG540</f>
        <v>620710.16728000005</v>
      </c>
      <c r="AH538" s="231">
        <f t="shared" si="679"/>
        <v>0.86470321139371087</v>
      </c>
      <c r="AI538" s="104"/>
      <c r="AJ538" s="532"/>
      <c r="AK538" s="104"/>
      <c r="AL538" s="532"/>
      <c r="AM538" s="532" t="e">
        <f>AM539+AM540</f>
        <v>#REF!</v>
      </c>
      <c r="AN538" s="532"/>
      <c r="AO538" s="532" t="e">
        <f>AO539+AO540</f>
        <v>#REF!</v>
      </c>
      <c r="AP538" s="153">
        <f t="shared" ref="AP538:AP561" si="684">AQ538</f>
        <v>0</v>
      </c>
      <c r="AQ538" s="532"/>
      <c r="AR538" s="532"/>
      <c r="AS538" s="532" t="e">
        <f>AS539+AS540</f>
        <v>#REF!</v>
      </c>
      <c r="AT538" s="153">
        <f>Z538+AL538</f>
        <v>0.1358329937358114</v>
      </c>
      <c r="AU538" s="532" t="e">
        <f>AU539+AU540</f>
        <v>#REF!</v>
      </c>
      <c r="AV538" s="532"/>
      <c r="AW538" s="532">
        <f>AW539+AW540</f>
        <v>0</v>
      </c>
      <c r="AX538" s="104" t="e">
        <f>SUM(AZ538,BB538,BD538)</f>
        <v>#REF!</v>
      </c>
      <c r="AY538" s="195" t="e">
        <f t="shared" si="627"/>
        <v>#REF!</v>
      </c>
      <c r="AZ538" s="104" t="e">
        <f>AZ539+AZ540</f>
        <v>#REF!</v>
      </c>
      <c r="BA538" s="230" t="e">
        <f t="shared" si="680"/>
        <v>#REF!</v>
      </c>
      <c r="BB538" s="104"/>
      <c r="BC538" s="532"/>
      <c r="BD538" s="104"/>
      <c r="BE538" s="532"/>
    </row>
    <row r="539" spans="2:59" s="120" customFormat="1" ht="69" hidden="1" customHeight="1" x14ac:dyDescent="0.25">
      <c r="B539" s="295"/>
      <c r="C539" s="117" t="s">
        <v>221</v>
      </c>
      <c r="D539" s="117"/>
      <c r="E539" s="117" t="e">
        <f>#REF!+E546+E552+E555</f>
        <v>#REF!</v>
      </c>
      <c r="F539" s="117" t="e">
        <f>#REF!+F546+F552+F555</f>
        <v>#REF!</v>
      </c>
      <c r="G539" s="117" t="e">
        <f>#REF!+G546+G552+G555</f>
        <v>#REF!</v>
      </c>
      <c r="H539" s="123" t="e">
        <f t="shared" si="672"/>
        <v>#REF!</v>
      </c>
      <c r="I539" s="117" t="e">
        <f>#REF!+I546+I552</f>
        <v>#REF!</v>
      </c>
      <c r="J539" s="117"/>
      <c r="K539" s="117">
        <f t="shared" si="681"/>
        <v>634571.50235000008</v>
      </c>
      <c r="L539" s="118">
        <f>L543+L555</f>
        <v>634571.50235000008</v>
      </c>
      <c r="M539" s="118"/>
      <c r="N539" s="118"/>
      <c r="O539" s="117">
        <f t="shared" si="673"/>
        <v>131895.58942999999</v>
      </c>
      <c r="P539" s="231">
        <f t="shared" si="682"/>
        <v>0.20784984661547648</v>
      </c>
      <c r="Q539" s="118">
        <f>Q543+Q555</f>
        <v>131895.58942999999</v>
      </c>
      <c r="R539" s="231">
        <f t="shared" si="683"/>
        <v>0.20784984661547648</v>
      </c>
      <c r="S539" s="117"/>
      <c r="T539" s="319"/>
      <c r="U539" s="117" t="e">
        <f>#REF!+U546+U552+U555</f>
        <v>#REF!</v>
      </c>
      <c r="V539" s="117"/>
      <c r="W539" s="117">
        <f t="shared" si="674"/>
        <v>82700.802100000001</v>
      </c>
      <c r="X539" s="231">
        <f t="shared" si="675"/>
        <v>0.1303254271484541</v>
      </c>
      <c r="Y539" s="118">
        <f>Y543+Y555</f>
        <v>82700.802100000001</v>
      </c>
      <c r="Z539" s="231">
        <f t="shared" si="676"/>
        <v>0.1303254271484541</v>
      </c>
      <c r="AA539" s="117"/>
      <c r="AB539" s="117"/>
      <c r="AC539" s="117"/>
      <c r="AD539" s="117"/>
      <c r="AE539" s="117">
        <f t="shared" si="677"/>
        <v>543273.96308000002</v>
      </c>
      <c r="AF539" s="231">
        <f t="shared" si="678"/>
        <v>0.85612726236224113</v>
      </c>
      <c r="AG539" s="118">
        <f>AG543+AG555</f>
        <v>543273.96308000002</v>
      </c>
      <c r="AH539" s="231">
        <f t="shared" si="679"/>
        <v>0.85612726236224113</v>
      </c>
      <c r="AI539" s="118"/>
      <c r="AJ539" s="117"/>
      <c r="AK539" s="118"/>
      <c r="AL539" s="117"/>
      <c r="AM539" s="117" t="e">
        <f>#REF!+AM546+AM552</f>
        <v>#REF!</v>
      </c>
      <c r="AN539" s="117"/>
      <c r="AO539" s="117" t="e">
        <f>#REF!+AO546+AO552+AO555</f>
        <v>#REF!</v>
      </c>
      <c r="AP539" s="123" t="e">
        <f t="shared" si="684"/>
        <v>#REF!</v>
      </c>
      <c r="AQ539" s="117" t="e">
        <f>#REF!+AQ546+AQ555</f>
        <v>#REF!</v>
      </c>
      <c r="AR539" s="117"/>
      <c r="AS539" s="117" t="e">
        <f>#REF!+AS546+AS552+AS555</f>
        <v>#REF!</v>
      </c>
      <c r="AT539" s="123" t="e">
        <f t="shared" ref="AT539:AT561" si="685">AU539</f>
        <v>#REF!</v>
      </c>
      <c r="AU539" s="117" t="e">
        <f>#REF!+AU546+AU552+AU555</f>
        <v>#REF!</v>
      </c>
      <c r="AV539" s="117"/>
      <c r="AW539" s="117"/>
      <c r="AX539" s="118" t="e">
        <f>#REF!+AX546+AX552+AX555</f>
        <v>#REF!</v>
      </c>
      <c r="AY539" s="195" t="e">
        <f t="shared" si="627"/>
        <v>#REF!</v>
      </c>
      <c r="AZ539" s="118" t="e">
        <f>#REF!+AZ546+AZ552+AZ555</f>
        <v>#REF!</v>
      </c>
      <c r="BA539" s="231" t="e">
        <f t="shared" si="680"/>
        <v>#REF!</v>
      </c>
      <c r="BB539" s="118"/>
      <c r="BC539" s="117"/>
      <c r="BD539" s="118"/>
      <c r="BE539" s="117"/>
    </row>
    <row r="540" spans="2:59" s="120" customFormat="1" ht="69" hidden="1" customHeight="1" x14ac:dyDescent="0.25">
      <c r="B540" s="295"/>
      <c r="C540" s="117" t="s">
        <v>75</v>
      </c>
      <c r="D540" s="117"/>
      <c r="E540" s="117" t="e">
        <f>F540+G540</f>
        <v>#REF!</v>
      </c>
      <c r="F540" s="117" t="e">
        <f>#REF!+F547+F553</f>
        <v>#REF!</v>
      </c>
      <c r="G540" s="117" t="e">
        <f>#REF!+G547+G553+G556</f>
        <v>#REF!</v>
      </c>
      <c r="H540" s="123" t="e">
        <f t="shared" si="672"/>
        <v>#REF!</v>
      </c>
      <c r="I540" s="117" t="e">
        <f>#REF!+I547+I553</f>
        <v>#REF!</v>
      </c>
      <c r="J540" s="117"/>
      <c r="K540" s="117">
        <f t="shared" si="681"/>
        <v>83258.799539999993</v>
      </c>
      <c r="L540" s="118">
        <f>L544+L551+L556+L541</f>
        <v>83258.799539999993</v>
      </c>
      <c r="M540" s="118"/>
      <c r="N540" s="118"/>
      <c r="O540" s="117">
        <f t="shared" si="673"/>
        <v>13770.44233</v>
      </c>
      <c r="P540" s="231">
        <f t="shared" si="682"/>
        <v>0.1653932365837712</v>
      </c>
      <c r="Q540" s="118">
        <f>Q544+Q551+Q556+Q541</f>
        <v>13770.44233</v>
      </c>
      <c r="R540" s="231">
        <f t="shared" si="683"/>
        <v>0.1653932365837712</v>
      </c>
      <c r="S540" s="117"/>
      <c r="T540" s="319"/>
      <c r="U540" s="117" t="e">
        <f>#REF!+U547+U553+U556</f>
        <v>#REF!</v>
      </c>
      <c r="V540" s="117"/>
      <c r="W540" s="117">
        <f t="shared" si="674"/>
        <v>14804.236800000002</v>
      </c>
      <c r="X540" s="231">
        <f t="shared" si="675"/>
        <v>0.17780987573436738</v>
      </c>
      <c r="Y540" s="118">
        <f>Y544+Y551+Y556+Y541</f>
        <v>14804.236800000002</v>
      </c>
      <c r="Z540" s="231">
        <f t="shared" si="676"/>
        <v>0.17780987573436738</v>
      </c>
      <c r="AA540" s="117"/>
      <c r="AB540" s="117"/>
      <c r="AC540" s="117"/>
      <c r="AD540" s="117"/>
      <c r="AE540" s="117">
        <f t="shared" si="677"/>
        <v>77436.204199999993</v>
      </c>
      <c r="AF540" s="231">
        <f t="shared" si="678"/>
        <v>0.93006630683880265</v>
      </c>
      <c r="AG540" s="118">
        <f>AG544+AG551+AG556+AG541</f>
        <v>77436.204199999993</v>
      </c>
      <c r="AH540" s="231">
        <f t="shared" si="679"/>
        <v>0.93006630683880265</v>
      </c>
      <c r="AI540" s="118"/>
      <c r="AJ540" s="117"/>
      <c r="AK540" s="118"/>
      <c r="AL540" s="117"/>
      <c r="AM540" s="117" t="e">
        <f>#REF!+AM547+AM553</f>
        <v>#REF!</v>
      </c>
      <c r="AN540" s="117"/>
      <c r="AO540" s="117" t="e">
        <f>#REF!+AO547+AO553+AO556</f>
        <v>#REF!</v>
      </c>
      <c r="AP540" s="123">
        <f t="shared" si="684"/>
        <v>2232.7838700000002</v>
      </c>
      <c r="AQ540" s="117">
        <f>AQ556</f>
        <v>2232.7838700000002</v>
      </c>
      <c r="AR540" s="117"/>
      <c r="AS540" s="117" t="e">
        <f>#REF!+AS547+AS553+AS556</f>
        <v>#REF!</v>
      </c>
      <c r="AT540" s="123" t="e">
        <f t="shared" si="685"/>
        <v>#REF!</v>
      </c>
      <c r="AU540" s="117" t="e">
        <f>#REF!+AU547+AU553+AU556+AU560</f>
        <v>#REF!</v>
      </c>
      <c r="AV540" s="117"/>
      <c r="AW540" s="117"/>
      <c r="AX540" s="118" t="e">
        <f>#REF!+AX547+AX553+AX556</f>
        <v>#REF!</v>
      </c>
      <c r="AY540" s="195" t="e">
        <f t="shared" si="627"/>
        <v>#REF!</v>
      </c>
      <c r="AZ540" s="118" t="e">
        <f>#REF!+AZ547+AZ553+AZ556+AZ560+AZ558</f>
        <v>#REF!</v>
      </c>
      <c r="BA540" s="231" t="e">
        <f t="shared" si="680"/>
        <v>#REF!</v>
      </c>
      <c r="BB540" s="118"/>
      <c r="BC540" s="117"/>
      <c r="BD540" s="118"/>
      <c r="BE540" s="117"/>
    </row>
    <row r="541" spans="2:59" s="120" customFormat="1" ht="42.75" hidden="1" customHeight="1" x14ac:dyDescent="0.25">
      <c r="B541" s="295" t="s">
        <v>60</v>
      </c>
      <c r="C541" s="176" t="s">
        <v>398</v>
      </c>
      <c r="D541" s="117"/>
      <c r="E541" s="117" t="e">
        <f>F541+G541</f>
        <v>#REF!</v>
      </c>
      <c r="F541" s="117" t="e">
        <f>#REF!+#REF!</f>
        <v>#REF!</v>
      </c>
      <c r="G541" s="117" t="e">
        <f>#REF!+#REF!</f>
        <v>#REF!</v>
      </c>
      <c r="H541" s="123" t="e">
        <f t="shared" si="672"/>
        <v>#REF!</v>
      </c>
      <c r="I541" s="117" t="e">
        <f>#REF!+#REF!</f>
        <v>#REF!</v>
      </c>
      <c r="J541" s="117"/>
      <c r="K541" s="117">
        <f t="shared" si="681"/>
        <v>5865.1815500000002</v>
      </c>
      <c r="L541" s="118">
        <f>5865.18155</f>
        <v>5865.1815500000002</v>
      </c>
      <c r="M541" s="118"/>
      <c r="N541" s="118">
        <v>0</v>
      </c>
      <c r="O541" s="117">
        <f t="shared" si="673"/>
        <v>5865.1815500000002</v>
      </c>
      <c r="P541" s="231">
        <f t="shared" si="682"/>
        <v>1</v>
      </c>
      <c r="Q541" s="118">
        <v>5865.1815500000002</v>
      </c>
      <c r="R541" s="231">
        <f t="shared" si="683"/>
        <v>1</v>
      </c>
      <c r="S541" s="117"/>
      <c r="T541" s="319"/>
      <c r="U541" s="117" t="e">
        <f>#REF!+#REF!</f>
        <v>#REF!</v>
      </c>
      <c r="V541" s="117"/>
      <c r="W541" s="117">
        <f t="shared" si="674"/>
        <v>5865.1815500000002</v>
      </c>
      <c r="X541" s="231">
        <f t="shared" si="675"/>
        <v>1</v>
      </c>
      <c r="Y541" s="118">
        <f>Q541</f>
        <v>5865.1815500000002</v>
      </c>
      <c r="Z541" s="231">
        <f t="shared" si="676"/>
        <v>1</v>
      </c>
      <c r="AA541" s="117"/>
      <c r="AB541" s="117"/>
      <c r="AC541" s="117"/>
      <c r="AD541" s="117"/>
      <c r="AE541" s="117">
        <f t="shared" si="677"/>
        <v>5865.1815500000002</v>
      </c>
      <c r="AF541" s="231">
        <f t="shared" si="678"/>
        <v>1</v>
      </c>
      <c r="AG541" s="118">
        <f>5865.18155</f>
        <v>5865.1815500000002</v>
      </c>
      <c r="AH541" s="231">
        <f t="shared" si="679"/>
        <v>1</v>
      </c>
      <c r="AI541" s="118"/>
      <c r="AJ541" s="117"/>
      <c r="AK541" s="118"/>
      <c r="AL541" s="117"/>
      <c r="AM541" s="117" t="e">
        <f>#REF!+#REF!</f>
        <v>#REF!</v>
      </c>
      <c r="AN541" s="117"/>
      <c r="AO541" s="117" t="e">
        <f>#REF!+#REF!</f>
        <v>#REF!</v>
      </c>
      <c r="AP541" s="123" t="e">
        <f t="shared" si="684"/>
        <v>#REF!</v>
      </c>
      <c r="AQ541" s="117" t="e">
        <f>#REF!+#REF!</f>
        <v>#REF!</v>
      </c>
      <c r="AR541" s="117"/>
      <c r="AS541" s="117" t="e">
        <f>#REF!+#REF!</f>
        <v>#REF!</v>
      </c>
      <c r="AT541" s="123" t="e">
        <f t="shared" si="685"/>
        <v>#REF!</v>
      </c>
      <c r="AU541" s="117" t="e">
        <f>#REF!+#REF!</f>
        <v>#REF!</v>
      </c>
      <c r="AV541" s="117"/>
      <c r="AW541" s="117"/>
      <c r="AX541" s="118" t="e">
        <f>AZ541+BD541</f>
        <v>#REF!</v>
      </c>
      <c r="AY541" s="195" t="e">
        <f t="shared" si="627"/>
        <v>#REF!</v>
      </c>
      <c r="AZ541" s="118" t="e">
        <f>#REF!+#REF!</f>
        <v>#REF!</v>
      </c>
      <c r="BA541" s="231" t="e">
        <f t="shared" si="680"/>
        <v>#REF!</v>
      </c>
      <c r="BB541" s="118"/>
      <c r="BC541" s="117"/>
      <c r="BD541" s="118"/>
      <c r="BE541" s="117"/>
    </row>
    <row r="542" spans="2:59" s="120" customFormat="1" ht="42.75" hidden="1" customHeight="1" x14ac:dyDescent="0.25">
      <c r="B542" s="295" t="s">
        <v>67</v>
      </c>
      <c r="C542" s="176" t="s">
        <v>400</v>
      </c>
      <c r="D542" s="117"/>
      <c r="E542" s="117"/>
      <c r="F542" s="117"/>
      <c r="G542" s="117"/>
      <c r="H542" s="123"/>
      <c r="I542" s="117"/>
      <c r="J542" s="117"/>
      <c r="K542" s="117">
        <f>L542</f>
        <v>596446.13340000005</v>
      </c>
      <c r="L542" s="118">
        <f>L543+L544</f>
        <v>596446.13340000005</v>
      </c>
      <c r="M542" s="118"/>
      <c r="N542" s="118"/>
      <c r="O542" s="117">
        <f t="shared" si="673"/>
        <v>136955.59125999999</v>
      </c>
      <c r="P542" s="231">
        <f t="shared" si="682"/>
        <v>0.22961937984121733</v>
      </c>
      <c r="Q542" s="118">
        <f>Q543+Q544</f>
        <v>136955.59125999999</v>
      </c>
      <c r="R542" s="231">
        <f t="shared" si="683"/>
        <v>0.22961937984121733</v>
      </c>
      <c r="S542" s="117"/>
      <c r="T542" s="319"/>
      <c r="U542" s="117"/>
      <c r="V542" s="117"/>
      <c r="W542" s="117">
        <f t="shared" si="674"/>
        <v>87322.874710000004</v>
      </c>
      <c r="X542" s="231">
        <f t="shared" si="675"/>
        <v>0.14640529935573893</v>
      </c>
      <c r="Y542" s="118">
        <f>Y543+Y544</f>
        <v>87322.874710000004</v>
      </c>
      <c r="Z542" s="231">
        <f t="shared" si="676"/>
        <v>0.14640529935573893</v>
      </c>
      <c r="AA542" s="117"/>
      <c r="AB542" s="117"/>
      <c r="AC542" s="117"/>
      <c r="AD542" s="117"/>
      <c r="AE542" s="117">
        <f t="shared" si="677"/>
        <v>501457.75701</v>
      </c>
      <c r="AF542" s="231">
        <f t="shared" si="678"/>
        <v>0.84074274092695456</v>
      </c>
      <c r="AG542" s="118">
        <f>AG543+AG544</f>
        <v>501457.75701</v>
      </c>
      <c r="AH542" s="231">
        <f t="shared" si="679"/>
        <v>0.84074274092695456</v>
      </c>
      <c r="AI542" s="118"/>
      <c r="AJ542" s="117"/>
      <c r="AK542" s="118"/>
      <c r="AL542" s="117"/>
      <c r="AM542" s="117"/>
      <c r="AN542" s="117"/>
      <c r="AO542" s="117"/>
      <c r="AP542" s="123"/>
      <c r="AQ542" s="117"/>
      <c r="AR542" s="117"/>
      <c r="AS542" s="117"/>
      <c r="AT542" s="123"/>
      <c r="AU542" s="117"/>
      <c r="AV542" s="117"/>
      <c r="AW542" s="117"/>
      <c r="AX542" s="118"/>
      <c r="AY542" s="195"/>
      <c r="AZ542" s="118"/>
      <c r="BA542" s="231"/>
      <c r="BB542" s="118"/>
      <c r="BC542" s="117"/>
      <c r="BD542" s="118"/>
      <c r="BE542" s="117"/>
    </row>
    <row r="543" spans="2:59" s="120" customFormat="1" ht="69" hidden="1" customHeight="1" x14ac:dyDescent="0.25">
      <c r="B543" s="316"/>
      <c r="C543" s="117" t="s">
        <v>90</v>
      </c>
      <c r="D543" s="117"/>
      <c r="E543" s="117">
        <f>F543</f>
        <v>169786.77174</v>
      </c>
      <c r="F543" s="117">
        <v>169786.77174</v>
      </c>
      <c r="G543" s="117">
        <v>0</v>
      </c>
      <c r="H543" s="117">
        <f t="shared" ref="H543:H544" si="686">I543</f>
        <v>403762.68399000005</v>
      </c>
      <c r="I543" s="117">
        <f>L543-F543</f>
        <v>403762.68399000005</v>
      </c>
      <c r="J543" s="117"/>
      <c r="K543" s="117">
        <f t="shared" ref="K543:K544" si="687">L543</f>
        <v>573549.45573000005</v>
      </c>
      <c r="L543" s="118">
        <f>L546+L549</f>
        <v>573549.45573000005</v>
      </c>
      <c r="M543" s="118"/>
      <c r="N543" s="118"/>
      <c r="O543" s="117">
        <f t="shared" si="673"/>
        <v>131895.58942999999</v>
      </c>
      <c r="P543" s="231">
        <f t="shared" ref="P543:P544" si="688">O543/K543</f>
        <v>0.22996376007737021</v>
      </c>
      <c r="Q543" s="118">
        <f>Q546+Q549</f>
        <v>131895.58942999999</v>
      </c>
      <c r="R543" s="231">
        <f t="shared" ref="R543:R544" si="689">Q543/L543</f>
        <v>0.22996376007737021</v>
      </c>
      <c r="S543" s="117"/>
      <c r="T543" s="528"/>
      <c r="U543" s="117"/>
      <c r="V543" s="117"/>
      <c r="W543" s="117">
        <f t="shared" si="674"/>
        <v>82700.802100000001</v>
      </c>
      <c r="X543" s="231">
        <f t="shared" si="675"/>
        <v>0.14419123106784296</v>
      </c>
      <c r="Y543" s="118">
        <f>Y546+Y549</f>
        <v>82700.802100000001</v>
      </c>
      <c r="Z543" s="231">
        <f t="shared" si="676"/>
        <v>0.14419123106784296</v>
      </c>
      <c r="AA543" s="117"/>
      <c r="AB543" s="117"/>
      <c r="AC543" s="117"/>
      <c r="AD543" s="117"/>
      <c r="AE543" s="117">
        <f t="shared" si="677"/>
        <v>482251.91645999998</v>
      </c>
      <c r="AF543" s="231">
        <f t="shared" si="678"/>
        <v>0.84082011000463985</v>
      </c>
      <c r="AG543" s="118">
        <f>AG546+AG549</f>
        <v>482251.91645999998</v>
      </c>
      <c r="AH543" s="231">
        <f t="shared" si="679"/>
        <v>0.84082011000463985</v>
      </c>
      <c r="AI543" s="118"/>
      <c r="AJ543" s="117"/>
      <c r="AK543" s="118"/>
      <c r="AL543" s="117"/>
      <c r="AM543" s="117">
        <f>AU543-AA543</f>
        <v>573549.45573000005</v>
      </c>
      <c r="AN543" s="117"/>
      <c r="AO543" s="117"/>
      <c r="AP543" s="117">
        <f t="shared" ref="AP543:AP544" si="690">AQ543</f>
        <v>8596.7371700000949</v>
      </c>
      <c r="AQ543" s="117">
        <f>AX543-AE543</f>
        <v>8596.7371700000949</v>
      </c>
      <c r="AR543" s="117"/>
      <c r="AS543" s="117"/>
      <c r="AT543" s="117">
        <f t="shared" ref="AT543:AT544" si="691">AU543</f>
        <v>573549.45573000005</v>
      </c>
      <c r="AU543" s="117">
        <f>L543</f>
        <v>573549.45573000005</v>
      </c>
      <c r="AV543" s="117"/>
      <c r="AW543" s="117"/>
      <c r="AX543" s="118">
        <f>AZ543</f>
        <v>490848.65363000007</v>
      </c>
      <c r="AY543" s="452">
        <f t="shared" ref="AY543:AY544" si="692">AX543/K543</f>
        <v>0.85580876893215707</v>
      </c>
      <c r="AZ543" s="118">
        <f>L543-Y543</f>
        <v>490848.65363000007</v>
      </c>
      <c r="BA543" s="231">
        <f t="shared" ref="BA543:BA544" si="693">AZ543/AE543</f>
        <v>1.017826237442673</v>
      </c>
      <c r="BB543" s="118"/>
      <c r="BC543" s="117"/>
      <c r="BD543" s="118"/>
      <c r="BE543" s="117"/>
    </row>
    <row r="544" spans="2:59" s="120" customFormat="1" ht="69" hidden="1" customHeight="1" x14ac:dyDescent="0.25">
      <c r="B544" s="316"/>
      <c r="C544" s="117" t="s">
        <v>75</v>
      </c>
      <c r="D544" s="117"/>
      <c r="E544" s="117">
        <f>F544+G544</f>
        <v>5162.3214399999997</v>
      </c>
      <c r="F544" s="117">
        <v>5162.3214399999997</v>
      </c>
      <c r="G544" s="117">
        <v>0</v>
      </c>
      <c r="H544" s="117">
        <f t="shared" si="686"/>
        <v>17734.356230000001</v>
      </c>
      <c r="I544" s="117">
        <f>L544-F544</f>
        <v>17734.356230000001</v>
      </c>
      <c r="J544" s="117"/>
      <c r="K544" s="117">
        <f t="shared" si="687"/>
        <v>22896.677670000001</v>
      </c>
      <c r="L544" s="118">
        <f>L547+L550</f>
        <v>22896.677670000001</v>
      </c>
      <c r="M544" s="118"/>
      <c r="N544" s="118"/>
      <c r="O544" s="117">
        <f>Q544+U544</f>
        <v>5060.0018300000002</v>
      </c>
      <c r="P544" s="231">
        <f t="shared" si="688"/>
        <v>0.22099284022457918</v>
      </c>
      <c r="Q544" s="118">
        <f>Q547+Q550</f>
        <v>5060.0018300000002</v>
      </c>
      <c r="R544" s="231">
        <f t="shared" si="689"/>
        <v>0.22099284022457918</v>
      </c>
      <c r="S544" s="117"/>
      <c r="T544" s="528"/>
      <c r="U544" s="117"/>
      <c r="V544" s="117"/>
      <c r="W544" s="117">
        <f>Y544+AC544</f>
        <v>4622.0726100000002</v>
      </c>
      <c r="X544" s="231">
        <f t="shared" ref="X544" si="694">W544/K544</f>
        <v>0.2018665186546254</v>
      </c>
      <c r="Y544" s="118">
        <f>Y547+Y550</f>
        <v>4622.0726100000002</v>
      </c>
      <c r="Z544" s="231">
        <f t="shared" ref="Z544" si="695">Y544/L544</f>
        <v>0.2018665186546254</v>
      </c>
      <c r="AA544" s="117"/>
      <c r="AB544" s="117"/>
      <c r="AC544" s="117"/>
      <c r="AD544" s="117"/>
      <c r="AE544" s="117">
        <f>AG544+AK544</f>
        <v>19205.840550000001</v>
      </c>
      <c r="AF544" s="231">
        <f t="shared" ref="AF544" si="696">AE544/K544</f>
        <v>0.83880468716053691</v>
      </c>
      <c r="AG544" s="118">
        <f>AG547+AG550</f>
        <v>19205.840550000001</v>
      </c>
      <c r="AH544" s="231">
        <f t="shared" ref="AH544" si="697">AG544/L544</f>
        <v>0.83880468716053691</v>
      </c>
      <c r="AI544" s="118"/>
      <c r="AJ544" s="117"/>
      <c r="AK544" s="118"/>
      <c r="AL544" s="117"/>
      <c r="AM544" s="117">
        <f>AG544</f>
        <v>19205.840550000001</v>
      </c>
      <c r="AN544" s="117"/>
      <c r="AO544" s="117"/>
      <c r="AP544" s="117">
        <f t="shared" si="690"/>
        <v>0</v>
      </c>
      <c r="AQ544" s="117">
        <f>AK544</f>
        <v>0</v>
      </c>
      <c r="AR544" s="117"/>
      <c r="AS544" s="117"/>
      <c r="AT544" s="117">
        <f t="shared" si="691"/>
        <v>22896.677670000001</v>
      </c>
      <c r="AU544" s="117">
        <f>L544</f>
        <v>22896.677670000001</v>
      </c>
      <c r="AV544" s="117"/>
      <c r="AW544" s="117"/>
      <c r="AX544" s="118">
        <f>AZ544+BD544</f>
        <v>18274.605060000002</v>
      </c>
      <c r="AY544" s="452">
        <f t="shared" si="692"/>
        <v>0.79813348134537465</v>
      </c>
      <c r="AZ544" s="118">
        <f>L544-Y544</f>
        <v>18274.605060000002</v>
      </c>
      <c r="BA544" s="231">
        <f t="shared" si="693"/>
        <v>0.95151290111069886</v>
      </c>
      <c r="BB544" s="118"/>
      <c r="BC544" s="117"/>
      <c r="BD544" s="118"/>
      <c r="BE544" s="117"/>
    </row>
    <row r="545" spans="2:57" s="120" customFormat="1" ht="61.5" hidden="1" customHeight="1" x14ac:dyDescent="0.25">
      <c r="B545" s="295" t="s">
        <v>80</v>
      </c>
      <c r="C545" s="176" t="s">
        <v>347</v>
      </c>
      <c r="D545" s="117"/>
      <c r="E545" s="117">
        <f>F545+G545</f>
        <v>174949.09318</v>
      </c>
      <c r="F545" s="117">
        <f>F546+F547</f>
        <v>174949.09318</v>
      </c>
      <c r="G545" s="117">
        <f>G546+G547</f>
        <v>0</v>
      </c>
      <c r="H545" s="123">
        <f t="shared" si="672"/>
        <v>414734.43254999997</v>
      </c>
      <c r="I545" s="117">
        <f>I546+I547</f>
        <v>414734.43254999997</v>
      </c>
      <c r="J545" s="117"/>
      <c r="K545" s="117">
        <f t="shared" si="681"/>
        <v>589683.52572999999</v>
      </c>
      <c r="L545" s="118">
        <f>L546+L547</f>
        <v>589683.52572999999</v>
      </c>
      <c r="M545" s="118"/>
      <c r="N545" s="118">
        <f>N546+N547</f>
        <v>0</v>
      </c>
      <c r="O545" s="117">
        <f>Q545+U545</f>
        <v>136955.59125999999</v>
      </c>
      <c r="P545" s="231">
        <f t="shared" si="682"/>
        <v>0.2322527004471687</v>
      </c>
      <c r="Q545" s="118">
        <f>Q546+Q547</f>
        <v>136955.59125999999</v>
      </c>
      <c r="R545" s="231">
        <f t="shared" si="683"/>
        <v>0.2322527004471687</v>
      </c>
      <c r="S545" s="117"/>
      <c r="T545" s="319"/>
      <c r="U545" s="117">
        <f>U546+U547</f>
        <v>0</v>
      </c>
      <c r="V545" s="117"/>
      <c r="W545" s="117">
        <f>Y545+AC545</f>
        <v>87322.874710000004</v>
      </c>
      <c r="X545" s="231">
        <f t="shared" si="675"/>
        <v>0.14808430437648476</v>
      </c>
      <c r="Y545" s="118">
        <f>Y546+Y547</f>
        <v>87322.874710000004</v>
      </c>
      <c r="Z545" s="231">
        <f t="shared" si="676"/>
        <v>0.14808430437648476</v>
      </c>
      <c r="AA545" s="117"/>
      <c r="AB545" s="117"/>
      <c r="AC545" s="117">
        <f>AC546+AC547</f>
        <v>0</v>
      </c>
      <c r="AD545" s="117"/>
      <c r="AE545" s="117">
        <f>AG545+AK545</f>
        <v>501457.75701</v>
      </c>
      <c r="AF545" s="231">
        <f t="shared" si="678"/>
        <v>0.85038454548856401</v>
      </c>
      <c r="AG545" s="118">
        <f>AG546+AG547</f>
        <v>501457.75701</v>
      </c>
      <c r="AH545" s="231">
        <f t="shared" si="679"/>
        <v>0.85038454548856401</v>
      </c>
      <c r="AI545" s="118"/>
      <c r="AJ545" s="117"/>
      <c r="AK545" s="118">
        <f>AK546+AK547</f>
        <v>0</v>
      </c>
      <c r="AL545" s="117"/>
      <c r="AM545" s="117">
        <f>AM546+AM547</f>
        <v>585992.68860999995</v>
      </c>
      <c r="AN545" s="117"/>
      <c r="AO545" s="117">
        <f>AO546+AO547</f>
        <v>0</v>
      </c>
      <c r="AP545" s="123">
        <f t="shared" si="684"/>
        <v>1834.1295000000391</v>
      </c>
      <c r="AQ545" s="117">
        <f>AQ546+AQ547</f>
        <v>1834.1295000000391</v>
      </c>
      <c r="AR545" s="117"/>
      <c r="AS545" s="117">
        <f>AS546+AS547</f>
        <v>0</v>
      </c>
      <c r="AT545" s="123">
        <f t="shared" si="685"/>
        <v>589683.52572999999</v>
      </c>
      <c r="AU545" s="117">
        <f>AU546+AU547</f>
        <v>589683.52572999999</v>
      </c>
      <c r="AV545" s="117"/>
      <c r="AW545" s="117"/>
      <c r="AX545" s="118">
        <f>AZ545+BD545</f>
        <v>502360.65101999999</v>
      </c>
      <c r="AY545" s="195">
        <f t="shared" si="627"/>
        <v>0.85191569562351521</v>
      </c>
      <c r="AZ545" s="118">
        <f>AZ546+AZ547</f>
        <v>502360.65101999999</v>
      </c>
      <c r="BA545" s="231">
        <f t="shared" si="680"/>
        <v>1.0018005385246878</v>
      </c>
      <c r="BB545" s="118"/>
      <c r="BC545" s="117"/>
      <c r="BD545" s="118"/>
      <c r="BE545" s="117"/>
    </row>
    <row r="546" spans="2:57" s="120" customFormat="1" ht="69" hidden="1" customHeight="1" x14ac:dyDescent="0.25">
      <c r="B546" s="316"/>
      <c r="C546" s="117" t="s">
        <v>90</v>
      </c>
      <c r="D546" s="117"/>
      <c r="E546" s="117">
        <f>F546</f>
        <v>169786.77174</v>
      </c>
      <c r="F546" s="117">
        <v>169786.77174</v>
      </c>
      <c r="G546" s="117">
        <v>0</v>
      </c>
      <c r="H546" s="117">
        <f t="shared" si="672"/>
        <v>397000.07631999999</v>
      </c>
      <c r="I546" s="117">
        <f>L546-F546</f>
        <v>397000.07631999999</v>
      </c>
      <c r="J546" s="117"/>
      <c r="K546" s="117">
        <f t="shared" si="681"/>
        <v>566786.84805999999</v>
      </c>
      <c r="L546" s="118">
        <v>566786.84805999999</v>
      </c>
      <c r="M546" s="118"/>
      <c r="N546" s="118"/>
      <c r="O546" s="117">
        <f>Q546</f>
        <v>131895.58942999999</v>
      </c>
      <c r="P546" s="231">
        <f t="shared" si="682"/>
        <v>0.23270756878260793</v>
      </c>
      <c r="Q546" s="118">
        <v>131895.58942999999</v>
      </c>
      <c r="R546" s="231">
        <f t="shared" si="683"/>
        <v>0.23270756878260793</v>
      </c>
      <c r="S546" s="117"/>
      <c r="T546" s="528"/>
      <c r="U546" s="117"/>
      <c r="V546" s="117"/>
      <c r="W546" s="117">
        <f>Y546</f>
        <v>82700.802100000001</v>
      </c>
      <c r="X546" s="231">
        <f t="shared" si="675"/>
        <v>0.14591164629713727</v>
      </c>
      <c r="Y546" s="118">
        <v>82700.802100000001</v>
      </c>
      <c r="Z546" s="231">
        <f t="shared" si="676"/>
        <v>0.14591164629713727</v>
      </c>
      <c r="AA546" s="117"/>
      <c r="AB546" s="117"/>
      <c r="AC546" s="117"/>
      <c r="AD546" s="117"/>
      <c r="AE546" s="117">
        <f>AG546</f>
        <v>482251.91645999998</v>
      </c>
      <c r="AF546" s="231">
        <f t="shared" si="678"/>
        <v>0.850852340894383</v>
      </c>
      <c r="AG546" s="118">
        <v>482251.91645999998</v>
      </c>
      <c r="AH546" s="231">
        <f t="shared" si="679"/>
        <v>0.850852340894383</v>
      </c>
      <c r="AI546" s="118"/>
      <c r="AJ546" s="117"/>
      <c r="AK546" s="118"/>
      <c r="AL546" s="117"/>
      <c r="AM546" s="117">
        <f>AU546-AA546</f>
        <v>566786.84805999999</v>
      </c>
      <c r="AN546" s="117"/>
      <c r="AO546" s="117"/>
      <c r="AP546" s="117">
        <f t="shared" si="684"/>
        <v>1834.1295000000391</v>
      </c>
      <c r="AQ546" s="117">
        <f>AX546-AE546</f>
        <v>1834.1295000000391</v>
      </c>
      <c r="AR546" s="117"/>
      <c r="AS546" s="117"/>
      <c r="AT546" s="117">
        <f t="shared" si="685"/>
        <v>566786.84805999999</v>
      </c>
      <c r="AU546" s="117">
        <f>L546</f>
        <v>566786.84805999999</v>
      </c>
      <c r="AV546" s="117"/>
      <c r="AW546" s="117"/>
      <c r="AX546" s="118">
        <f>AZ546</f>
        <v>484086.04596000002</v>
      </c>
      <c r="AY546" s="452">
        <f t="shared" si="627"/>
        <v>0.85408835370286273</v>
      </c>
      <c r="AZ546" s="118">
        <f>L546-Y546</f>
        <v>484086.04596000002</v>
      </c>
      <c r="BA546" s="231">
        <f t="shared" si="680"/>
        <v>1.0038032601580178</v>
      </c>
      <c r="BB546" s="118"/>
      <c r="BC546" s="117"/>
      <c r="BD546" s="118"/>
      <c r="BE546" s="117"/>
    </row>
    <row r="547" spans="2:57" s="120" customFormat="1" ht="69" hidden="1" customHeight="1" x14ac:dyDescent="0.25">
      <c r="B547" s="316"/>
      <c r="C547" s="117" t="s">
        <v>75</v>
      </c>
      <c r="D547" s="117"/>
      <c r="E547" s="117">
        <f>F547+G547</f>
        <v>5162.3214399999997</v>
      </c>
      <c r="F547" s="117">
        <v>5162.3214399999997</v>
      </c>
      <c r="G547" s="117">
        <v>0</v>
      </c>
      <c r="H547" s="117">
        <f t="shared" si="672"/>
        <v>17734.356230000001</v>
      </c>
      <c r="I547" s="117">
        <f>L547-F547</f>
        <v>17734.356230000001</v>
      </c>
      <c r="J547" s="117"/>
      <c r="K547" s="117">
        <f t="shared" si="681"/>
        <v>22896.677670000001</v>
      </c>
      <c r="L547" s="118">
        <f>22896.67767</f>
        <v>22896.677670000001</v>
      </c>
      <c r="M547" s="118"/>
      <c r="N547" s="118"/>
      <c r="O547" s="117">
        <f>Q547+U547</f>
        <v>5060.0018300000002</v>
      </c>
      <c r="P547" s="231">
        <f t="shared" si="682"/>
        <v>0.22099284022457918</v>
      </c>
      <c r="Q547" s="118">
        <v>5060.0018300000002</v>
      </c>
      <c r="R547" s="231">
        <f t="shared" si="683"/>
        <v>0.22099284022457918</v>
      </c>
      <c r="S547" s="117"/>
      <c r="T547" s="528"/>
      <c r="U547" s="117"/>
      <c r="V547" s="117"/>
      <c r="W547" s="117">
        <f>Y547+AC547</f>
        <v>4622.0726100000002</v>
      </c>
      <c r="X547" s="231">
        <f t="shared" si="675"/>
        <v>0.2018665186546254</v>
      </c>
      <c r="Y547" s="118">
        <v>4622.0726100000002</v>
      </c>
      <c r="Z547" s="231">
        <f t="shared" si="676"/>
        <v>0.2018665186546254</v>
      </c>
      <c r="AA547" s="117"/>
      <c r="AB547" s="117"/>
      <c r="AC547" s="117"/>
      <c r="AD547" s="117"/>
      <c r="AE547" s="117">
        <f>AG547+AK547</f>
        <v>19205.840550000001</v>
      </c>
      <c r="AF547" s="231">
        <f t="shared" si="678"/>
        <v>0.83880468716053691</v>
      </c>
      <c r="AG547" s="118">
        <f>'[8]по объектам (2)'!$I$406</f>
        <v>19205.840550000001</v>
      </c>
      <c r="AH547" s="231">
        <f t="shared" si="679"/>
        <v>0.83880468716053691</v>
      </c>
      <c r="AI547" s="118"/>
      <c r="AJ547" s="117"/>
      <c r="AK547" s="118"/>
      <c r="AL547" s="117"/>
      <c r="AM547" s="117">
        <f>AG547</f>
        <v>19205.840550000001</v>
      </c>
      <c r="AN547" s="117"/>
      <c r="AO547" s="117"/>
      <c r="AP547" s="117">
        <f t="shared" si="684"/>
        <v>0</v>
      </c>
      <c r="AQ547" s="117">
        <f>AK547</f>
        <v>0</v>
      </c>
      <c r="AR547" s="117"/>
      <c r="AS547" s="117"/>
      <c r="AT547" s="117">
        <f t="shared" si="685"/>
        <v>22896.677670000001</v>
      </c>
      <c r="AU547" s="117">
        <f>L547</f>
        <v>22896.677670000001</v>
      </c>
      <c r="AV547" s="117"/>
      <c r="AW547" s="117"/>
      <c r="AX547" s="118">
        <f>AZ547+BD547</f>
        <v>18274.605060000002</v>
      </c>
      <c r="AY547" s="452">
        <f t="shared" si="627"/>
        <v>0.79813348134537465</v>
      </c>
      <c r="AZ547" s="118">
        <f>L547-Y547</f>
        <v>18274.605060000002</v>
      </c>
      <c r="BA547" s="231">
        <f t="shared" si="680"/>
        <v>0.95151290111069886</v>
      </c>
      <c r="BB547" s="118"/>
      <c r="BC547" s="117"/>
      <c r="BD547" s="118"/>
      <c r="BE547" s="117"/>
    </row>
    <row r="548" spans="2:57" s="120" customFormat="1" ht="228.75" hidden="1" customHeight="1" x14ac:dyDescent="0.25">
      <c r="B548" s="295" t="s">
        <v>310</v>
      </c>
      <c r="C548" s="176" t="s">
        <v>399</v>
      </c>
      <c r="D548" s="117"/>
      <c r="E548" s="117"/>
      <c r="F548" s="117"/>
      <c r="G548" s="117"/>
      <c r="H548" s="123"/>
      <c r="I548" s="117"/>
      <c r="J548" s="117"/>
      <c r="K548" s="117">
        <f>L548</f>
        <v>6762.6076700000003</v>
      </c>
      <c r="L548" s="118">
        <f>L549+L550</f>
        <v>6762.6076700000003</v>
      </c>
      <c r="M548" s="118"/>
      <c r="N548" s="118"/>
      <c r="O548" s="117">
        <v>0</v>
      </c>
      <c r="P548" s="231">
        <v>0</v>
      </c>
      <c r="Q548" s="118"/>
      <c r="R548" s="231"/>
      <c r="S548" s="117"/>
      <c r="T548" s="319"/>
      <c r="U548" s="117"/>
      <c r="V548" s="117"/>
      <c r="W548" s="117">
        <f>Y548</f>
        <v>0</v>
      </c>
      <c r="X548" s="231">
        <f t="shared" si="675"/>
        <v>0</v>
      </c>
      <c r="Y548" s="118">
        <v>0</v>
      </c>
      <c r="Z548" s="231">
        <f t="shared" si="676"/>
        <v>0</v>
      </c>
      <c r="AA548" s="117"/>
      <c r="AB548" s="117"/>
      <c r="AC548" s="117"/>
      <c r="AD548" s="117"/>
      <c r="AE548" s="117">
        <f>AE549</f>
        <v>0</v>
      </c>
      <c r="AF548" s="231">
        <v>0</v>
      </c>
      <c r="AG548" s="118">
        <f>AG549</f>
        <v>0</v>
      </c>
      <c r="AH548" s="231"/>
      <c r="AI548" s="118"/>
      <c r="AJ548" s="117"/>
      <c r="AK548" s="118"/>
      <c r="AL548" s="117"/>
      <c r="AM548" s="117"/>
      <c r="AN548" s="117"/>
      <c r="AO548" s="117"/>
      <c r="AP548" s="123"/>
      <c r="AQ548" s="117"/>
      <c r="AR548" s="117"/>
      <c r="AS548" s="117"/>
      <c r="AT548" s="123"/>
      <c r="AU548" s="117"/>
      <c r="AV548" s="117"/>
      <c r="AW548" s="117"/>
      <c r="AX548" s="118"/>
      <c r="AY548" s="195"/>
      <c r="AZ548" s="118"/>
      <c r="BA548" s="231"/>
      <c r="BB548" s="118"/>
      <c r="BC548" s="117"/>
      <c r="BD548" s="118"/>
      <c r="BE548" s="117"/>
    </row>
    <row r="549" spans="2:57" s="120" customFormat="1" ht="69" hidden="1" customHeight="1" x14ac:dyDescent="0.25">
      <c r="B549" s="316"/>
      <c r="C549" s="117" t="s">
        <v>90</v>
      </c>
      <c r="D549" s="117"/>
      <c r="E549" s="117">
        <f>F549</f>
        <v>169786.77174</v>
      </c>
      <c r="F549" s="117">
        <v>169786.77174</v>
      </c>
      <c r="G549" s="117">
        <v>0</v>
      </c>
      <c r="H549" s="117">
        <f t="shared" ref="H549" si="698">I549</f>
        <v>-163024.16407</v>
      </c>
      <c r="I549" s="117">
        <f>L549-F549</f>
        <v>-163024.16407</v>
      </c>
      <c r="J549" s="117"/>
      <c r="K549" s="117">
        <f t="shared" ref="K549:K550" si="699">L549</f>
        <v>6762.6076700000003</v>
      </c>
      <c r="L549" s="118">
        <v>6762.6076700000003</v>
      </c>
      <c r="M549" s="118"/>
      <c r="N549" s="118"/>
      <c r="O549" s="117">
        <f>Q549</f>
        <v>0</v>
      </c>
      <c r="P549" s="231">
        <f t="shared" ref="P549" si="700">O549/K549</f>
        <v>0</v>
      </c>
      <c r="Q549" s="118">
        <v>0</v>
      </c>
      <c r="R549" s="231">
        <f t="shared" ref="R549" si="701">Q549/L549</f>
        <v>0</v>
      </c>
      <c r="S549" s="117"/>
      <c r="T549" s="528"/>
      <c r="U549" s="117"/>
      <c r="V549" s="117"/>
      <c r="W549" s="117">
        <f>Y549</f>
        <v>0</v>
      </c>
      <c r="X549" s="231">
        <f t="shared" ref="X549" si="702">W549/K549</f>
        <v>0</v>
      </c>
      <c r="Y549" s="118"/>
      <c r="Z549" s="231">
        <f t="shared" ref="Z549" si="703">Y549/L549</f>
        <v>0</v>
      </c>
      <c r="AA549" s="117"/>
      <c r="AB549" s="117"/>
      <c r="AC549" s="117"/>
      <c r="AD549" s="117"/>
      <c r="AE549" s="117">
        <f>AG549</f>
        <v>0</v>
      </c>
      <c r="AF549" s="231">
        <f t="shared" ref="AF549" si="704">AE549/K549</f>
        <v>0</v>
      </c>
      <c r="AG549" s="118">
        <v>0</v>
      </c>
      <c r="AH549" s="231">
        <f t="shared" ref="AH549" si="705">AG549/L549</f>
        <v>0</v>
      </c>
      <c r="AI549" s="118"/>
      <c r="AJ549" s="117"/>
      <c r="AK549" s="118"/>
      <c r="AL549" s="117"/>
      <c r="AM549" s="117">
        <f>AU549-AA549</f>
        <v>6762.6076700000003</v>
      </c>
      <c r="AN549" s="117"/>
      <c r="AO549" s="117"/>
      <c r="AP549" s="117">
        <f t="shared" ref="AP549" si="706">AQ549</f>
        <v>6762.6076700000003</v>
      </c>
      <c r="AQ549" s="117">
        <f>AX549-AE549</f>
        <v>6762.6076700000003</v>
      </c>
      <c r="AR549" s="117"/>
      <c r="AS549" s="117"/>
      <c r="AT549" s="117">
        <f t="shared" ref="AT549" si="707">AU549</f>
        <v>6762.6076700000003</v>
      </c>
      <c r="AU549" s="117">
        <f>L549</f>
        <v>6762.6076700000003</v>
      </c>
      <c r="AV549" s="117"/>
      <c r="AW549" s="117"/>
      <c r="AX549" s="118">
        <f>AZ549</f>
        <v>6762.6076700000003</v>
      </c>
      <c r="AY549" s="452">
        <f t="shared" ref="AY549" si="708">AX549/K549</f>
        <v>1</v>
      </c>
      <c r="AZ549" s="118">
        <f>L549-Y549</f>
        <v>6762.6076700000003</v>
      </c>
      <c r="BA549" s="231" t="e">
        <f t="shared" ref="BA549" si="709">AZ549/AE549</f>
        <v>#DIV/0!</v>
      </c>
      <c r="BB549" s="118"/>
      <c r="BC549" s="117"/>
      <c r="BD549" s="118"/>
      <c r="BE549" s="117"/>
    </row>
    <row r="550" spans="2:57" s="120" customFormat="1" ht="69" hidden="1" customHeight="1" x14ac:dyDescent="0.25">
      <c r="B550" s="316"/>
      <c r="C550" s="117" t="s">
        <v>75</v>
      </c>
      <c r="D550" s="117"/>
      <c r="E550" s="117"/>
      <c r="F550" s="117"/>
      <c r="G550" s="117"/>
      <c r="H550" s="117"/>
      <c r="I550" s="117"/>
      <c r="J550" s="117"/>
      <c r="K550" s="117">
        <f t="shared" si="699"/>
        <v>0</v>
      </c>
      <c r="L550" s="118">
        <v>0</v>
      </c>
      <c r="M550" s="118"/>
      <c r="N550" s="118"/>
      <c r="O550" s="117"/>
      <c r="P550" s="231"/>
      <c r="Q550" s="118"/>
      <c r="R550" s="231"/>
      <c r="S550" s="117"/>
      <c r="T550" s="528"/>
      <c r="U550" s="117"/>
      <c r="V550" s="117"/>
      <c r="W550" s="117"/>
      <c r="X550" s="231"/>
      <c r="Y550" s="118"/>
      <c r="Z550" s="231"/>
      <c r="AA550" s="117"/>
      <c r="AB550" s="117"/>
      <c r="AC550" s="117"/>
      <c r="AD550" s="117"/>
      <c r="AE550" s="117"/>
      <c r="AF550" s="231"/>
      <c r="AG550" s="118"/>
      <c r="AH550" s="231"/>
      <c r="AI550" s="118"/>
      <c r="AJ550" s="117"/>
      <c r="AK550" s="118"/>
      <c r="AL550" s="117"/>
      <c r="AM550" s="117"/>
      <c r="AN550" s="117"/>
      <c r="AO550" s="117"/>
      <c r="AP550" s="117"/>
      <c r="AQ550" s="117"/>
      <c r="AR550" s="117"/>
      <c r="AS550" s="117"/>
      <c r="AT550" s="117"/>
      <c r="AU550" s="117"/>
      <c r="AV550" s="117"/>
      <c r="AW550" s="117"/>
      <c r="AX550" s="118"/>
      <c r="AY550" s="452"/>
      <c r="AZ550" s="118"/>
      <c r="BA550" s="231"/>
      <c r="BB550" s="118"/>
      <c r="BC550" s="117"/>
      <c r="BD550" s="118"/>
      <c r="BE550" s="117"/>
    </row>
    <row r="551" spans="2:57" s="120" customFormat="1" ht="57.75" hidden="1" customHeight="1" x14ac:dyDescent="0.25">
      <c r="B551" s="295" t="s">
        <v>71</v>
      </c>
      <c r="C551" s="176" t="s">
        <v>321</v>
      </c>
      <c r="D551" s="117"/>
      <c r="E551" s="117">
        <f>F551+G551</f>
        <v>8536.1158599999999</v>
      </c>
      <c r="F551" s="117">
        <f>F552+F553</f>
        <v>8536.1158599999999</v>
      </c>
      <c r="G551" s="117">
        <f>G552+G553</f>
        <v>0</v>
      </c>
      <c r="H551" s="123">
        <f t="shared" si="672"/>
        <v>34635.051740000003</v>
      </c>
      <c r="I551" s="117">
        <f>I552+I553</f>
        <v>34635.051740000003</v>
      </c>
      <c r="J551" s="117"/>
      <c r="K551" s="117">
        <f t="shared" si="681"/>
        <v>52144.963649999998</v>
      </c>
      <c r="L551" s="118">
        <v>52144.963649999998</v>
      </c>
      <c r="M551" s="118"/>
      <c r="N551" s="118">
        <f>N552+N553</f>
        <v>0</v>
      </c>
      <c r="O551" s="117">
        <f>Q551+U551</f>
        <v>2677.5763099999999</v>
      </c>
      <c r="P551" s="231">
        <f t="shared" si="682"/>
        <v>5.1348704123605232E-2</v>
      </c>
      <c r="Q551" s="118">
        <f>Q552+Q553</f>
        <v>2677.5763099999999</v>
      </c>
      <c r="R551" s="231">
        <f t="shared" si="683"/>
        <v>5.1348704123605232E-2</v>
      </c>
      <c r="S551" s="117"/>
      <c r="T551" s="319"/>
      <c r="U551" s="117">
        <f>U552+U553</f>
        <v>0</v>
      </c>
      <c r="V551" s="117"/>
      <c r="W551" s="117">
        <f>Y551+AC551</f>
        <v>4197.7898400000004</v>
      </c>
      <c r="X551" s="231">
        <f t="shared" si="675"/>
        <v>8.050230638141409E-2</v>
      </c>
      <c r="Y551" s="118">
        <v>4197.7898400000004</v>
      </c>
      <c r="Z551" s="231">
        <f t="shared" si="676"/>
        <v>8.050230638141409E-2</v>
      </c>
      <c r="AA551" s="117"/>
      <c r="AB551" s="117"/>
      <c r="AC551" s="117">
        <f>AC552+AC553</f>
        <v>0</v>
      </c>
      <c r="AD551" s="117"/>
      <c r="AE551" s="117">
        <f>AG551+AK551</f>
        <v>50013.205430000002</v>
      </c>
      <c r="AF551" s="231">
        <f t="shared" si="678"/>
        <v>0.9591186172012991</v>
      </c>
      <c r="AG551" s="118">
        <v>50013.205430000002</v>
      </c>
      <c r="AH551" s="231">
        <f t="shared" si="679"/>
        <v>0.9591186172012991</v>
      </c>
      <c r="AI551" s="118"/>
      <c r="AJ551" s="117"/>
      <c r="AK551" s="118">
        <f>AK552+AK553</f>
        <v>0</v>
      </c>
      <c r="AL551" s="117"/>
      <c r="AM551" s="117">
        <f>AM552+AM553</f>
        <v>43171.167600000001</v>
      </c>
      <c r="AN551" s="117"/>
      <c r="AO551" s="117">
        <f>AO552+AO553</f>
        <v>0</v>
      </c>
      <c r="AP551" s="123">
        <f t="shared" si="684"/>
        <v>563.82629000000452</v>
      </c>
      <c r="AQ551" s="117">
        <f>AQ552+AQ553</f>
        <v>563.82629000000452</v>
      </c>
      <c r="AR551" s="117"/>
      <c r="AS551" s="117">
        <f>AS552+AS553</f>
        <v>0</v>
      </c>
      <c r="AT551" s="123">
        <f t="shared" si="685"/>
        <v>43171.167600000001</v>
      </c>
      <c r="AU551" s="117">
        <f>AU552+AU553</f>
        <v>43171.167600000001</v>
      </c>
      <c r="AV551" s="117"/>
      <c r="AW551" s="117"/>
      <c r="AX551" s="118">
        <f>AZ551+BD551</f>
        <v>40493.591290000004</v>
      </c>
      <c r="AY551" s="195">
        <f t="shared" si="627"/>
        <v>0.77655805001217992</v>
      </c>
      <c r="AZ551" s="118">
        <f>AZ552+AZ553</f>
        <v>40493.591290000004</v>
      </c>
      <c r="BA551" s="231">
        <f t="shared" si="680"/>
        <v>0.80965798816226775</v>
      </c>
      <c r="BB551" s="118"/>
      <c r="BC551" s="117"/>
      <c r="BD551" s="118"/>
      <c r="BE551" s="117"/>
    </row>
    <row r="552" spans="2:57" s="120" customFormat="1" ht="69" hidden="1" customHeight="1" x14ac:dyDescent="0.25">
      <c r="B552" s="295"/>
      <c r="C552" s="117" t="s">
        <v>90</v>
      </c>
      <c r="D552" s="117"/>
      <c r="E552" s="117">
        <f>F552+G552</f>
        <v>0</v>
      </c>
      <c r="F552" s="117">
        <v>0</v>
      </c>
      <c r="G552" s="117">
        <v>0</v>
      </c>
      <c r="H552" s="123">
        <f t="shared" si="672"/>
        <v>0</v>
      </c>
      <c r="I552" s="117">
        <f>L552-F552</f>
        <v>0</v>
      </c>
      <c r="J552" s="117"/>
      <c r="K552" s="117">
        <f t="shared" si="681"/>
        <v>0</v>
      </c>
      <c r="L552" s="118">
        <v>0</v>
      </c>
      <c r="M552" s="118"/>
      <c r="N552" s="118"/>
      <c r="O552" s="117">
        <f>Q552+U552</f>
        <v>0</v>
      </c>
      <c r="P552" s="231">
        <v>0</v>
      </c>
      <c r="Q552" s="118">
        <f>AA552-L552</f>
        <v>0</v>
      </c>
      <c r="R552" s="231">
        <v>0</v>
      </c>
      <c r="S552" s="117"/>
      <c r="T552" s="319"/>
      <c r="U552" s="117"/>
      <c r="V552" s="117"/>
      <c r="W552" s="117">
        <f>Y552+AC552</f>
        <v>0</v>
      </c>
      <c r="X552" s="231" t="e">
        <f t="shared" si="675"/>
        <v>#DIV/0!</v>
      </c>
      <c r="Y552" s="118"/>
      <c r="Z552" s="231" t="e">
        <f t="shared" si="676"/>
        <v>#DIV/0!</v>
      </c>
      <c r="AA552" s="117"/>
      <c r="AB552" s="117"/>
      <c r="AC552" s="117"/>
      <c r="AD552" s="117"/>
      <c r="AE552" s="117">
        <f>AG552+AK552</f>
        <v>0</v>
      </c>
      <c r="AF552" s="231" t="e">
        <f t="shared" si="678"/>
        <v>#DIV/0!</v>
      </c>
      <c r="AG552" s="118"/>
      <c r="AH552" s="231" t="e">
        <f t="shared" si="679"/>
        <v>#DIV/0!</v>
      </c>
      <c r="AI552" s="118"/>
      <c r="AJ552" s="117"/>
      <c r="AK552" s="118"/>
      <c r="AL552" s="117"/>
      <c r="AM552" s="117">
        <f>AU552-AA552</f>
        <v>0</v>
      </c>
      <c r="AN552" s="117"/>
      <c r="AO552" s="117"/>
      <c r="AP552" s="123">
        <f t="shared" si="684"/>
        <v>0</v>
      </c>
      <c r="AQ552" s="117">
        <f>AX552-AE552</f>
        <v>0</v>
      </c>
      <c r="AR552" s="117"/>
      <c r="AS552" s="117"/>
      <c r="AT552" s="123">
        <f t="shared" si="685"/>
        <v>0</v>
      </c>
      <c r="AU552" s="117">
        <f>AA552</f>
        <v>0</v>
      </c>
      <c r="AV552" s="117"/>
      <c r="AW552" s="117"/>
      <c r="AX552" s="118">
        <f>AZ552+BD552</f>
        <v>0</v>
      </c>
      <c r="AY552" s="195" t="e">
        <f t="shared" si="627"/>
        <v>#DIV/0!</v>
      </c>
      <c r="AZ552" s="118">
        <f>L552-Y552</f>
        <v>0</v>
      </c>
      <c r="BA552" s="231" t="e">
        <f t="shared" si="680"/>
        <v>#DIV/0!</v>
      </c>
      <c r="BB552" s="118"/>
      <c r="BC552" s="117"/>
      <c r="BD552" s="118"/>
      <c r="BE552" s="117"/>
    </row>
    <row r="553" spans="2:57" s="120" customFormat="1" ht="69" hidden="1" customHeight="1" x14ac:dyDescent="0.25">
      <c r="B553" s="295"/>
      <c r="C553" s="117" t="s">
        <v>75</v>
      </c>
      <c r="D553" s="117"/>
      <c r="E553" s="117">
        <f>F553+G553</f>
        <v>8536.1158599999999</v>
      </c>
      <c r="F553" s="117">
        <v>8536.1158599999999</v>
      </c>
      <c r="G553" s="117"/>
      <c r="H553" s="123">
        <f t="shared" si="672"/>
        <v>34635.051740000003</v>
      </c>
      <c r="I553" s="117">
        <f>L553-F553</f>
        <v>34635.051740000003</v>
      </c>
      <c r="J553" s="117"/>
      <c r="K553" s="117">
        <f t="shared" si="681"/>
        <v>43171.167600000001</v>
      </c>
      <c r="L553" s="118">
        <v>43171.167600000001</v>
      </c>
      <c r="M553" s="118"/>
      <c r="N553" s="118"/>
      <c r="O553" s="117">
        <f>Q553+U553</f>
        <v>2677.5763099999999</v>
      </c>
      <c r="P553" s="231">
        <f t="shared" si="682"/>
        <v>6.2022327837155833E-2</v>
      </c>
      <c r="Q553" s="118">
        <v>2677.5763099999999</v>
      </c>
      <c r="R553" s="231">
        <f t="shared" si="683"/>
        <v>6.2022327837155833E-2</v>
      </c>
      <c r="S553" s="117"/>
      <c r="T553" s="319"/>
      <c r="U553" s="117"/>
      <c r="V553" s="117"/>
      <c r="W553" s="117">
        <f>Y553+AC553</f>
        <v>2677.5763099999999</v>
      </c>
      <c r="X553" s="231">
        <f t="shared" si="675"/>
        <v>6.2022327837155833E-2</v>
      </c>
      <c r="Y553" s="118">
        <f>Q553</f>
        <v>2677.5763099999999</v>
      </c>
      <c r="Z553" s="231">
        <f t="shared" si="676"/>
        <v>6.2022327837155833E-2</v>
      </c>
      <c r="AA553" s="117"/>
      <c r="AB553" s="117"/>
      <c r="AC553" s="117"/>
      <c r="AD553" s="117"/>
      <c r="AE553" s="117">
        <f>AG553+AK553</f>
        <v>39929.764999999999</v>
      </c>
      <c r="AF553" s="231">
        <f t="shared" si="678"/>
        <v>0.92491742104283503</v>
      </c>
      <c r="AG553" s="118">
        <v>39929.764999999999</v>
      </c>
      <c r="AH553" s="231">
        <f t="shared" si="679"/>
        <v>0.92491742104283503</v>
      </c>
      <c r="AI553" s="118"/>
      <c r="AJ553" s="117"/>
      <c r="AK553" s="118"/>
      <c r="AL553" s="117"/>
      <c r="AM553" s="117">
        <f>AU553-AA553</f>
        <v>43171.167600000001</v>
      </c>
      <c r="AN553" s="117"/>
      <c r="AO553" s="117"/>
      <c r="AP553" s="123">
        <f t="shared" si="684"/>
        <v>563.82629000000452</v>
      </c>
      <c r="AQ553" s="117">
        <f>AX553-AE553</f>
        <v>563.82629000000452</v>
      </c>
      <c r="AR553" s="117"/>
      <c r="AS553" s="117"/>
      <c r="AT553" s="123">
        <f t="shared" si="685"/>
        <v>43171.167600000001</v>
      </c>
      <c r="AU553" s="117">
        <f>L553</f>
        <v>43171.167600000001</v>
      </c>
      <c r="AV553" s="117"/>
      <c r="AW553" s="117"/>
      <c r="AX553" s="118">
        <f>AZ553+BD553</f>
        <v>40493.591290000004</v>
      </c>
      <c r="AY553" s="195">
        <f t="shared" si="627"/>
        <v>0.93797767216284422</v>
      </c>
      <c r="AZ553" s="118">
        <f>L553-Y553</f>
        <v>40493.591290000004</v>
      </c>
      <c r="BA553" s="231">
        <f t="shared" si="680"/>
        <v>1.0141204509968942</v>
      </c>
      <c r="BB553" s="118"/>
      <c r="BC553" s="117"/>
      <c r="BD553" s="118"/>
      <c r="BE553" s="117"/>
    </row>
    <row r="554" spans="2:57" s="120" customFormat="1" ht="48.75" hidden="1" customHeight="1" x14ac:dyDescent="0.25">
      <c r="B554" s="295" t="s">
        <v>31</v>
      </c>
      <c r="C554" s="176" t="s">
        <v>322</v>
      </c>
      <c r="D554" s="117"/>
      <c r="E554" s="117">
        <f>F554</f>
        <v>638.27878999999996</v>
      </c>
      <c r="F554" s="117">
        <f>F555+F556</f>
        <v>638.27878999999996</v>
      </c>
      <c r="G554" s="117"/>
      <c r="H554" s="123">
        <f t="shared" si="672"/>
        <v>0</v>
      </c>
      <c r="I554" s="117"/>
      <c r="J554" s="117"/>
      <c r="K554" s="117">
        <f t="shared" si="681"/>
        <v>63374.023289999997</v>
      </c>
      <c r="L554" s="118">
        <f>L555+L556</f>
        <v>63374.023289999997</v>
      </c>
      <c r="M554" s="118"/>
      <c r="N554" s="118"/>
      <c r="O554" s="117">
        <f>Q554</f>
        <v>167.68263999999999</v>
      </c>
      <c r="P554" s="231">
        <f t="shared" si="682"/>
        <v>2.645920698969718E-3</v>
      </c>
      <c r="Q554" s="118">
        <f>Q555+Q556</f>
        <v>167.68263999999999</v>
      </c>
      <c r="R554" s="231">
        <f t="shared" si="683"/>
        <v>2.645920698969718E-3</v>
      </c>
      <c r="S554" s="117"/>
      <c r="T554" s="319"/>
      <c r="U554" s="117"/>
      <c r="V554" s="117"/>
      <c r="W554" s="117">
        <f>Y554</f>
        <v>119.19280000000001</v>
      </c>
      <c r="X554" s="231">
        <f t="shared" si="675"/>
        <v>1.8807832265054858E-3</v>
      </c>
      <c r="Y554" s="118">
        <f>Y555+Y556</f>
        <v>119.19280000000001</v>
      </c>
      <c r="Z554" s="231">
        <f t="shared" si="676"/>
        <v>1.8807832265054858E-3</v>
      </c>
      <c r="AA554" s="117"/>
      <c r="AB554" s="117"/>
      <c r="AC554" s="117"/>
      <c r="AD554" s="117"/>
      <c r="AE554" s="117">
        <f>AG554</f>
        <v>63374.023289999997</v>
      </c>
      <c r="AF554" s="231">
        <f t="shared" si="678"/>
        <v>1</v>
      </c>
      <c r="AG554" s="118">
        <f>AG555+AG556</f>
        <v>63374.023289999997</v>
      </c>
      <c r="AH554" s="231">
        <f t="shared" si="679"/>
        <v>1</v>
      </c>
      <c r="AI554" s="118"/>
      <c r="AJ554" s="117"/>
      <c r="AK554" s="118"/>
      <c r="AL554" s="117"/>
      <c r="AM554" s="117">
        <f>AM555+AM556</f>
        <v>63374.023289999997</v>
      </c>
      <c r="AN554" s="117"/>
      <c r="AO554" s="117"/>
      <c r="AP554" s="123">
        <f t="shared" si="684"/>
        <v>63254.83049</v>
      </c>
      <c r="AQ554" s="117">
        <f>AQ555+AQ556</f>
        <v>63254.83049</v>
      </c>
      <c r="AR554" s="117"/>
      <c r="AS554" s="117"/>
      <c r="AT554" s="123">
        <f t="shared" si="685"/>
        <v>63374.023289999997</v>
      </c>
      <c r="AU554" s="117">
        <f>AU555+AU556</f>
        <v>63374.023289999997</v>
      </c>
      <c r="AV554" s="117"/>
      <c r="AW554" s="117"/>
      <c r="AX554" s="118">
        <f>AZ554</f>
        <v>63254.83049</v>
      </c>
      <c r="AY554" s="195">
        <f t="shared" si="627"/>
        <v>0.99811921677349458</v>
      </c>
      <c r="AZ554" s="118">
        <f>AZ555+AZ556</f>
        <v>63254.83049</v>
      </c>
      <c r="BA554" s="231">
        <f t="shared" si="680"/>
        <v>0.99811921677349458</v>
      </c>
      <c r="BB554" s="118"/>
      <c r="BC554" s="117"/>
      <c r="BD554" s="118"/>
      <c r="BE554" s="117"/>
    </row>
    <row r="555" spans="2:57" s="120" customFormat="1" ht="31.5" hidden="1" customHeight="1" x14ac:dyDescent="0.25">
      <c r="B555" s="295"/>
      <c r="C555" s="117" t="s">
        <v>221</v>
      </c>
      <c r="D555" s="117"/>
      <c r="E555" s="117">
        <f>F555+G555</f>
        <v>638.27878999999996</v>
      </c>
      <c r="F555" s="117">
        <v>638.27878999999996</v>
      </c>
      <c r="G555" s="117"/>
      <c r="H555" s="123">
        <f t="shared" si="672"/>
        <v>60383.767830000004</v>
      </c>
      <c r="I555" s="117">
        <f>L555-F555</f>
        <v>60383.767830000004</v>
      </c>
      <c r="J555" s="117"/>
      <c r="K555" s="117">
        <f t="shared" si="681"/>
        <v>61022.046620000001</v>
      </c>
      <c r="L555" s="118">
        <v>61022.046620000001</v>
      </c>
      <c r="M555" s="118"/>
      <c r="N555" s="118"/>
      <c r="O555" s="117">
        <f>Q555+U555</f>
        <v>0</v>
      </c>
      <c r="P555" s="231">
        <f t="shared" si="682"/>
        <v>0</v>
      </c>
      <c r="Q555" s="118">
        <v>0</v>
      </c>
      <c r="R555" s="231">
        <f t="shared" si="683"/>
        <v>0</v>
      </c>
      <c r="S555" s="117"/>
      <c r="T555" s="319"/>
      <c r="U555" s="117"/>
      <c r="V555" s="117"/>
      <c r="W555" s="117">
        <f>Y555+AC555</f>
        <v>0</v>
      </c>
      <c r="X555" s="231">
        <f t="shared" si="675"/>
        <v>0</v>
      </c>
      <c r="Y555" s="118">
        <v>0</v>
      </c>
      <c r="Z555" s="231">
        <f t="shared" si="676"/>
        <v>0</v>
      </c>
      <c r="AA555" s="117"/>
      <c r="AB555" s="117"/>
      <c r="AC555" s="117"/>
      <c r="AD555" s="117"/>
      <c r="AE555" s="117">
        <f>AG555+AK555</f>
        <v>61022.046620000001</v>
      </c>
      <c r="AF555" s="231">
        <f t="shared" si="678"/>
        <v>1</v>
      </c>
      <c r="AG555" s="118">
        <v>61022.046620000001</v>
      </c>
      <c r="AH555" s="231">
        <f t="shared" si="679"/>
        <v>1</v>
      </c>
      <c r="AI555" s="118"/>
      <c r="AJ555" s="117"/>
      <c r="AK555" s="118"/>
      <c r="AL555" s="117"/>
      <c r="AM555" s="117">
        <f>AU555-AA555</f>
        <v>61022.046620000001</v>
      </c>
      <c r="AN555" s="117"/>
      <c r="AO555" s="117"/>
      <c r="AP555" s="123">
        <f t="shared" si="684"/>
        <v>61022.046620000001</v>
      </c>
      <c r="AQ555" s="117">
        <f>AX555</f>
        <v>61022.046620000001</v>
      </c>
      <c r="AR555" s="117"/>
      <c r="AS555" s="117"/>
      <c r="AT555" s="123">
        <f t="shared" si="685"/>
        <v>61022.046620000001</v>
      </c>
      <c r="AU555" s="117">
        <f>L555</f>
        <v>61022.046620000001</v>
      </c>
      <c r="AV555" s="117"/>
      <c r="AW555" s="117"/>
      <c r="AX555" s="118">
        <f>AZ555+BD555</f>
        <v>61022.046620000001</v>
      </c>
      <c r="AY555" s="195">
        <f t="shared" si="627"/>
        <v>1</v>
      </c>
      <c r="AZ555" s="118">
        <f>L555-Y555</f>
        <v>61022.046620000001</v>
      </c>
      <c r="BA555" s="231">
        <f t="shared" si="680"/>
        <v>1</v>
      </c>
      <c r="BB555" s="118"/>
      <c r="BC555" s="117"/>
      <c r="BD555" s="118"/>
      <c r="BE555" s="117"/>
    </row>
    <row r="556" spans="2:57" s="120" customFormat="1" ht="39.75" hidden="1" customHeight="1" x14ac:dyDescent="0.25">
      <c r="B556" s="295"/>
      <c r="C556" s="117" t="s">
        <v>75</v>
      </c>
      <c r="D556" s="117"/>
      <c r="E556" s="117">
        <f>F556+G556</f>
        <v>0</v>
      </c>
      <c r="F556" s="117"/>
      <c r="G556" s="117"/>
      <c r="H556" s="123">
        <f t="shared" si="672"/>
        <v>0</v>
      </c>
      <c r="I556" s="117"/>
      <c r="J556" s="117"/>
      <c r="K556" s="117">
        <f t="shared" si="681"/>
        <v>2351.97667</v>
      </c>
      <c r="L556" s="118">
        <v>2351.97667</v>
      </c>
      <c r="M556" s="118"/>
      <c r="N556" s="118"/>
      <c r="O556" s="117">
        <f>Q556+U556</f>
        <v>167.68263999999999</v>
      </c>
      <c r="P556" s="231">
        <f t="shared" si="682"/>
        <v>7.1294346639926495E-2</v>
      </c>
      <c r="Q556" s="118">
        <v>167.68263999999999</v>
      </c>
      <c r="R556" s="231">
        <f t="shared" si="683"/>
        <v>7.1294346639926495E-2</v>
      </c>
      <c r="S556" s="117"/>
      <c r="T556" s="319"/>
      <c r="U556" s="117"/>
      <c r="V556" s="117"/>
      <c r="W556" s="117">
        <f>Y556+AC556</f>
        <v>119.19280000000001</v>
      </c>
      <c r="X556" s="231">
        <f t="shared" si="675"/>
        <v>5.0677713567626501E-2</v>
      </c>
      <c r="Y556" s="118">
        <v>119.19280000000001</v>
      </c>
      <c r="Z556" s="231">
        <f t="shared" si="676"/>
        <v>5.0677713567626501E-2</v>
      </c>
      <c r="AA556" s="117"/>
      <c r="AB556" s="117"/>
      <c r="AC556" s="117"/>
      <c r="AD556" s="117"/>
      <c r="AE556" s="117">
        <f>AG556+AK556</f>
        <v>2351.97667</v>
      </c>
      <c r="AF556" s="231">
        <f t="shared" si="678"/>
        <v>1</v>
      </c>
      <c r="AG556" s="118">
        <v>2351.97667</v>
      </c>
      <c r="AH556" s="231">
        <f t="shared" si="679"/>
        <v>1</v>
      </c>
      <c r="AI556" s="118"/>
      <c r="AJ556" s="117"/>
      <c r="AK556" s="118"/>
      <c r="AL556" s="117"/>
      <c r="AM556" s="117">
        <f>AU556-AA556</f>
        <v>2351.97667</v>
      </c>
      <c r="AN556" s="117"/>
      <c r="AO556" s="117"/>
      <c r="AP556" s="123">
        <f t="shared" si="684"/>
        <v>2232.7838700000002</v>
      </c>
      <c r="AQ556" s="117">
        <f>AX556</f>
        <v>2232.7838700000002</v>
      </c>
      <c r="AR556" s="117"/>
      <c r="AS556" s="117"/>
      <c r="AT556" s="123">
        <f t="shared" si="685"/>
        <v>2351.97667</v>
      </c>
      <c r="AU556" s="117">
        <f>L556</f>
        <v>2351.97667</v>
      </c>
      <c r="AV556" s="117"/>
      <c r="AW556" s="117"/>
      <c r="AX556" s="118">
        <f>AZ556+BD556</f>
        <v>2232.7838700000002</v>
      </c>
      <c r="AY556" s="195">
        <f t="shared" si="627"/>
        <v>0.9493222864323736</v>
      </c>
      <c r="AZ556" s="118">
        <f>L556-Y556</f>
        <v>2232.7838700000002</v>
      </c>
      <c r="BA556" s="231">
        <f t="shared" si="680"/>
        <v>0.9493222864323736</v>
      </c>
      <c r="BB556" s="118"/>
      <c r="BC556" s="117"/>
      <c r="BD556" s="118"/>
      <c r="BE556" s="117"/>
    </row>
    <row r="557" spans="2:57" s="120" customFormat="1" ht="120.75" hidden="1" customHeight="1" x14ac:dyDescent="0.25">
      <c r="B557" s="295"/>
      <c r="C557" s="161" t="s">
        <v>318</v>
      </c>
      <c r="D557" s="117"/>
      <c r="E557" s="117"/>
      <c r="F557" s="117"/>
      <c r="G557" s="117"/>
      <c r="H557" s="123"/>
      <c r="I557" s="117"/>
      <c r="J557" s="117"/>
      <c r="K557" s="123">
        <f>L557</f>
        <v>0</v>
      </c>
      <c r="L557" s="118">
        <f>L558</f>
        <v>0</v>
      </c>
      <c r="M557" s="118"/>
      <c r="N557" s="118"/>
      <c r="O557" s="123">
        <f>Q557+U557</f>
        <v>0</v>
      </c>
      <c r="P557" s="231" t="e">
        <f t="shared" si="682"/>
        <v>#DIV/0!</v>
      </c>
      <c r="Q557" s="118">
        <f>Q558</f>
        <v>0</v>
      </c>
      <c r="R557" s="231" t="e">
        <f t="shared" si="683"/>
        <v>#DIV/0!</v>
      </c>
      <c r="S557" s="117"/>
      <c r="T557" s="319"/>
      <c r="U557" s="117"/>
      <c r="V557" s="117"/>
      <c r="W557" s="123">
        <f>Y557+AC557</f>
        <v>0</v>
      </c>
      <c r="X557" s="231" t="e">
        <f t="shared" si="675"/>
        <v>#DIV/0!</v>
      </c>
      <c r="Y557" s="118">
        <f>Y558</f>
        <v>0</v>
      </c>
      <c r="Z557" s="231" t="e">
        <f t="shared" si="676"/>
        <v>#DIV/0!</v>
      </c>
      <c r="AA557" s="117"/>
      <c r="AB557" s="117"/>
      <c r="AC557" s="117"/>
      <c r="AD557" s="117"/>
      <c r="AE557" s="123">
        <f>AG557+AK557</f>
        <v>0</v>
      </c>
      <c r="AF557" s="292" t="e">
        <f t="shared" si="678"/>
        <v>#DIV/0!</v>
      </c>
      <c r="AG557" s="118">
        <f>AG558</f>
        <v>0</v>
      </c>
      <c r="AH557" s="231" t="e">
        <f t="shared" si="679"/>
        <v>#DIV/0!</v>
      </c>
      <c r="AI557" s="118"/>
      <c r="AJ557" s="117"/>
      <c r="AK557" s="118"/>
      <c r="AL557" s="117"/>
      <c r="AM557" s="117"/>
      <c r="AN557" s="117"/>
      <c r="AO557" s="117"/>
      <c r="AP557" s="123">
        <f t="shared" si="684"/>
        <v>0</v>
      </c>
      <c r="AQ557" s="117"/>
      <c r="AR557" s="117"/>
      <c r="AS557" s="117"/>
      <c r="AT557" s="123">
        <f t="shared" si="685"/>
        <v>0</v>
      </c>
      <c r="AU557" s="117">
        <v>0</v>
      </c>
      <c r="AV557" s="117"/>
      <c r="AW557" s="117"/>
      <c r="AX557" s="118">
        <f>AZ557+BD557</f>
        <v>0</v>
      </c>
      <c r="AY557" s="195" t="e">
        <f t="shared" si="627"/>
        <v>#DIV/0!</v>
      </c>
      <c r="AZ557" s="118">
        <f>AZ558</f>
        <v>0</v>
      </c>
      <c r="BA557" s="231" t="e">
        <f>AZ557/L557</f>
        <v>#DIV/0!</v>
      </c>
      <c r="BB557" s="118"/>
      <c r="BC557" s="117"/>
      <c r="BD557" s="118"/>
      <c r="BE557" s="117"/>
    </row>
    <row r="558" spans="2:57" s="120" customFormat="1" ht="49.5" hidden="1" customHeight="1" x14ac:dyDescent="0.25">
      <c r="B558" s="295"/>
      <c r="C558" s="117" t="s">
        <v>75</v>
      </c>
      <c r="D558" s="117"/>
      <c r="E558" s="117"/>
      <c r="F558" s="117"/>
      <c r="G558" s="117"/>
      <c r="H558" s="123"/>
      <c r="I558" s="117"/>
      <c r="J558" s="117"/>
      <c r="K558" s="123">
        <f>L558</f>
        <v>0</v>
      </c>
      <c r="L558" s="118"/>
      <c r="M558" s="118"/>
      <c r="N558" s="118"/>
      <c r="O558" s="123">
        <f t="shared" ref="O558:O564" si="710">Q558</f>
        <v>0</v>
      </c>
      <c r="P558" s="231" t="e">
        <f t="shared" si="682"/>
        <v>#DIV/0!</v>
      </c>
      <c r="Q558" s="118"/>
      <c r="R558" s="231" t="e">
        <f t="shared" si="683"/>
        <v>#DIV/0!</v>
      </c>
      <c r="S558" s="117"/>
      <c r="T558" s="319"/>
      <c r="U558" s="117"/>
      <c r="V558" s="117"/>
      <c r="W558" s="123">
        <f t="shared" ref="W558:W564" si="711">Y558</f>
        <v>0</v>
      </c>
      <c r="X558" s="231" t="e">
        <f t="shared" si="675"/>
        <v>#DIV/0!</v>
      </c>
      <c r="Y558" s="118"/>
      <c r="Z558" s="231" t="e">
        <f t="shared" si="676"/>
        <v>#DIV/0!</v>
      </c>
      <c r="AA558" s="117"/>
      <c r="AB558" s="117"/>
      <c r="AC558" s="117"/>
      <c r="AD558" s="117"/>
      <c r="AE558" s="123">
        <f>AG558</f>
        <v>0</v>
      </c>
      <c r="AF558" s="292" t="e">
        <f t="shared" si="678"/>
        <v>#DIV/0!</v>
      </c>
      <c r="AG558" s="118"/>
      <c r="AH558" s="231" t="e">
        <f t="shared" si="679"/>
        <v>#DIV/0!</v>
      </c>
      <c r="AI558" s="118"/>
      <c r="AJ558" s="117"/>
      <c r="AK558" s="118"/>
      <c r="AL558" s="117"/>
      <c r="AM558" s="117"/>
      <c r="AN558" s="117"/>
      <c r="AO558" s="117"/>
      <c r="AP558" s="123"/>
      <c r="AQ558" s="117"/>
      <c r="AR558" s="117"/>
      <c r="AS558" s="117"/>
      <c r="AT558" s="123"/>
      <c r="AU558" s="117"/>
      <c r="AV558" s="117"/>
      <c r="AW558" s="117"/>
      <c r="AX558" s="118">
        <f t="shared" ref="AX558:AX564" si="712">AZ558</f>
        <v>0</v>
      </c>
      <c r="AY558" s="195" t="e">
        <f t="shared" si="627"/>
        <v>#DIV/0!</v>
      </c>
      <c r="AZ558" s="118">
        <f>L558-Y558</f>
        <v>0</v>
      </c>
      <c r="BA558" s="231" t="e">
        <f>AZ558/L558</f>
        <v>#DIV/0!</v>
      </c>
      <c r="BB558" s="118"/>
      <c r="BC558" s="117"/>
      <c r="BD558" s="118"/>
      <c r="BE558" s="117"/>
    </row>
    <row r="559" spans="2:57" s="120" customFormat="1" ht="58.5" hidden="1" customHeight="1" x14ac:dyDescent="0.25">
      <c r="B559" s="295"/>
      <c r="C559" s="176" t="s">
        <v>307</v>
      </c>
      <c r="D559" s="117"/>
      <c r="E559" s="117"/>
      <c r="F559" s="117"/>
      <c r="G559" s="117"/>
      <c r="H559" s="123"/>
      <c r="I559" s="117"/>
      <c r="J559" s="117"/>
      <c r="K559" s="123">
        <f>L559</f>
        <v>0</v>
      </c>
      <c r="L559" s="118">
        <f>L560</f>
        <v>0</v>
      </c>
      <c r="M559" s="118"/>
      <c r="N559" s="118"/>
      <c r="O559" s="123">
        <f t="shared" si="710"/>
        <v>0</v>
      </c>
      <c r="P559" s="231" t="e">
        <f t="shared" si="682"/>
        <v>#DIV/0!</v>
      </c>
      <c r="Q559" s="118">
        <f>Q560</f>
        <v>0</v>
      </c>
      <c r="R559" s="231" t="e">
        <f t="shared" si="683"/>
        <v>#DIV/0!</v>
      </c>
      <c r="S559" s="123"/>
      <c r="T559" s="319"/>
      <c r="U559" s="123"/>
      <c r="V559" s="117"/>
      <c r="W559" s="123">
        <f t="shared" si="711"/>
        <v>0</v>
      </c>
      <c r="X559" s="231" t="e">
        <f t="shared" si="675"/>
        <v>#DIV/0!</v>
      </c>
      <c r="Y559" s="118"/>
      <c r="Z559" s="231" t="e">
        <f t="shared" si="676"/>
        <v>#DIV/0!</v>
      </c>
      <c r="AA559" s="117"/>
      <c r="AB559" s="117"/>
      <c r="AC559" s="117"/>
      <c r="AD559" s="117"/>
      <c r="AE559" s="123">
        <f>AG559</f>
        <v>0</v>
      </c>
      <c r="AF559" s="292" t="e">
        <f t="shared" si="678"/>
        <v>#DIV/0!</v>
      </c>
      <c r="AG559" s="118">
        <f>AG560</f>
        <v>0</v>
      </c>
      <c r="AH559" s="231" t="e">
        <f t="shared" si="679"/>
        <v>#DIV/0!</v>
      </c>
      <c r="AI559" s="21"/>
      <c r="AJ559" s="117"/>
      <c r="AK559" s="21"/>
      <c r="AL559" s="117"/>
      <c r="AM559" s="117"/>
      <c r="AN559" s="117"/>
      <c r="AO559" s="117"/>
      <c r="AP559" s="123"/>
      <c r="AQ559" s="117"/>
      <c r="AR559" s="117"/>
      <c r="AS559" s="117"/>
      <c r="AT559" s="123">
        <f>AU559</f>
        <v>0</v>
      </c>
      <c r="AU559" s="117">
        <f>AU560</f>
        <v>0</v>
      </c>
      <c r="AV559" s="117"/>
      <c r="AW559" s="117"/>
      <c r="AX559" s="118">
        <f t="shared" si="712"/>
        <v>0</v>
      </c>
      <c r="AY559" s="195" t="e">
        <f t="shared" si="627"/>
        <v>#DIV/0!</v>
      </c>
      <c r="AZ559" s="118">
        <f>AZ560</f>
        <v>0</v>
      </c>
      <c r="BA559" s="231" t="e">
        <f t="shared" si="680"/>
        <v>#DIV/0!</v>
      </c>
      <c r="BB559" s="411"/>
      <c r="BC559" s="117"/>
      <c r="BD559" s="411"/>
      <c r="BE559" s="117"/>
    </row>
    <row r="560" spans="2:57" s="120" customFormat="1" ht="47.25" hidden="1" customHeight="1" x14ac:dyDescent="0.25">
      <c r="B560" s="295"/>
      <c r="C560" s="117" t="s">
        <v>75</v>
      </c>
      <c r="D560" s="117"/>
      <c r="E560" s="117"/>
      <c r="F560" s="117"/>
      <c r="G560" s="117"/>
      <c r="H560" s="123"/>
      <c r="I560" s="117"/>
      <c r="J560" s="117"/>
      <c r="K560" s="123">
        <f>L560</f>
        <v>0</v>
      </c>
      <c r="L560" s="118"/>
      <c r="M560" s="118"/>
      <c r="N560" s="118"/>
      <c r="O560" s="123">
        <f t="shared" si="710"/>
        <v>0</v>
      </c>
      <c r="P560" s="231" t="e">
        <f t="shared" si="682"/>
        <v>#DIV/0!</v>
      </c>
      <c r="Q560" s="118"/>
      <c r="R560" s="231" t="e">
        <f t="shared" si="683"/>
        <v>#DIV/0!</v>
      </c>
      <c r="S560" s="117"/>
      <c r="T560" s="319"/>
      <c r="U560" s="117"/>
      <c r="V560" s="117"/>
      <c r="W560" s="123">
        <f t="shared" si="711"/>
        <v>0</v>
      </c>
      <c r="X560" s="231" t="e">
        <f t="shared" si="675"/>
        <v>#DIV/0!</v>
      </c>
      <c r="Y560" s="118"/>
      <c r="Z560" s="231" t="e">
        <f t="shared" si="676"/>
        <v>#DIV/0!</v>
      </c>
      <c r="AA560" s="117"/>
      <c r="AB560" s="117"/>
      <c r="AC560" s="117"/>
      <c r="AD560" s="117"/>
      <c r="AE560" s="123">
        <f>AG560</f>
        <v>0</v>
      </c>
      <c r="AF560" s="292" t="e">
        <f t="shared" si="678"/>
        <v>#DIV/0!</v>
      </c>
      <c r="AG560" s="118"/>
      <c r="AH560" s="231" t="e">
        <f t="shared" si="679"/>
        <v>#DIV/0!</v>
      </c>
      <c r="AI560" s="118"/>
      <c r="AJ560" s="117"/>
      <c r="AK560" s="118"/>
      <c r="AL560" s="117"/>
      <c r="AM560" s="117"/>
      <c r="AN560" s="117"/>
      <c r="AO560" s="117"/>
      <c r="AP560" s="123"/>
      <c r="AQ560" s="117"/>
      <c r="AR560" s="117"/>
      <c r="AS560" s="117"/>
      <c r="AT560" s="123">
        <f>AU560</f>
        <v>0</v>
      </c>
      <c r="AU560" s="117">
        <f>L560</f>
        <v>0</v>
      </c>
      <c r="AV560" s="117"/>
      <c r="AW560" s="117"/>
      <c r="AX560" s="118">
        <f t="shared" si="712"/>
        <v>0</v>
      </c>
      <c r="AY560" s="195" t="e">
        <f t="shared" si="627"/>
        <v>#DIV/0!</v>
      </c>
      <c r="AZ560" s="118"/>
      <c r="BA560" s="231" t="e">
        <f t="shared" si="680"/>
        <v>#DIV/0!</v>
      </c>
      <c r="BB560" s="118"/>
      <c r="BC560" s="117"/>
      <c r="BD560" s="118"/>
      <c r="BE560" s="117"/>
    </row>
    <row r="561" spans="2:59" s="130" customFormat="1" ht="49.5" hidden="1" customHeight="1" x14ac:dyDescent="0.25">
      <c r="B561" s="294" t="s">
        <v>67</v>
      </c>
      <c r="C561" s="284" t="s">
        <v>222</v>
      </c>
      <c r="D561" s="532" t="e">
        <f>#REF!+#REF!</f>
        <v>#REF!</v>
      </c>
      <c r="E561" s="532" t="e">
        <f>F561+G561</f>
        <v>#REF!</v>
      </c>
      <c r="F561" s="532" t="e">
        <f>#REF!+#REF!</f>
        <v>#REF!</v>
      </c>
      <c r="G561" s="532" t="e">
        <f>#REF!+#REF!</f>
        <v>#REF!</v>
      </c>
      <c r="H561" s="153" t="e">
        <f t="shared" si="672"/>
        <v>#REF!</v>
      </c>
      <c r="I561" s="532" t="e">
        <f>#REF!+#REF!</f>
        <v>#REF!</v>
      </c>
      <c r="J561" s="532"/>
      <c r="K561" s="153">
        <f t="shared" si="681"/>
        <v>713843.71036999987</v>
      </c>
      <c r="L561" s="104">
        <f>L562+L563</f>
        <v>713843.71036999987</v>
      </c>
      <c r="M561" s="104">
        <f t="shared" ref="M561:N561" si="713">M562+M563</f>
        <v>0</v>
      </c>
      <c r="N561" s="104">
        <f t="shared" si="713"/>
        <v>0</v>
      </c>
      <c r="O561" s="153">
        <f t="shared" si="710"/>
        <v>3728.2386699999997</v>
      </c>
      <c r="P561" s="230">
        <f t="shared" si="682"/>
        <v>5.2227660142408162E-3</v>
      </c>
      <c r="Q561" s="104">
        <f>Q562+Q563</f>
        <v>3728.2386699999997</v>
      </c>
      <c r="R561" s="230">
        <f t="shared" si="683"/>
        <v>5.2227660142408162E-3</v>
      </c>
      <c r="S561" s="532"/>
      <c r="T561" s="230"/>
      <c r="U561" s="532"/>
      <c r="V561" s="532"/>
      <c r="W561" s="153">
        <f t="shared" si="711"/>
        <v>2786.1514999999999</v>
      </c>
      <c r="X561" s="230">
        <f t="shared" si="675"/>
        <v>3.9030273146987318E-3</v>
      </c>
      <c r="Y561" s="104">
        <f>Y562+Y563</f>
        <v>2786.1514999999999</v>
      </c>
      <c r="Z561" s="230">
        <f t="shared" si="676"/>
        <v>3.9030273146987318E-3</v>
      </c>
      <c r="AA561" s="532"/>
      <c r="AB561" s="532"/>
      <c r="AC561" s="532"/>
      <c r="AD561" s="532"/>
      <c r="AE561" s="153">
        <f t="shared" ref="AE561" si="714">AG561</f>
        <v>633105.93788999994</v>
      </c>
      <c r="AF561" s="230">
        <f t="shared" si="678"/>
        <v>0.88689712985192248</v>
      </c>
      <c r="AG561" s="104">
        <f>AG562+AG563</f>
        <v>633105.93788999994</v>
      </c>
      <c r="AH561" s="231">
        <f t="shared" si="679"/>
        <v>0.88689712985192248</v>
      </c>
      <c r="AI561" s="104"/>
      <c r="AJ561" s="532"/>
      <c r="AK561" s="104"/>
      <c r="AL561" s="532"/>
      <c r="AM561" s="532" t="e">
        <f>#REF!+#REF!</f>
        <v>#REF!</v>
      </c>
      <c r="AN561" s="532"/>
      <c r="AO561" s="532" t="e">
        <f>#REF!+#REF!</f>
        <v>#REF!</v>
      </c>
      <c r="AP561" s="153" t="e">
        <f t="shared" si="684"/>
        <v>#REF!</v>
      </c>
      <c r="AQ561" s="532" t="e">
        <f>#REF!+#REF!</f>
        <v>#REF!</v>
      </c>
      <c r="AR561" s="532"/>
      <c r="AS561" s="532" t="e">
        <f>#REF!+#REF!</f>
        <v>#REF!</v>
      </c>
      <c r="AT561" s="153" t="e">
        <f t="shared" si="685"/>
        <v>#REF!</v>
      </c>
      <c r="AU561" s="532" t="e">
        <f>#REF!+#REF!</f>
        <v>#REF!</v>
      </c>
      <c r="AV561" s="532"/>
      <c r="AW561" s="532"/>
      <c r="AX561" s="104" t="e">
        <f t="shared" si="712"/>
        <v>#REF!</v>
      </c>
      <c r="AY561" s="195" t="e">
        <f t="shared" si="627"/>
        <v>#REF!</v>
      </c>
      <c r="AZ561" s="104" t="e">
        <f>#REF!+#REF!</f>
        <v>#REF!</v>
      </c>
      <c r="BA561" s="230" t="e">
        <f>AZ561/L561</f>
        <v>#REF!</v>
      </c>
      <c r="BB561" s="104"/>
      <c r="BC561" s="532"/>
      <c r="BD561" s="104"/>
      <c r="BE561" s="532"/>
    </row>
    <row r="562" spans="2:59" s="120" customFormat="1" ht="28.5" hidden="1" customHeight="1" x14ac:dyDescent="0.25">
      <c r="B562" s="295"/>
      <c r="C562" s="117" t="s">
        <v>221</v>
      </c>
      <c r="D562" s="117"/>
      <c r="E562" s="117" t="e">
        <f>#REF!+E566+E569+#REF!</f>
        <v>#REF!</v>
      </c>
      <c r="F562" s="117" t="e">
        <f>#REF!+F566+F569+#REF!</f>
        <v>#REF!</v>
      </c>
      <c r="G562" s="117" t="e">
        <f>#REF!+G566+G569+#REF!</f>
        <v>#REF!</v>
      </c>
      <c r="H562" s="123" t="e">
        <f t="shared" ref="H562:H563" si="715">I562</f>
        <v>#REF!</v>
      </c>
      <c r="I562" s="117" t="e">
        <f>#REF!+I566+I569</f>
        <v>#REF!</v>
      </c>
      <c r="J562" s="117"/>
      <c r="K562" s="117">
        <f t="shared" ref="K562:K563" si="716">L562</f>
        <v>675962.21036999987</v>
      </c>
      <c r="L562" s="118">
        <f>L564+L565+L566+L569+L572+L573+L574</f>
        <v>675962.21036999987</v>
      </c>
      <c r="M562" s="118"/>
      <c r="N562" s="118"/>
      <c r="O562" s="117">
        <f>Q562</f>
        <v>1937.2396699999999</v>
      </c>
      <c r="P562" s="231">
        <f t="shared" ref="P562:P563" si="717">O562/K562</f>
        <v>2.8658993657938621E-3</v>
      </c>
      <c r="Q562" s="118">
        <f>Q564+Q565+Q566+Q569+Q572+Q573+Q574</f>
        <v>1937.2396699999999</v>
      </c>
      <c r="R562" s="231">
        <f t="shared" ref="R562:R563" si="718">Q562/L562</f>
        <v>2.8658993657938621E-3</v>
      </c>
      <c r="S562" s="117"/>
      <c r="T562" s="319"/>
      <c r="U562" s="117" t="e">
        <f>#REF!+U566+U569+#REF!</f>
        <v>#REF!</v>
      </c>
      <c r="V562" s="117"/>
      <c r="W562" s="117">
        <f>Y562</f>
        <v>995.15250000000003</v>
      </c>
      <c r="X562" s="231">
        <f t="shared" ref="X562:X563" si="719">W562/K562</f>
        <v>1.4722013815761767E-3</v>
      </c>
      <c r="Y562" s="118">
        <f>Y564+Y565+Y566+Y569+Y572+Y573+Y574</f>
        <v>995.15250000000003</v>
      </c>
      <c r="Z562" s="231">
        <f t="shared" ref="Z562:Z563" si="720">Y562/L562</f>
        <v>1.4722013815761767E-3</v>
      </c>
      <c r="AA562" s="117"/>
      <c r="AB562" s="117"/>
      <c r="AC562" s="117"/>
      <c r="AD562" s="117"/>
      <c r="AE562" s="117">
        <f>AG562</f>
        <v>617036.49194999994</v>
      </c>
      <c r="AF562" s="231">
        <f t="shared" si="678"/>
        <v>0.91282690435054659</v>
      </c>
      <c r="AG562" s="118">
        <f>AG564+AG565+AG566+AG569+AG572+AG573+AG574</f>
        <v>617036.49194999994</v>
      </c>
      <c r="AH562" s="231">
        <f t="shared" ref="AH562:AH563" si="721">AG562/L562</f>
        <v>0.91282690435054659</v>
      </c>
      <c r="AI562" s="118"/>
      <c r="AJ562" s="117"/>
      <c r="AK562" s="118"/>
      <c r="AL562" s="117"/>
      <c r="AM562" s="117" t="e">
        <f>#REF!+AM566+AM569</f>
        <v>#REF!</v>
      </c>
      <c r="AN562" s="117"/>
      <c r="AO562" s="117" t="e">
        <f>#REF!+AO566+AO569+#REF!</f>
        <v>#REF!</v>
      </c>
      <c r="AP562" s="123" t="e">
        <f t="shared" ref="AP562:AP563" si="722">AQ562</f>
        <v>#REF!</v>
      </c>
      <c r="AQ562" s="117" t="e">
        <f>#REF!+AQ566+#REF!</f>
        <v>#REF!</v>
      </c>
      <c r="AR562" s="117"/>
      <c r="AS562" s="117" t="e">
        <f>#REF!+AS566+AS569+#REF!</f>
        <v>#REF!</v>
      </c>
      <c r="AT562" s="123" t="e">
        <f t="shared" ref="AT562:AT563" si="723">AU562</f>
        <v>#REF!</v>
      </c>
      <c r="AU562" s="117" t="e">
        <f>#REF!+AU566+AU569+#REF!</f>
        <v>#REF!</v>
      </c>
      <c r="AV562" s="117"/>
      <c r="AW562" s="117"/>
      <c r="AX562" s="118" t="e">
        <f>#REF!+AX566+AX569+#REF!</f>
        <v>#REF!</v>
      </c>
      <c r="AY562" s="195" t="e">
        <f t="shared" ref="AY562:AY563" si="724">AX562/K562</f>
        <v>#REF!</v>
      </c>
      <c r="AZ562" s="118" t="e">
        <f>#REF!+AZ566+AZ569+#REF!</f>
        <v>#REF!</v>
      </c>
      <c r="BA562" s="231" t="e">
        <f t="shared" ref="BA562:BA563" si="725">AZ562/AE562</f>
        <v>#REF!</v>
      </c>
      <c r="BB562" s="118"/>
      <c r="BC562" s="117"/>
      <c r="BD562" s="118"/>
      <c r="BE562" s="117"/>
    </row>
    <row r="563" spans="2:59" s="120" customFormat="1" ht="34.5" hidden="1" customHeight="1" x14ac:dyDescent="0.25">
      <c r="B563" s="295"/>
      <c r="C563" s="117" t="s">
        <v>75</v>
      </c>
      <c r="D563" s="117"/>
      <c r="E563" s="117" t="e">
        <f>F563+G563</f>
        <v>#REF!</v>
      </c>
      <c r="F563" s="117" t="e">
        <f>#REF!+F567+F570</f>
        <v>#REF!</v>
      </c>
      <c r="G563" s="117" t="e">
        <f>#REF!+G567+G570+#REF!</f>
        <v>#REF!</v>
      </c>
      <c r="H563" s="123" t="e">
        <f t="shared" si="715"/>
        <v>#REF!</v>
      </c>
      <c r="I563" s="117" t="e">
        <f>#REF!+I567+I570</f>
        <v>#REF!</v>
      </c>
      <c r="J563" s="117"/>
      <c r="K563" s="117">
        <f t="shared" si="716"/>
        <v>37881.5</v>
      </c>
      <c r="L563" s="118">
        <f>L568+L575</f>
        <v>37881.5</v>
      </c>
      <c r="M563" s="118"/>
      <c r="N563" s="118"/>
      <c r="O563" s="117">
        <f>Q563</f>
        <v>1790.999</v>
      </c>
      <c r="P563" s="231">
        <f t="shared" si="717"/>
        <v>4.7278988424428812E-2</v>
      </c>
      <c r="Q563" s="118">
        <f>Q568+Q575</f>
        <v>1790.999</v>
      </c>
      <c r="R563" s="231">
        <f t="shared" si="718"/>
        <v>4.7278988424428812E-2</v>
      </c>
      <c r="S563" s="117"/>
      <c r="T563" s="319"/>
      <c r="U563" s="117" t="e">
        <f>#REF!+U567+U570+#REF!</f>
        <v>#REF!</v>
      </c>
      <c r="V563" s="117"/>
      <c r="W563" s="117">
        <f>Y563</f>
        <v>1790.999</v>
      </c>
      <c r="X563" s="231">
        <f t="shared" si="719"/>
        <v>4.7278988424428812E-2</v>
      </c>
      <c r="Y563" s="118">
        <f>Y568+Y575</f>
        <v>1790.999</v>
      </c>
      <c r="Z563" s="231">
        <f t="shared" si="720"/>
        <v>4.7278988424428812E-2</v>
      </c>
      <c r="AA563" s="117"/>
      <c r="AB563" s="117"/>
      <c r="AC563" s="117"/>
      <c r="AD563" s="117"/>
      <c r="AE563" s="117">
        <f>AG563</f>
        <v>16069.44594</v>
      </c>
      <c r="AF563" s="231">
        <f t="shared" si="678"/>
        <v>0.42420299988120852</v>
      </c>
      <c r="AG563" s="118">
        <f>AG568+AG575</f>
        <v>16069.44594</v>
      </c>
      <c r="AH563" s="231">
        <f t="shared" si="721"/>
        <v>0.42420299988120852</v>
      </c>
      <c r="AI563" s="118"/>
      <c r="AJ563" s="117"/>
      <c r="AK563" s="118"/>
      <c r="AL563" s="117"/>
      <c r="AM563" s="117" t="e">
        <f>#REF!+AM567+AM570</f>
        <v>#REF!</v>
      </c>
      <c r="AN563" s="117"/>
      <c r="AO563" s="117" t="e">
        <f>#REF!+AO567+AO570+#REF!</f>
        <v>#REF!</v>
      </c>
      <c r="AP563" s="123" t="e">
        <f t="shared" si="722"/>
        <v>#REF!</v>
      </c>
      <c r="AQ563" s="117" t="e">
        <f>#REF!</f>
        <v>#REF!</v>
      </c>
      <c r="AR563" s="117"/>
      <c r="AS563" s="117" t="e">
        <f>#REF!+AS567+AS570+#REF!</f>
        <v>#REF!</v>
      </c>
      <c r="AT563" s="123" t="e">
        <f t="shared" si="723"/>
        <v>#REF!</v>
      </c>
      <c r="AU563" s="117" t="e">
        <f>#REF!+AU567+AU570+#REF!+AU577</f>
        <v>#REF!</v>
      </c>
      <c r="AV563" s="117"/>
      <c r="AW563" s="117"/>
      <c r="AX563" s="118" t="e">
        <f>#REF!+AX567+AX570+#REF!</f>
        <v>#REF!</v>
      </c>
      <c r="AY563" s="195" t="e">
        <f t="shared" si="724"/>
        <v>#REF!</v>
      </c>
      <c r="AZ563" s="118" t="e">
        <f>#REF!+AZ567+AZ570+#REF!+AZ577+#REF!</f>
        <v>#REF!</v>
      </c>
      <c r="BA563" s="231" t="e">
        <f t="shared" si="725"/>
        <v>#REF!</v>
      </c>
      <c r="BB563" s="118"/>
      <c r="BC563" s="117"/>
      <c r="BD563" s="118"/>
      <c r="BE563" s="117"/>
    </row>
    <row r="564" spans="2:59" s="269" customFormat="1" ht="49.5" hidden="1" customHeight="1" x14ac:dyDescent="0.25">
      <c r="B564" s="296" t="s">
        <v>60</v>
      </c>
      <c r="C564" s="176" t="s">
        <v>223</v>
      </c>
      <c r="D564" s="281"/>
      <c r="E564" s="281">
        <f>F564</f>
        <v>13538.87753</v>
      </c>
      <c r="F564" s="281">
        <v>13538.87753</v>
      </c>
      <c r="G564" s="281"/>
      <c r="H564" s="153">
        <f t="shared" si="672"/>
        <v>95213.498309999995</v>
      </c>
      <c r="I564" s="281">
        <f>L564-F564</f>
        <v>95213.498309999995</v>
      </c>
      <c r="J564" s="281"/>
      <c r="K564" s="117">
        <f t="shared" si="681"/>
        <v>108752.37583999999</v>
      </c>
      <c r="L564" s="118">
        <f>108752.37584</f>
        <v>108752.37583999999</v>
      </c>
      <c r="M564" s="118"/>
      <c r="N564" s="118"/>
      <c r="O564" s="117">
        <f t="shared" si="710"/>
        <v>0</v>
      </c>
      <c r="P564" s="231">
        <f t="shared" si="682"/>
        <v>0</v>
      </c>
      <c r="Q564" s="118">
        <v>0</v>
      </c>
      <c r="R564" s="231">
        <f t="shared" si="683"/>
        <v>0</v>
      </c>
      <c r="S564" s="117"/>
      <c r="T564" s="319"/>
      <c r="U564" s="117"/>
      <c r="V564" s="117"/>
      <c r="W564" s="117">
        <f t="shared" si="711"/>
        <v>0</v>
      </c>
      <c r="X564" s="231">
        <f t="shared" si="675"/>
        <v>0</v>
      </c>
      <c r="Y564" s="118">
        <v>0</v>
      </c>
      <c r="Z564" s="231">
        <f t="shared" si="676"/>
        <v>0</v>
      </c>
      <c r="AA564" s="117"/>
      <c r="AB564" s="117"/>
      <c r="AC564" s="117"/>
      <c r="AD564" s="117"/>
      <c r="AE564" s="117">
        <f>AG564</f>
        <v>108752.37583999999</v>
      </c>
      <c r="AF564" s="231">
        <f t="shared" si="678"/>
        <v>1</v>
      </c>
      <c r="AG564" s="118">
        <f>108752.37584</f>
        <v>108752.37583999999</v>
      </c>
      <c r="AH564" s="231">
        <f t="shared" si="679"/>
        <v>1</v>
      </c>
      <c r="AI564" s="118"/>
      <c r="AJ564" s="117"/>
      <c r="AK564" s="118"/>
      <c r="AL564" s="117"/>
      <c r="AM564" s="281">
        <v>0</v>
      </c>
      <c r="AN564" s="281"/>
      <c r="AO564" s="281"/>
      <c r="AP564" s="153">
        <f t="shared" ref="AP564:AP568" si="726">AQ564</f>
        <v>0</v>
      </c>
      <c r="AQ564" s="281">
        <v>0</v>
      </c>
      <c r="AR564" s="281"/>
      <c r="AS564" s="281"/>
      <c r="AT564" s="153">
        <f t="shared" ref="AT564:AT568" si="727">AU564</f>
        <v>0</v>
      </c>
      <c r="AU564" s="281">
        <v>0</v>
      </c>
      <c r="AV564" s="281"/>
      <c r="AW564" s="281"/>
      <c r="AX564" s="118">
        <f t="shared" si="712"/>
        <v>108752.37583999999</v>
      </c>
      <c r="AY564" s="195">
        <f t="shared" si="627"/>
        <v>1</v>
      </c>
      <c r="AZ564" s="118">
        <f t="shared" ref="AZ564:AZ575" si="728">L564-Y564</f>
        <v>108752.37583999999</v>
      </c>
      <c r="BA564" s="231">
        <f t="shared" ref="BA564:BA575" si="729">AZ564/L564</f>
        <v>1</v>
      </c>
      <c r="BB564" s="118"/>
      <c r="BC564" s="117"/>
      <c r="BD564" s="118"/>
      <c r="BE564" s="117"/>
    </row>
    <row r="565" spans="2:59" s="297" customFormat="1" ht="39.75" hidden="1" customHeight="1" x14ac:dyDescent="0.25">
      <c r="B565" s="295" t="s">
        <v>67</v>
      </c>
      <c r="C565" s="176" t="s">
        <v>224</v>
      </c>
      <c r="D565" s="117"/>
      <c r="E565" s="117">
        <f t="shared" ref="E565:E568" si="730">F565</f>
        <v>428800</v>
      </c>
      <c r="F565" s="117">
        <v>428800</v>
      </c>
      <c r="G565" s="117"/>
      <c r="H565" s="123">
        <f t="shared" si="672"/>
        <v>77546.876440000022</v>
      </c>
      <c r="I565" s="117">
        <f>L565-F565</f>
        <v>77546.876440000022</v>
      </c>
      <c r="J565" s="117"/>
      <c r="K565" s="117">
        <f t="shared" si="681"/>
        <v>506346.87644000002</v>
      </c>
      <c r="L565" s="118">
        <v>506346.87644000002</v>
      </c>
      <c r="M565" s="118"/>
      <c r="N565" s="118"/>
      <c r="O565" s="117">
        <f t="shared" ref="O565:O575" si="731">Q565+U565</f>
        <v>0</v>
      </c>
      <c r="P565" s="231">
        <f t="shared" si="682"/>
        <v>0</v>
      </c>
      <c r="Q565" s="118">
        <v>0</v>
      </c>
      <c r="R565" s="231">
        <f t="shared" si="683"/>
        <v>0</v>
      </c>
      <c r="S565" s="117"/>
      <c r="T565" s="319"/>
      <c r="U565" s="117"/>
      <c r="V565" s="117"/>
      <c r="W565" s="117">
        <f t="shared" ref="W565:W575" si="732">Y565+AC565</f>
        <v>0</v>
      </c>
      <c r="X565" s="231">
        <f t="shared" si="675"/>
        <v>0</v>
      </c>
      <c r="Y565" s="118">
        <v>0</v>
      </c>
      <c r="Z565" s="231">
        <f t="shared" si="676"/>
        <v>0</v>
      </c>
      <c r="AA565" s="117"/>
      <c r="AB565" s="117"/>
      <c r="AC565" s="117"/>
      <c r="AD565" s="117"/>
      <c r="AE565" s="117">
        <f t="shared" ref="AE565:AE575" si="733">AG565+AK565</f>
        <v>506346.87644000002</v>
      </c>
      <c r="AF565" s="231">
        <f t="shared" si="678"/>
        <v>1</v>
      </c>
      <c r="AG565" s="118">
        <v>506346.87644000002</v>
      </c>
      <c r="AH565" s="231">
        <f t="shared" si="679"/>
        <v>1</v>
      </c>
      <c r="AI565" s="118"/>
      <c r="AJ565" s="117"/>
      <c r="AK565" s="118"/>
      <c r="AL565" s="117"/>
      <c r="AM565" s="117">
        <f>AU565-AA565</f>
        <v>510000</v>
      </c>
      <c r="AN565" s="117"/>
      <c r="AO565" s="117"/>
      <c r="AP565" s="123">
        <f t="shared" si="726"/>
        <v>0</v>
      </c>
      <c r="AQ565" s="117">
        <f>AX565-AE565</f>
        <v>0</v>
      </c>
      <c r="AR565" s="117"/>
      <c r="AS565" s="117"/>
      <c r="AT565" s="123">
        <f t="shared" si="727"/>
        <v>510000</v>
      </c>
      <c r="AU565" s="117">
        <v>510000</v>
      </c>
      <c r="AV565" s="117"/>
      <c r="AW565" s="117"/>
      <c r="AX565" s="118">
        <f t="shared" ref="AX565:AX575" si="734">AZ565+BD565</f>
        <v>506346.87644000002</v>
      </c>
      <c r="AY565" s="195">
        <f t="shared" si="627"/>
        <v>1</v>
      </c>
      <c r="AZ565" s="118">
        <f t="shared" si="728"/>
        <v>506346.87644000002</v>
      </c>
      <c r="BA565" s="231">
        <f t="shared" si="729"/>
        <v>1</v>
      </c>
      <c r="BB565" s="118"/>
      <c r="BC565" s="117"/>
      <c r="BD565" s="118"/>
      <c r="BE565" s="117"/>
    </row>
    <row r="566" spans="2:59" s="297" customFormat="1" ht="75" hidden="1" customHeight="1" x14ac:dyDescent="0.25">
      <c r="B566" s="295" t="s">
        <v>71</v>
      </c>
      <c r="C566" s="176" t="s">
        <v>308</v>
      </c>
      <c r="D566" s="117"/>
      <c r="E566" s="117"/>
      <c r="F566" s="117"/>
      <c r="G566" s="117"/>
      <c r="H566" s="123"/>
      <c r="I566" s="117"/>
      <c r="J566" s="117"/>
      <c r="K566" s="117">
        <f t="shared" si="681"/>
        <v>29530.951649999999</v>
      </c>
      <c r="L566" s="118">
        <v>29530.951649999999</v>
      </c>
      <c r="M566" s="118"/>
      <c r="N566" s="118"/>
      <c r="O566" s="117">
        <f t="shared" si="731"/>
        <v>0</v>
      </c>
      <c r="P566" s="231">
        <f t="shared" si="682"/>
        <v>0</v>
      </c>
      <c r="Q566" s="118">
        <v>0</v>
      </c>
      <c r="R566" s="231">
        <f t="shared" si="683"/>
        <v>0</v>
      </c>
      <c r="S566" s="117"/>
      <c r="T566" s="319"/>
      <c r="U566" s="117"/>
      <c r="V566" s="117"/>
      <c r="W566" s="117">
        <f t="shared" si="732"/>
        <v>0</v>
      </c>
      <c r="X566" s="231">
        <f t="shared" si="675"/>
        <v>0</v>
      </c>
      <c r="Y566" s="118">
        <v>0</v>
      </c>
      <c r="Z566" s="231">
        <f t="shared" si="676"/>
        <v>0</v>
      </c>
      <c r="AA566" s="117"/>
      <c r="AB566" s="117"/>
      <c r="AC566" s="117"/>
      <c r="AD566" s="117"/>
      <c r="AE566" s="117">
        <f t="shared" si="733"/>
        <v>0</v>
      </c>
      <c r="AF566" s="231">
        <f t="shared" si="678"/>
        <v>0</v>
      </c>
      <c r="AG566" s="118">
        <v>0</v>
      </c>
      <c r="AH566" s="231">
        <f t="shared" si="679"/>
        <v>0</v>
      </c>
      <c r="AI566" s="118"/>
      <c r="AJ566" s="117"/>
      <c r="AK566" s="118"/>
      <c r="AL566" s="117"/>
      <c r="AM566" s="117"/>
      <c r="AN566" s="117"/>
      <c r="AO566" s="117"/>
      <c r="AP566" s="123"/>
      <c r="AQ566" s="117"/>
      <c r="AR566" s="117"/>
      <c r="AS566" s="117"/>
      <c r="AT566" s="123"/>
      <c r="AU566" s="117"/>
      <c r="AV566" s="117"/>
      <c r="AW566" s="117"/>
      <c r="AX566" s="118">
        <f t="shared" si="734"/>
        <v>29530.951649999999</v>
      </c>
      <c r="AY566" s="195">
        <f t="shared" si="627"/>
        <v>1</v>
      </c>
      <c r="AZ566" s="118">
        <f t="shared" si="728"/>
        <v>29530.951649999999</v>
      </c>
      <c r="BA566" s="231">
        <f t="shared" si="729"/>
        <v>1</v>
      </c>
      <c r="BB566" s="118"/>
      <c r="BC566" s="117"/>
      <c r="BD566" s="118"/>
      <c r="BE566" s="117"/>
    </row>
    <row r="567" spans="2:59" s="297" customFormat="1" ht="49.5" hidden="1" customHeight="1" x14ac:dyDescent="0.25">
      <c r="B567" s="295"/>
      <c r="C567" s="176" t="s">
        <v>308</v>
      </c>
      <c r="D567" s="117"/>
      <c r="E567" s="117">
        <f t="shared" si="730"/>
        <v>0</v>
      </c>
      <c r="F567" s="117"/>
      <c r="G567" s="117"/>
      <c r="H567" s="123">
        <f t="shared" si="672"/>
        <v>0</v>
      </c>
      <c r="I567" s="117"/>
      <c r="J567" s="117"/>
      <c r="K567" s="117">
        <f t="shared" si="681"/>
        <v>0</v>
      </c>
      <c r="L567" s="118">
        <v>0</v>
      </c>
      <c r="M567" s="118"/>
      <c r="N567" s="118"/>
      <c r="O567" s="117">
        <f t="shared" si="731"/>
        <v>0</v>
      </c>
      <c r="P567" s="231" t="e">
        <f t="shared" si="682"/>
        <v>#DIV/0!</v>
      </c>
      <c r="Q567" s="118"/>
      <c r="R567" s="231" t="e">
        <f t="shared" si="683"/>
        <v>#DIV/0!</v>
      </c>
      <c r="S567" s="117"/>
      <c r="T567" s="319"/>
      <c r="U567" s="117"/>
      <c r="V567" s="117"/>
      <c r="W567" s="117">
        <f t="shared" si="732"/>
        <v>0</v>
      </c>
      <c r="X567" s="231" t="e">
        <f t="shared" si="675"/>
        <v>#DIV/0!</v>
      </c>
      <c r="Y567" s="118"/>
      <c r="Z567" s="231" t="e">
        <f t="shared" si="676"/>
        <v>#DIV/0!</v>
      </c>
      <c r="AA567" s="117"/>
      <c r="AB567" s="117"/>
      <c r="AC567" s="117"/>
      <c r="AD567" s="117"/>
      <c r="AE567" s="117">
        <f t="shared" si="733"/>
        <v>0</v>
      </c>
      <c r="AF567" s="231" t="e">
        <f t="shared" si="678"/>
        <v>#DIV/0!</v>
      </c>
      <c r="AG567" s="118"/>
      <c r="AH567" s="231" t="e">
        <f t="shared" si="679"/>
        <v>#DIV/0!</v>
      </c>
      <c r="AI567" s="118"/>
      <c r="AJ567" s="117"/>
      <c r="AK567" s="118"/>
      <c r="AL567" s="117"/>
      <c r="AM567" s="117"/>
      <c r="AN567" s="117"/>
      <c r="AO567" s="117"/>
      <c r="AP567" s="123">
        <f t="shared" si="726"/>
        <v>0</v>
      </c>
      <c r="AQ567" s="117"/>
      <c r="AR567" s="117"/>
      <c r="AS567" s="117"/>
      <c r="AT567" s="123">
        <f t="shared" si="727"/>
        <v>0</v>
      </c>
      <c r="AU567" s="117"/>
      <c r="AV567" s="117"/>
      <c r="AW567" s="117"/>
      <c r="AX567" s="118">
        <f t="shared" si="734"/>
        <v>0</v>
      </c>
      <c r="AY567" s="195" t="e">
        <f t="shared" si="627"/>
        <v>#DIV/0!</v>
      </c>
      <c r="AZ567" s="118">
        <f t="shared" si="728"/>
        <v>0</v>
      </c>
      <c r="BA567" s="231" t="e">
        <f t="shared" si="729"/>
        <v>#DIV/0!</v>
      </c>
      <c r="BB567" s="118"/>
      <c r="BC567" s="117"/>
      <c r="BD567" s="118"/>
      <c r="BE567" s="117"/>
    </row>
    <row r="568" spans="2:59" s="297" customFormat="1" ht="65.25" hidden="1" customHeight="1" x14ac:dyDescent="0.25">
      <c r="B568" s="295" t="s">
        <v>31</v>
      </c>
      <c r="C568" s="176" t="s">
        <v>319</v>
      </c>
      <c r="D568" s="117"/>
      <c r="E568" s="117">
        <f t="shared" si="730"/>
        <v>6000</v>
      </c>
      <c r="F568" s="117">
        <v>6000</v>
      </c>
      <c r="G568" s="117"/>
      <c r="H568" s="123">
        <f t="shared" si="672"/>
        <v>31181.5</v>
      </c>
      <c r="I568" s="117">
        <f t="shared" ref="I568" si="735">L568-F568</f>
        <v>31181.5</v>
      </c>
      <c r="J568" s="117"/>
      <c r="K568" s="117">
        <f t="shared" si="681"/>
        <v>37181.5</v>
      </c>
      <c r="L568" s="118">
        <v>37181.5</v>
      </c>
      <c r="M568" s="118"/>
      <c r="N568" s="118"/>
      <c r="O568" s="117">
        <f t="shared" si="731"/>
        <v>1790.999</v>
      </c>
      <c r="P568" s="231">
        <f t="shared" si="682"/>
        <v>4.816908946653578E-2</v>
      </c>
      <c r="Q568" s="118">
        <f>1790.999</f>
        <v>1790.999</v>
      </c>
      <c r="R568" s="231">
        <f t="shared" si="683"/>
        <v>4.816908946653578E-2</v>
      </c>
      <c r="S568" s="117"/>
      <c r="T568" s="319"/>
      <c r="U568" s="117"/>
      <c r="V568" s="117"/>
      <c r="W568" s="117">
        <f t="shared" si="732"/>
        <v>1790.999</v>
      </c>
      <c r="X568" s="231">
        <f t="shared" si="675"/>
        <v>4.816908946653578E-2</v>
      </c>
      <c r="Y568" s="118">
        <v>1790.999</v>
      </c>
      <c r="Z568" s="231">
        <f t="shared" si="676"/>
        <v>4.816908946653578E-2</v>
      </c>
      <c r="AA568" s="117"/>
      <c r="AB568" s="117"/>
      <c r="AC568" s="117"/>
      <c r="AD568" s="117"/>
      <c r="AE568" s="117">
        <f t="shared" si="733"/>
        <v>16069.44594</v>
      </c>
      <c r="AF568" s="231">
        <f t="shared" si="678"/>
        <v>0.43218928606968521</v>
      </c>
      <c r="AG568" s="118">
        <v>16069.44594</v>
      </c>
      <c r="AH568" s="231">
        <f t="shared" si="679"/>
        <v>0.43218928606968521</v>
      </c>
      <c r="AI568" s="118"/>
      <c r="AJ568" s="117"/>
      <c r="AK568" s="118"/>
      <c r="AL568" s="117"/>
      <c r="AM568" s="117">
        <v>0</v>
      </c>
      <c r="AN568" s="117"/>
      <c r="AO568" s="117"/>
      <c r="AP568" s="123">
        <f t="shared" si="726"/>
        <v>0</v>
      </c>
      <c r="AQ568" s="117">
        <v>0</v>
      </c>
      <c r="AR568" s="117"/>
      <c r="AS568" s="117"/>
      <c r="AT568" s="123">
        <f t="shared" si="727"/>
        <v>0</v>
      </c>
      <c r="AU568" s="117">
        <v>0</v>
      </c>
      <c r="AV568" s="117"/>
      <c r="AW568" s="117"/>
      <c r="AX568" s="118">
        <f t="shared" si="734"/>
        <v>35390.500999999997</v>
      </c>
      <c r="AY568" s="195">
        <f t="shared" si="627"/>
        <v>0.95183091053346414</v>
      </c>
      <c r="AZ568" s="118">
        <f t="shared" si="728"/>
        <v>35390.500999999997</v>
      </c>
      <c r="BA568" s="231">
        <f t="shared" si="729"/>
        <v>0.95183091053346414</v>
      </c>
      <c r="BB568" s="118"/>
      <c r="BC568" s="117"/>
      <c r="BD568" s="118"/>
      <c r="BE568" s="117"/>
    </row>
    <row r="569" spans="2:59" s="297" customFormat="1" ht="79.5" hidden="1" customHeight="1" x14ac:dyDescent="0.25">
      <c r="B569" s="295" t="s">
        <v>76</v>
      </c>
      <c r="C569" s="176" t="s">
        <v>312</v>
      </c>
      <c r="D569" s="117"/>
      <c r="E569" s="117"/>
      <c r="F569" s="117"/>
      <c r="G569" s="117"/>
      <c r="H569" s="123"/>
      <c r="I569" s="117"/>
      <c r="J569" s="117"/>
      <c r="K569" s="117">
        <f t="shared" si="681"/>
        <v>6374.8543399999999</v>
      </c>
      <c r="L569" s="118">
        <v>6374.8543399999999</v>
      </c>
      <c r="M569" s="118"/>
      <c r="N569" s="118"/>
      <c r="O569" s="117">
        <f t="shared" si="731"/>
        <v>0</v>
      </c>
      <c r="P569" s="231">
        <f t="shared" si="682"/>
        <v>0</v>
      </c>
      <c r="Q569" s="118">
        <v>0</v>
      </c>
      <c r="R569" s="231">
        <f t="shared" si="683"/>
        <v>0</v>
      </c>
      <c r="S569" s="117"/>
      <c r="T569" s="319"/>
      <c r="U569" s="117"/>
      <c r="V569" s="117"/>
      <c r="W569" s="117">
        <f t="shared" si="732"/>
        <v>0</v>
      </c>
      <c r="X569" s="231">
        <f t="shared" si="675"/>
        <v>0</v>
      </c>
      <c r="Y569" s="118">
        <v>0</v>
      </c>
      <c r="Z569" s="231">
        <f t="shared" si="676"/>
        <v>0</v>
      </c>
      <c r="AA569" s="117"/>
      <c r="AB569" s="117"/>
      <c r="AC569" s="117"/>
      <c r="AD569" s="117"/>
      <c r="AE569" s="117">
        <f t="shared" si="733"/>
        <v>0</v>
      </c>
      <c r="AF569" s="231">
        <f t="shared" si="678"/>
        <v>0</v>
      </c>
      <c r="AG569" s="118">
        <v>0</v>
      </c>
      <c r="AH569" s="231">
        <f t="shared" si="679"/>
        <v>0</v>
      </c>
      <c r="AI569" s="118"/>
      <c r="AJ569" s="117"/>
      <c r="AK569" s="118"/>
      <c r="AL569" s="117"/>
      <c r="AM569" s="117"/>
      <c r="AN569" s="117"/>
      <c r="AO569" s="117"/>
      <c r="AP569" s="123"/>
      <c r="AQ569" s="117"/>
      <c r="AR569" s="117"/>
      <c r="AS569" s="117"/>
      <c r="AT569" s="123"/>
      <c r="AU569" s="117"/>
      <c r="AV569" s="117"/>
      <c r="AW569" s="117"/>
      <c r="AX569" s="118">
        <f t="shared" si="734"/>
        <v>6374.8543399999999</v>
      </c>
      <c r="AY569" s="195">
        <f t="shared" si="627"/>
        <v>1</v>
      </c>
      <c r="AZ569" s="118">
        <f t="shared" si="728"/>
        <v>6374.8543399999999</v>
      </c>
      <c r="BA569" s="231">
        <f t="shared" si="729"/>
        <v>1</v>
      </c>
      <c r="BB569" s="118"/>
      <c r="BC569" s="117"/>
      <c r="BD569" s="118"/>
      <c r="BE569" s="117"/>
    </row>
    <row r="570" spans="2:59" s="297" customFormat="1" ht="45.75" hidden="1" customHeight="1" x14ac:dyDescent="0.25">
      <c r="B570" s="295"/>
      <c r="C570" s="176" t="s">
        <v>312</v>
      </c>
      <c r="D570" s="117"/>
      <c r="E570" s="117"/>
      <c r="F570" s="117"/>
      <c r="G570" s="117"/>
      <c r="H570" s="123"/>
      <c r="I570" s="117"/>
      <c r="J570" s="117"/>
      <c r="K570" s="117">
        <f t="shared" si="681"/>
        <v>0</v>
      </c>
      <c r="L570" s="118">
        <v>0</v>
      </c>
      <c r="M570" s="118"/>
      <c r="N570" s="118"/>
      <c r="O570" s="117">
        <f t="shared" si="731"/>
        <v>0</v>
      </c>
      <c r="P570" s="231" t="e">
        <f t="shared" si="682"/>
        <v>#DIV/0!</v>
      </c>
      <c r="Q570" s="118"/>
      <c r="R570" s="231" t="e">
        <f t="shared" si="683"/>
        <v>#DIV/0!</v>
      </c>
      <c r="S570" s="117"/>
      <c r="T570" s="319"/>
      <c r="U570" s="117"/>
      <c r="V570" s="117"/>
      <c r="W570" s="117">
        <f t="shared" si="732"/>
        <v>0</v>
      </c>
      <c r="X570" s="231" t="e">
        <f t="shared" si="675"/>
        <v>#DIV/0!</v>
      </c>
      <c r="Y570" s="118"/>
      <c r="Z570" s="231" t="e">
        <f t="shared" si="676"/>
        <v>#DIV/0!</v>
      </c>
      <c r="AA570" s="117"/>
      <c r="AB570" s="117"/>
      <c r="AC570" s="117"/>
      <c r="AD570" s="117"/>
      <c r="AE570" s="117">
        <f t="shared" si="733"/>
        <v>0</v>
      </c>
      <c r="AF570" s="231" t="e">
        <f t="shared" si="678"/>
        <v>#DIV/0!</v>
      </c>
      <c r="AG570" s="118"/>
      <c r="AH570" s="231" t="e">
        <f t="shared" si="679"/>
        <v>#DIV/0!</v>
      </c>
      <c r="AI570" s="118"/>
      <c r="AJ570" s="117"/>
      <c r="AK570" s="118"/>
      <c r="AL570" s="117"/>
      <c r="AM570" s="117"/>
      <c r="AN570" s="117"/>
      <c r="AO570" s="117"/>
      <c r="AP570" s="123"/>
      <c r="AQ570" s="117"/>
      <c r="AR570" s="117"/>
      <c r="AS570" s="117"/>
      <c r="AT570" s="123"/>
      <c r="AU570" s="117"/>
      <c r="AV570" s="117"/>
      <c r="AW570" s="117"/>
      <c r="AX570" s="118">
        <f t="shared" si="734"/>
        <v>0</v>
      </c>
      <c r="AY570" s="195" t="e">
        <f t="shared" si="627"/>
        <v>#DIV/0!</v>
      </c>
      <c r="AZ570" s="118">
        <f t="shared" si="728"/>
        <v>0</v>
      </c>
      <c r="BA570" s="231" t="e">
        <f t="shared" si="729"/>
        <v>#DIV/0!</v>
      </c>
      <c r="BB570" s="118"/>
      <c r="BC570" s="117"/>
      <c r="BD570" s="118"/>
      <c r="BE570" s="117"/>
    </row>
    <row r="571" spans="2:59" s="297" customFormat="1" ht="48" hidden="1" customHeight="1" x14ac:dyDescent="0.25">
      <c r="B571" s="295"/>
      <c r="C571" s="176" t="s">
        <v>313</v>
      </c>
      <c r="D571" s="117"/>
      <c r="E571" s="117"/>
      <c r="F571" s="117"/>
      <c r="G571" s="117"/>
      <c r="H571" s="123"/>
      <c r="I571" s="117"/>
      <c r="J571" s="117"/>
      <c r="K571" s="117">
        <f t="shared" si="681"/>
        <v>0</v>
      </c>
      <c r="L571" s="118">
        <v>0</v>
      </c>
      <c r="M571" s="118"/>
      <c r="N571" s="118"/>
      <c r="O571" s="117">
        <f t="shared" si="731"/>
        <v>0</v>
      </c>
      <c r="P571" s="231" t="e">
        <f t="shared" si="682"/>
        <v>#DIV/0!</v>
      </c>
      <c r="Q571" s="118"/>
      <c r="R571" s="231" t="e">
        <f t="shared" si="683"/>
        <v>#DIV/0!</v>
      </c>
      <c r="S571" s="117"/>
      <c r="T571" s="319"/>
      <c r="U571" s="117"/>
      <c r="V571" s="117"/>
      <c r="W571" s="117">
        <f t="shared" si="732"/>
        <v>0</v>
      </c>
      <c r="X571" s="231" t="e">
        <f t="shared" si="675"/>
        <v>#DIV/0!</v>
      </c>
      <c r="Y571" s="118"/>
      <c r="Z571" s="231" t="e">
        <f t="shared" si="676"/>
        <v>#DIV/0!</v>
      </c>
      <c r="AA571" s="117"/>
      <c r="AB571" s="117"/>
      <c r="AC571" s="117"/>
      <c r="AD571" s="117"/>
      <c r="AE571" s="117">
        <f t="shared" si="733"/>
        <v>0</v>
      </c>
      <c r="AF571" s="231" t="e">
        <f t="shared" si="678"/>
        <v>#DIV/0!</v>
      </c>
      <c r="AG571" s="118"/>
      <c r="AH571" s="231" t="e">
        <f t="shared" si="679"/>
        <v>#DIV/0!</v>
      </c>
      <c r="AI571" s="118"/>
      <c r="AJ571" s="117"/>
      <c r="AK571" s="118"/>
      <c r="AL571" s="117"/>
      <c r="AM571" s="117"/>
      <c r="AN571" s="117"/>
      <c r="AO571" s="117"/>
      <c r="AP571" s="123"/>
      <c r="AQ571" s="117"/>
      <c r="AR571" s="117"/>
      <c r="AS571" s="117"/>
      <c r="AT571" s="123"/>
      <c r="AU571" s="117"/>
      <c r="AV571" s="117"/>
      <c r="AW571" s="117"/>
      <c r="AX571" s="118">
        <f t="shared" si="734"/>
        <v>0</v>
      </c>
      <c r="AY571" s="195" t="e">
        <f t="shared" si="627"/>
        <v>#DIV/0!</v>
      </c>
      <c r="AZ571" s="118">
        <f t="shared" si="728"/>
        <v>0</v>
      </c>
      <c r="BA571" s="231" t="e">
        <f t="shared" si="729"/>
        <v>#DIV/0!</v>
      </c>
      <c r="BB571" s="118"/>
      <c r="BC571" s="117"/>
      <c r="BD571" s="118"/>
      <c r="BE571" s="117"/>
    </row>
    <row r="572" spans="2:59" s="297" customFormat="1" ht="77.25" hidden="1" customHeight="1" x14ac:dyDescent="0.25">
      <c r="B572" s="295" t="s">
        <v>22</v>
      </c>
      <c r="C572" s="176" t="s">
        <v>395</v>
      </c>
      <c r="D572" s="117"/>
      <c r="E572" s="117"/>
      <c r="F572" s="117"/>
      <c r="G572" s="117"/>
      <c r="H572" s="123"/>
      <c r="I572" s="117"/>
      <c r="J572" s="117"/>
      <c r="K572" s="117">
        <f t="shared" si="681"/>
        <v>16285.06493</v>
      </c>
      <c r="L572" s="118">
        <v>16285.06493</v>
      </c>
      <c r="M572" s="118"/>
      <c r="N572" s="118"/>
      <c r="O572" s="117">
        <f t="shared" si="731"/>
        <v>995.15250000000003</v>
      </c>
      <c r="P572" s="231">
        <f t="shared" si="682"/>
        <v>6.1108291816924308E-2</v>
      </c>
      <c r="Q572" s="118">
        <v>995.15250000000003</v>
      </c>
      <c r="R572" s="231">
        <f t="shared" si="683"/>
        <v>6.1108291816924308E-2</v>
      </c>
      <c r="S572" s="117"/>
      <c r="T572" s="319"/>
      <c r="U572" s="117"/>
      <c r="V572" s="117"/>
      <c r="W572" s="117">
        <f t="shared" si="732"/>
        <v>995.15250000000003</v>
      </c>
      <c r="X572" s="231">
        <f t="shared" si="675"/>
        <v>6.1108291816924308E-2</v>
      </c>
      <c r="Y572" s="118">
        <f>Q572</f>
        <v>995.15250000000003</v>
      </c>
      <c r="Z572" s="231">
        <f t="shared" si="676"/>
        <v>6.1108291816924308E-2</v>
      </c>
      <c r="AA572" s="117"/>
      <c r="AB572" s="117"/>
      <c r="AC572" s="117"/>
      <c r="AD572" s="117"/>
      <c r="AE572" s="117">
        <f t="shared" si="733"/>
        <v>995.15250000000003</v>
      </c>
      <c r="AF572" s="231">
        <f t="shared" si="678"/>
        <v>6.1108291816924308E-2</v>
      </c>
      <c r="AG572" s="118">
        <f>Y572</f>
        <v>995.15250000000003</v>
      </c>
      <c r="AH572" s="231">
        <f t="shared" si="679"/>
        <v>6.1108291816924308E-2</v>
      </c>
      <c r="AI572" s="118"/>
      <c r="AJ572" s="117"/>
      <c r="AK572" s="118"/>
      <c r="AL572" s="117"/>
      <c r="AM572" s="117"/>
      <c r="AN572" s="117"/>
      <c r="AO572" s="117"/>
      <c r="AP572" s="123"/>
      <c r="AQ572" s="117"/>
      <c r="AR572" s="117"/>
      <c r="AS572" s="117"/>
      <c r="AT572" s="123"/>
      <c r="AU572" s="117"/>
      <c r="AV572" s="117"/>
      <c r="AW572" s="117"/>
      <c r="AX572" s="118">
        <f t="shared" si="734"/>
        <v>15289.91243</v>
      </c>
      <c r="AY572" s="195">
        <f t="shared" si="627"/>
        <v>0.93889170818307566</v>
      </c>
      <c r="AZ572" s="118">
        <f t="shared" si="728"/>
        <v>15289.91243</v>
      </c>
      <c r="BA572" s="231">
        <f t="shared" si="729"/>
        <v>0.93889170818307566</v>
      </c>
      <c r="BB572" s="118"/>
      <c r="BC572" s="117"/>
      <c r="BD572" s="118"/>
      <c r="BE572" s="117"/>
    </row>
    <row r="573" spans="2:59" s="297" customFormat="1" ht="77.25" hidden="1" customHeight="1" x14ac:dyDescent="0.25">
      <c r="B573" s="295" t="s">
        <v>26</v>
      </c>
      <c r="C573" s="176" t="s">
        <v>396</v>
      </c>
      <c r="D573" s="117"/>
      <c r="E573" s="117"/>
      <c r="F573" s="117"/>
      <c r="G573" s="117"/>
      <c r="H573" s="123"/>
      <c r="I573" s="117"/>
      <c r="J573" s="117"/>
      <c r="K573" s="117">
        <f t="shared" si="681"/>
        <v>942.08717000000001</v>
      </c>
      <c r="L573" s="118">
        <v>942.08717000000001</v>
      </c>
      <c r="M573" s="118"/>
      <c r="N573" s="118"/>
      <c r="O573" s="117">
        <f t="shared" si="731"/>
        <v>942.08717000000001</v>
      </c>
      <c r="P573" s="231">
        <f t="shared" si="682"/>
        <v>1</v>
      </c>
      <c r="Q573" s="118">
        <f>L573</f>
        <v>942.08717000000001</v>
      </c>
      <c r="R573" s="231">
        <f t="shared" si="683"/>
        <v>1</v>
      </c>
      <c r="S573" s="117"/>
      <c r="T573" s="319"/>
      <c r="U573" s="117"/>
      <c r="V573" s="117"/>
      <c r="W573" s="117">
        <f t="shared" si="732"/>
        <v>0</v>
      </c>
      <c r="X573" s="231">
        <f t="shared" si="675"/>
        <v>0</v>
      </c>
      <c r="Y573" s="118">
        <v>0</v>
      </c>
      <c r="Z573" s="231">
        <f t="shared" si="676"/>
        <v>0</v>
      </c>
      <c r="AA573" s="117"/>
      <c r="AB573" s="117"/>
      <c r="AC573" s="117"/>
      <c r="AD573" s="117"/>
      <c r="AE573" s="117">
        <f t="shared" si="733"/>
        <v>942.08717000000001</v>
      </c>
      <c r="AF573" s="231">
        <f t="shared" si="678"/>
        <v>1</v>
      </c>
      <c r="AG573" s="118">
        <f>Q573</f>
        <v>942.08717000000001</v>
      </c>
      <c r="AH573" s="231">
        <f t="shared" si="679"/>
        <v>1</v>
      </c>
      <c r="AI573" s="118"/>
      <c r="AJ573" s="117"/>
      <c r="AK573" s="118"/>
      <c r="AL573" s="117"/>
      <c r="AM573" s="117"/>
      <c r="AN573" s="117"/>
      <c r="AO573" s="117"/>
      <c r="AP573" s="123"/>
      <c r="AQ573" s="117"/>
      <c r="AR573" s="117"/>
      <c r="AS573" s="117"/>
      <c r="AT573" s="123"/>
      <c r="AU573" s="117"/>
      <c r="AV573" s="117"/>
      <c r="AW573" s="117"/>
      <c r="AX573" s="118">
        <f t="shared" si="734"/>
        <v>942.08717000000001</v>
      </c>
      <c r="AY573" s="195">
        <f t="shared" si="627"/>
        <v>1</v>
      </c>
      <c r="AZ573" s="118">
        <f t="shared" si="728"/>
        <v>942.08717000000001</v>
      </c>
      <c r="BA573" s="231">
        <f t="shared" si="729"/>
        <v>1</v>
      </c>
      <c r="BB573" s="118"/>
      <c r="BC573" s="117"/>
      <c r="BD573" s="118"/>
      <c r="BE573" s="117"/>
    </row>
    <row r="574" spans="2:59" s="297" customFormat="1" ht="77.25" hidden="1" customHeight="1" x14ac:dyDescent="0.25">
      <c r="B574" s="295" t="s">
        <v>92</v>
      </c>
      <c r="C574" s="176" t="s">
        <v>397</v>
      </c>
      <c r="D574" s="117"/>
      <c r="E574" s="117"/>
      <c r="F574" s="117"/>
      <c r="G574" s="117"/>
      <c r="H574" s="123"/>
      <c r="I574" s="117"/>
      <c r="J574" s="117"/>
      <c r="K574" s="117">
        <f t="shared" si="681"/>
        <v>7730</v>
      </c>
      <c r="L574" s="118">
        <v>7730</v>
      </c>
      <c r="M574" s="118"/>
      <c r="N574" s="118"/>
      <c r="O574" s="117">
        <f t="shared" si="731"/>
        <v>0</v>
      </c>
      <c r="P574" s="231">
        <f t="shared" si="682"/>
        <v>0</v>
      </c>
      <c r="Q574" s="118">
        <v>0</v>
      </c>
      <c r="R574" s="231">
        <f t="shared" si="683"/>
        <v>0</v>
      </c>
      <c r="S574" s="117"/>
      <c r="T574" s="319"/>
      <c r="U574" s="117"/>
      <c r="V574" s="117"/>
      <c r="W574" s="117">
        <f t="shared" si="732"/>
        <v>0</v>
      </c>
      <c r="X574" s="231">
        <f t="shared" si="675"/>
        <v>0</v>
      </c>
      <c r="Y574" s="118">
        <v>0</v>
      </c>
      <c r="Z574" s="231">
        <f t="shared" si="676"/>
        <v>0</v>
      </c>
      <c r="AA574" s="117"/>
      <c r="AB574" s="117"/>
      <c r="AC574" s="117"/>
      <c r="AD574" s="117"/>
      <c r="AE574" s="117">
        <f t="shared" si="733"/>
        <v>0</v>
      </c>
      <c r="AF574" s="231">
        <f t="shared" si="678"/>
        <v>0</v>
      </c>
      <c r="AG574" s="118">
        <v>0</v>
      </c>
      <c r="AH574" s="231">
        <f t="shared" si="679"/>
        <v>0</v>
      </c>
      <c r="AI574" s="118"/>
      <c r="AJ574" s="117"/>
      <c r="AK574" s="118"/>
      <c r="AL574" s="117"/>
      <c r="AM574" s="117"/>
      <c r="AN574" s="117"/>
      <c r="AO574" s="117"/>
      <c r="AP574" s="123"/>
      <c r="AQ574" s="117"/>
      <c r="AR574" s="117"/>
      <c r="AS574" s="117"/>
      <c r="AT574" s="123"/>
      <c r="AU574" s="117"/>
      <c r="AV574" s="117"/>
      <c r="AW574" s="117"/>
      <c r="AX574" s="118">
        <f t="shared" si="734"/>
        <v>7730</v>
      </c>
      <c r="AY574" s="195">
        <f t="shared" si="627"/>
        <v>1</v>
      </c>
      <c r="AZ574" s="118">
        <f t="shared" si="728"/>
        <v>7730</v>
      </c>
      <c r="BA574" s="231">
        <f t="shared" si="729"/>
        <v>1</v>
      </c>
      <c r="BB574" s="118"/>
      <c r="BC574" s="117"/>
      <c r="BD574" s="118"/>
      <c r="BE574" s="117"/>
    </row>
    <row r="575" spans="2:59" s="297" customFormat="1" ht="46.5" hidden="1" customHeight="1" x14ac:dyDescent="0.25">
      <c r="B575" s="295" t="s">
        <v>16</v>
      </c>
      <c r="C575" s="176" t="s">
        <v>430</v>
      </c>
      <c r="D575" s="117"/>
      <c r="E575" s="117"/>
      <c r="F575" s="117"/>
      <c r="G575" s="117"/>
      <c r="H575" s="123"/>
      <c r="I575" s="117"/>
      <c r="J575" s="117"/>
      <c r="K575" s="117">
        <f t="shared" si="681"/>
        <v>700</v>
      </c>
      <c r="L575" s="118">
        <v>700</v>
      </c>
      <c r="M575" s="118"/>
      <c r="N575" s="118"/>
      <c r="O575" s="117">
        <f t="shared" si="731"/>
        <v>0</v>
      </c>
      <c r="P575" s="231">
        <f t="shared" si="682"/>
        <v>0</v>
      </c>
      <c r="Q575" s="118">
        <v>0</v>
      </c>
      <c r="R575" s="231">
        <f t="shared" si="683"/>
        <v>0</v>
      </c>
      <c r="S575" s="117"/>
      <c r="T575" s="319"/>
      <c r="U575" s="117"/>
      <c r="V575" s="117"/>
      <c r="W575" s="117">
        <f t="shared" si="732"/>
        <v>0</v>
      </c>
      <c r="X575" s="231">
        <f t="shared" si="675"/>
        <v>0</v>
      </c>
      <c r="Y575" s="118">
        <v>0</v>
      </c>
      <c r="Z575" s="231">
        <f t="shared" si="676"/>
        <v>0</v>
      </c>
      <c r="AA575" s="117"/>
      <c r="AB575" s="117"/>
      <c r="AC575" s="117"/>
      <c r="AD575" s="117"/>
      <c r="AE575" s="117">
        <f t="shared" si="733"/>
        <v>0</v>
      </c>
      <c r="AF575" s="231">
        <f t="shared" si="678"/>
        <v>0</v>
      </c>
      <c r="AG575" s="118">
        <v>0</v>
      </c>
      <c r="AH575" s="231">
        <f t="shared" si="679"/>
        <v>0</v>
      </c>
      <c r="AI575" s="118"/>
      <c r="AJ575" s="117"/>
      <c r="AK575" s="118"/>
      <c r="AL575" s="117"/>
      <c r="AM575" s="117"/>
      <c r="AN575" s="117"/>
      <c r="AO575" s="117"/>
      <c r="AP575" s="123"/>
      <c r="AQ575" s="117"/>
      <c r="AR575" s="117"/>
      <c r="AS575" s="117"/>
      <c r="AT575" s="123"/>
      <c r="AU575" s="117"/>
      <c r="AV575" s="117"/>
      <c r="AW575" s="117"/>
      <c r="AX575" s="118">
        <f t="shared" si="734"/>
        <v>700</v>
      </c>
      <c r="AY575" s="195">
        <f t="shared" si="627"/>
        <v>1</v>
      </c>
      <c r="AZ575" s="118">
        <f t="shared" si="728"/>
        <v>700</v>
      </c>
      <c r="BA575" s="231">
        <f t="shared" si="729"/>
        <v>1</v>
      </c>
      <c r="BB575" s="118"/>
      <c r="BC575" s="117"/>
      <c r="BD575" s="118"/>
      <c r="BE575" s="117"/>
    </row>
    <row r="576" spans="2:59" s="293" customFormat="1" ht="312" customHeight="1" x14ac:dyDescent="0.25">
      <c r="B576" s="140">
        <v>2</v>
      </c>
      <c r="C576" s="277" t="s">
        <v>103</v>
      </c>
      <c r="D576" s="153"/>
      <c r="E576" s="153">
        <v>0</v>
      </c>
      <c r="F576" s="153">
        <v>0</v>
      </c>
      <c r="G576" s="153">
        <v>0</v>
      </c>
      <c r="H576" s="153">
        <f t="shared" si="672"/>
        <v>0</v>
      </c>
      <c r="I576" s="153">
        <f>L576</f>
        <v>0</v>
      </c>
      <c r="J576" s="153">
        <v>0</v>
      </c>
      <c r="K576" s="153">
        <f>L576+M576+N576</f>
        <v>646703.59315999993</v>
      </c>
      <c r="L576" s="152">
        <v>0</v>
      </c>
      <c r="M576" s="152">
        <f>SUM(M577:M589)</f>
        <v>646703.59315999993</v>
      </c>
      <c r="N576" s="152"/>
      <c r="O576" s="153">
        <f>S576</f>
        <v>105596.80347</v>
      </c>
      <c r="P576" s="105">
        <f>O576/K576</f>
        <v>0.1632847019668166</v>
      </c>
      <c r="Q576" s="152">
        <v>0</v>
      </c>
      <c r="R576" s="571">
        <f>SUM(R577:R586)</f>
        <v>0</v>
      </c>
      <c r="S576" s="152">
        <f>SUM(S577:S589)</f>
        <v>105596.80347</v>
      </c>
      <c r="T576" s="230">
        <f t="shared" ref="T576:T592" si="736">S576/M576</f>
        <v>0.1632847019668166</v>
      </c>
      <c r="U576" s="153"/>
      <c r="V576" s="153"/>
      <c r="W576" s="153">
        <f>AA576</f>
        <v>91322.963539999982</v>
      </c>
      <c r="X576" s="105">
        <f t="shared" si="675"/>
        <v>0.14121301397718677</v>
      </c>
      <c r="Y576" s="152"/>
      <c r="Z576" s="574"/>
      <c r="AA576" s="152">
        <f>SUM(AA577:AA589)</f>
        <v>91322.963539999982</v>
      </c>
      <c r="AB576" s="105">
        <f>AA576/M576</f>
        <v>0.14121301397718677</v>
      </c>
      <c r="AC576" s="153"/>
      <c r="AD576" s="153"/>
      <c r="AE576" s="153">
        <f>AI576</f>
        <v>500938.16090999992</v>
      </c>
      <c r="AF576" s="105">
        <f>AE576/K576</f>
        <v>0.77460240859689111</v>
      </c>
      <c r="AG576" s="152">
        <f>SUM(AG577:AG586)</f>
        <v>0</v>
      </c>
      <c r="AH576" s="281"/>
      <c r="AI576" s="152">
        <f>SUM(AI577:AI589)</f>
        <v>500938.16090999992</v>
      </c>
      <c r="AJ576" s="105">
        <f>AI576/M576</f>
        <v>0.77460240859689111</v>
      </c>
      <c r="AK576" s="152"/>
      <c r="AL576" s="153"/>
      <c r="AM576" s="153"/>
      <c r="AN576" s="153">
        <f>AV576-M576</f>
        <v>0</v>
      </c>
      <c r="AO576" s="153"/>
      <c r="AP576" s="153">
        <f>AR576</f>
        <v>646703.45194698591</v>
      </c>
      <c r="AQ576" s="153"/>
      <c r="AR576" s="153">
        <f>AV576-AB576</f>
        <v>646703.45194698591</v>
      </c>
      <c r="AS576" s="153"/>
      <c r="AT576" s="153">
        <f>AV576</f>
        <v>646703.59315999993</v>
      </c>
      <c r="AU576" s="153"/>
      <c r="AV576" s="153">
        <f>M576</f>
        <v>646703.59315999993</v>
      </c>
      <c r="AW576" s="153"/>
      <c r="AX576" s="152">
        <f>BB576</f>
        <v>550539.59232000005</v>
      </c>
      <c r="AY576" s="195">
        <f t="shared" si="627"/>
        <v>0.85130127332351457</v>
      </c>
      <c r="AZ576" s="152"/>
      <c r="BA576" s="574"/>
      <c r="BB576" s="152">
        <f>SUM(BB577:BB586)</f>
        <v>550539.59232000005</v>
      </c>
      <c r="BC576" s="105">
        <f>BB576/M576</f>
        <v>0.85130127332351457</v>
      </c>
      <c r="BD576" s="152"/>
      <c r="BE576" s="153"/>
      <c r="BF576" s="275"/>
      <c r="BG576" s="275"/>
    </row>
    <row r="577" spans="2:59" s="298" customFormat="1" ht="165" hidden="1" customHeight="1" x14ac:dyDescent="0.25">
      <c r="B577" s="115" t="s">
        <v>60</v>
      </c>
      <c r="C577" s="176" t="s">
        <v>401</v>
      </c>
      <c r="D577" s="117"/>
      <c r="E577" s="117"/>
      <c r="F577" s="117"/>
      <c r="G577" s="117"/>
      <c r="H577" s="117"/>
      <c r="I577" s="117"/>
      <c r="J577" s="117"/>
      <c r="K577" s="117">
        <f>M577</f>
        <v>2071</v>
      </c>
      <c r="L577" s="118"/>
      <c r="M577" s="118">
        <v>2071</v>
      </c>
      <c r="N577" s="118"/>
      <c r="O577" s="117">
        <f>S577</f>
        <v>477.41935000000001</v>
      </c>
      <c r="P577" s="114">
        <f t="shared" ref="P577:P595" si="737">O577/K577</f>
        <v>0.2305260019314341</v>
      </c>
      <c r="Q577" s="118"/>
      <c r="R577" s="114"/>
      <c r="S577" s="118">
        <f>AA577</f>
        <v>477.41935000000001</v>
      </c>
      <c r="T577" s="319">
        <f t="shared" si="736"/>
        <v>0.2305260019314341</v>
      </c>
      <c r="U577" s="117"/>
      <c r="V577" s="117"/>
      <c r="W577" s="117">
        <f t="shared" ref="W577:W589" si="738">AA577</f>
        <v>477.41935000000001</v>
      </c>
      <c r="X577" s="231">
        <f t="shared" si="675"/>
        <v>0.2305260019314341</v>
      </c>
      <c r="Y577" s="118"/>
      <c r="Z577" s="292"/>
      <c r="AA577" s="118">
        <v>477.41935000000001</v>
      </c>
      <c r="AB577" s="273">
        <f t="shared" ref="AB577:AB592" si="739">AA577/M577</f>
        <v>0.2305260019314341</v>
      </c>
      <c r="AC577" s="117"/>
      <c r="AD577" s="117"/>
      <c r="AE577" s="117">
        <f>AI577</f>
        <v>1677.4193499999999</v>
      </c>
      <c r="AF577" s="99">
        <f t="shared" ref="AF577:AF595" si="740">AE577/K577</f>
        <v>0.80995622887493957</v>
      </c>
      <c r="AG577" s="118"/>
      <c r="AH577" s="117"/>
      <c r="AI577" s="118">
        <v>1677.4193499999999</v>
      </c>
      <c r="AJ577" s="99">
        <f>AI577/M577</f>
        <v>0.80995622887493957</v>
      </c>
      <c r="AK577" s="118"/>
      <c r="AL577" s="117"/>
      <c r="AM577" s="117"/>
      <c r="AN577" s="117"/>
      <c r="AO577" s="117"/>
      <c r="AP577" s="117"/>
      <c r="AQ577" s="117"/>
      <c r="AR577" s="117"/>
      <c r="AS577" s="117"/>
      <c r="AT577" s="117"/>
      <c r="AU577" s="117"/>
      <c r="AV577" s="117"/>
      <c r="AW577" s="117"/>
      <c r="AX577" s="118">
        <f t="shared" ref="AX577:AX586" si="741">BB577</f>
        <v>1593.5806499999999</v>
      </c>
      <c r="AY577" s="192">
        <f t="shared" si="627"/>
        <v>0.76947399806856587</v>
      </c>
      <c r="AZ577" s="118"/>
      <c r="BA577" s="231"/>
      <c r="BB577" s="118">
        <f>M577-AA577</f>
        <v>1593.5806499999999</v>
      </c>
      <c r="BC577" s="99">
        <f t="shared" ref="BC577:BC592" si="742">BB577/M577</f>
        <v>0.76947399806856587</v>
      </c>
      <c r="BD577" s="118"/>
      <c r="BE577" s="117"/>
      <c r="BF577" s="120"/>
      <c r="BG577" s="120"/>
    </row>
    <row r="578" spans="2:59" s="438" customFormat="1" ht="103.5" hidden="1" customHeight="1" x14ac:dyDescent="0.25">
      <c r="B578" s="115" t="s">
        <v>67</v>
      </c>
      <c r="C578" s="176" t="s">
        <v>402</v>
      </c>
      <c r="D578" s="123"/>
      <c r="E578" s="123"/>
      <c r="F578" s="123"/>
      <c r="G578" s="123"/>
      <c r="H578" s="123"/>
      <c r="I578" s="123"/>
      <c r="J578" s="123"/>
      <c r="K578" s="117">
        <f t="shared" ref="K578:K589" si="743">M578</f>
        <v>270536.125</v>
      </c>
      <c r="L578" s="454"/>
      <c r="M578" s="118">
        <v>270536.125</v>
      </c>
      <c r="N578" s="454"/>
      <c r="O578" s="117">
        <f t="shared" ref="O578:O589" si="744">S578</f>
        <v>0</v>
      </c>
      <c r="P578" s="114">
        <f t="shared" si="737"/>
        <v>0</v>
      </c>
      <c r="Q578" s="118"/>
      <c r="R578" s="114"/>
      <c r="S578" s="118"/>
      <c r="T578" s="319">
        <f t="shared" si="736"/>
        <v>0</v>
      </c>
      <c r="U578" s="117"/>
      <c r="V578" s="123"/>
      <c r="W578" s="117">
        <f t="shared" si="738"/>
        <v>0</v>
      </c>
      <c r="X578" s="231">
        <f t="shared" si="675"/>
        <v>0</v>
      </c>
      <c r="Y578" s="118"/>
      <c r="Z578" s="292"/>
      <c r="AA578" s="118">
        <v>0</v>
      </c>
      <c r="AB578" s="273">
        <f t="shared" si="739"/>
        <v>0</v>
      </c>
      <c r="AC578" s="123"/>
      <c r="AD578" s="123"/>
      <c r="AE578" s="117">
        <f>AI578</f>
        <v>270536.125</v>
      </c>
      <c r="AF578" s="99">
        <f t="shared" si="740"/>
        <v>1</v>
      </c>
      <c r="AG578" s="513"/>
      <c r="AH578" s="117"/>
      <c r="AI578" s="118">
        <v>270536.125</v>
      </c>
      <c r="AJ578" s="99">
        <f t="shared" ref="AJ578:AJ579" si="745">AI578/M578</f>
        <v>1</v>
      </c>
      <c r="AK578" s="118"/>
      <c r="AL578" s="123"/>
      <c r="AM578" s="123"/>
      <c r="AN578" s="123"/>
      <c r="AO578" s="123"/>
      <c r="AP578" s="123"/>
      <c r="AQ578" s="123"/>
      <c r="AR578" s="123"/>
      <c r="AS578" s="123"/>
      <c r="AT578" s="123"/>
      <c r="AU578" s="123"/>
      <c r="AV578" s="123"/>
      <c r="AW578" s="123"/>
      <c r="AX578" s="118">
        <f t="shared" si="741"/>
        <v>270536.125</v>
      </c>
      <c r="AY578" s="192">
        <f t="shared" si="627"/>
        <v>1</v>
      </c>
      <c r="AZ578" s="118"/>
      <c r="BA578" s="231"/>
      <c r="BB578" s="118">
        <f t="shared" ref="BB578:BB586" si="746">M578-AA578</f>
        <v>270536.125</v>
      </c>
      <c r="BC578" s="99">
        <f t="shared" si="742"/>
        <v>1</v>
      </c>
      <c r="BD578" s="118"/>
      <c r="BE578" s="123"/>
      <c r="BF578" s="124"/>
      <c r="BG578" s="124"/>
    </row>
    <row r="579" spans="2:59" s="438" customFormat="1" ht="113.25" hidden="1" customHeight="1" x14ac:dyDescent="0.25">
      <c r="B579" s="115" t="s">
        <v>71</v>
      </c>
      <c r="C579" s="176" t="s">
        <v>403</v>
      </c>
      <c r="D579" s="123"/>
      <c r="E579" s="123"/>
      <c r="F579" s="123"/>
      <c r="G579" s="123"/>
      <c r="H579" s="123"/>
      <c r="I579" s="123"/>
      <c r="J579" s="123"/>
      <c r="K579" s="117">
        <f t="shared" si="743"/>
        <v>230090</v>
      </c>
      <c r="L579" s="454"/>
      <c r="M579" s="118">
        <v>230090</v>
      </c>
      <c r="N579" s="454"/>
      <c r="O579" s="117">
        <f t="shared" si="744"/>
        <v>39724.778270000003</v>
      </c>
      <c r="P579" s="114">
        <f t="shared" si="737"/>
        <v>0.17264886900777957</v>
      </c>
      <c r="Q579" s="118"/>
      <c r="R579" s="114"/>
      <c r="S579" s="118">
        <f>AA579</f>
        <v>39724.778270000003</v>
      </c>
      <c r="T579" s="319">
        <f t="shared" si="736"/>
        <v>0.17264886900777957</v>
      </c>
      <c r="U579" s="117"/>
      <c r="V579" s="123"/>
      <c r="W579" s="117">
        <f t="shared" si="738"/>
        <v>39724.778270000003</v>
      </c>
      <c r="X579" s="231">
        <f t="shared" si="675"/>
        <v>0.17264886900777957</v>
      </c>
      <c r="Y579" s="118"/>
      <c r="Z579" s="292"/>
      <c r="AA579" s="118">
        <v>39724.778270000003</v>
      </c>
      <c r="AB579" s="273">
        <f t="shared" si="739"/>
        <v>0.17264886900777957</v>
      </c>
      <c r="AC579" s="123"/>
      <c r="AD579" s="123"/>
      <c r="AE579" s="117">
        <f t="shared" ref="AE579:AE589" si="747">AI579</f>
        <v>163290.48796</v>
      </c>
      <c r="AF579" s="99">
        <f t="shared" si="740"/>
        <v>0.70968094206614807</v>
      </c>
      <c r="AG579" s="118"/>
      <c r="AH579" s="117"/>
      <c r="AI579" s="118">
        <v>163290.48796</v>
      </c>
      <c r="AJ579" s="99">
        <f t="shared" si="745"/>
        <v>0.70968094206614807</v>
      </c>
      <c r="AK579" s="118"/>
      <c r="AL579" s="123"/>
      <c r="AM579" s="123"/>
      <c r="AN579" s="123"/>
      <c r="AO579" s="123"/>
      <c r="AP579" s="123"/>
      <c r="AQ579" s="123"/>
      <c r="AR579" s="123"/>
      <c r="AS579" s="123"/>
      <c r="AT579" s="123"/>
      <c r="AU579" s="123"/>
      <c r="AV579" s="123"/>
      <c r="AW579" s="123"/>
      <c r="AX579" s="118">
        <f t="shared" si="741"/>
        <v>190365.22172999999</v>
      </c>
      <c r="AY579" s="192">
        <f t="shared" ref="AY579:AY595" si="748">AX579/K579</f>
        <v>0.82735113099222035</v>
      </c>
      <c r="AZ579" s="118"/>
      <c r="BA579" s="231"/>
      <c r="BB579" s="118">
        <f t="shared" si="746"/>
        <v>190365.22172999999</v>
      </c>
      <c r="BC579" s="99">
        <f t="shared" si="742"/>
        <v>0.82735113099222035</v>
      </c>
      <c r="BD579" s="118"/>
      <c r="BE579" s="123"/>
      <c r="BF579" s="124"/>
      <c r="BG579" s="124"/>
    </row>
    <row r="580" spans="2:59" s="438" customFormat="1" ht="89.25" hidden="1" customHeight="1" x14ac:dyDescent="0.25">
      <c r="B580" s="115" t="s">
        <v>31</v>
      </c>
      <c r="C580" s="176" t="s">
        <v>404</v>
      </c>
      <c r="D580" s="123"/>
      <c r="E580" s="123"/>
      <c r="F580" s="123"/>
      <c r="G580" s="123"/>
      <c r="H580" s="123"/>
      <c r="I580" s="123"/>
      <c r="J580" s="123"/>
      <c r="K580" s="117">
        <f t="shared" si="743"/>
        <v>1957.3679999999999</v>
      </c>
      <c r="L580" s="454"/>
      <c r="M580" s="118">
        <v>1957.3679999999999</v>
      </c>
      <c r="N580" s="454"/>
      <c r="O580" s="117">
        <f t="shared" si="744"/>
        <v>0</v>
      </c>
      <c r="P580" s="114">
        <f t="shared" si="737"/>
        <v>0</v>
      </c>
      <c r="Q580" s="118"/>
      <c r="R580" s="114"/>
      <c r="S580" s="118"/>
      <c r="T580" s="319">
        <f t="shared" si="736"/>
        <v>0</v>
      </c>
      <c r="U580" s="117"/>
      <c r="V580" s="123"/>
      <c r="W580" s="117">
        <f t="shared" si="738"/>
        <v>0</v>
      </c>
      <c r="X580" s="231">
        <f t="shared" si="675"/>
        <v>0</v>
      </c>
      <c r="Y580" s="118"/>
      <c r="Z580" s="292"/>
      <c r="AA580" s="118">
        <v>0</v>
      </c>
      <c r="AB580" s="273">
        <f t="shared" si="739"/>
        <v>0</v>
      </c>
      <c r="AC580" s="123"/>
      <c r="AD580" s="123"/>
      <c r="AE580" s="117">
        <f t="shared" si="747"/>
        <v>1957.3679999999999</v>
      </c>
      <c r="AF580" s="99">
        <f t="shared" si="740"/>
        <v>1</v>
      </c>
      <c r="AG580" s="118"/>
      <c r="AH580" s="117"/>
      <c r="AI580" s="118">
        <v>1957.3679999999999</v>
      </c>
      <c r="AJ580" s="99">
        <f t="shared" ref="AJ580:AJ592" si="749">AI580/M580</f>
        <v>1</v>
      </c>
      <c r="AK580" s="118"/>
      <c r="AL580" s="123"/>
      <c r="AM580" s="123"/>
      <c r="AN580" s="123"/>
      <c r="AO580" s="123"/>
      <c r="AP580" s="123"/>
      <c r="AQ580" s="123"/>
      <c r="AR580" s="123"/>
      <c r="AS580" s="123"/>
      <c r="AT580" s="123"/>
      <c r="AU580" s="123"/>
      <c r="AV580" s="123"/>
      <c r="AW580" s="123"/>
      <c r="AX580" s="118">
        <f t="shared" si="741"/>
        <v>1957.3679999999999</v>
      </c>
      <c r="AY580" s="192">
        <f t="shared" si="748"/>
        <v>1</v>
      </c>
      <c r="AZ580" s="118"/>
      <c r="BA580" s="231"/>
      <c r="BB580" s="118">
        <f t="shared" si="746"/>
        <v>1957.3679999999999</v>
      </c>
      <c r="BC580" s="99">
        <f t="shared" si="742"/>
        <v>1</v>
      </c>
      <c r="BD580" s="118"/>
      <c r="BE580" s="123"/>
      <c r="BF580" s="124"/>
      <c r="BG580" s="124"/>
    </row>
    <row r="581" spans="2:59" s="438" customFormat="1" ht="169.5" hidden="1" customHeight="1" x14ac:dyDescent="0.25">
      <c r="B581" s="115" t="s">
        <v>76</v>
      </c>
      <c r="C581" s="176" t="s">
        <v>405</v>
      </c>
      <c r="D581" s="123"/>
      <c r="E581" s="123"/>
      <c r="F581" s="123"/>
      <c r="G581" s="123"/>
      <c r="H581" s="123"/>
      <c r="I581" s="123"/>
      <c r="J581" s="123"/>
      <c r="K581" s="117">
        <f t="shared" si="743"/>
        <v>69000</v>
      </c>
      <c r="L581" s="454"/>
      <c r="M581" s="118">
        <f>'[9]Распределение средств 23-25 '!$H$321</f>
        <v>69000</v>
      </c>
      <c r="N581" s="454"/>
      <c r="O581" s="117">
        <f t="shared" si="744"/>
        <v>0</v>
      </c>
      <c r="P581" s="114">
        <f t="shared" si="737"/>
        <v>0</v>
      </c>
      <c r="Q581" s="118"/>
      <c r="R581" s="114"/>
      <c r="S581" s="118">
        <v>0</v>
      </c>
      <c r="T581" s="319">
        <f t="shared" si="736"/>
        <v>0</v>
      </c>
      <c r="U581" s="117"/>
      <c r="V581" s="123"/>
      <c r="W581" s="117">
        <f t="shared" si="738"/>
        <v>0</v>
      </c>
      <c r="X581" s="231">
        <f t="shared" si="675"/>
        <v>0</v>
      </c>
      <c r="Y581" s="118"/>
      <c r="Z581" s="292"/>
      <c r="AA581" s="118">
        <v>0</v>
      </c>
      <c r="AB581" s="273">
        <f t="shared" si="739"/>
        <v>0</v>
      </c>
      <c r="AC581" s="123"/>
      <c r="AD581" s="123"/>
      <c r="AE581" s="117">
        <f t="shared" si="747"/>
        <v>0</v>
      </c>
      <c r="AF581" s="99">
        <f t="shared" si="740"/>
        <v>0</v>
      </c>
      <c r="AG581" s="118"/>
      <c r="AH581" s="117"/>
      <c r="AI581" s="118">
        <v>0</v>
      </c>
      <c r="AJ581" s="99">
        <f t="shared" si="749"/>
        <v>0</v>
      </c>
      <c r="AK581" s="118"/>
      <c r="AL581" s="123"/>
      <c r="AM581" s="123"/>
      <c r="AN581" s="123"/>
      <c r="AO581" s="123"/>
      <c r="AP581" s="123"/>
      <c r="AQ581" s="123"/>
      <c r="AR581" s="123"/>
      <c r="AS581" s="123"/>
      <c r="AT581" s="123"/>
      <c r="AU581" s="123"/>
      <c r="AV581" s="123"/>
      <c r="AW581" s="123"/>
      <c r="AX581" s="118">
        <f t="shared" si="741"/>
        <v>69000</v>
      </c>
      <c r="AY581" s="192">
        <f t="shared" si="748"/>
        <v>1</v>
      </c>
      <c r="AZ581" s="118"/>
      <c r="BA581" s="231"/>
      <c r="BB581" s="118">
        <f t="shared" si="746"/>
        <v>69000</v>
      </c>
      <c r="BC581" s="99">
        <f t="shared" si="742"/>
        <v>1</v>
      </c>
      <c r="BD581" s="118"/>
      <c r="BE581" s="123"/>
      <c r="BF581" s="124"/>
      <c r="BG581" s="124"/>
    </row>
    <row r="582" spans="2:59" s="438" customFormat="1" ht="115.5" hidden="1" customHeight="1" x14ac:dyDescent="0.25">
      <c r="B582" s="115" t="s">
        <v>26</v>
      </c>
      <c r="C582" s="176" t="s">
        <v>406</v>
      </c>
      <c r="D582" s="123"/>
      <c r="E582" s="123"/>
      <c r="F582" s="123"/>
      <c r="G582" s="123"/>
      <c r="H582" s="123"/>
      <c r="I582" s="123"/>
      <c r="J582" s="123"/>
      <c r="K582" s="117">
        <f t="shared" si="743"/>
        <v>124.089</v>
      </c>
      <c r="L582" s="454"/>
      <c r="M582" s="118">
        <f>'[9]Распределение средств 23-25 '!$H$322</f>
        <v>124.089</v>
      </c>
      <c r="N582" s="454"/>
      <c r="O582" s="117">
        <f t="shared" si="744"/>
        <v>0</v>
      </c>
      <c r="P582" s="114">
        <f t="shared" si="737"/>
        <v>0</v>
      </c>
      <c r="Q582" s="118"/>
      <c r="R582" s="114"/>
      <c r="S582" s="118">
        <v>0</v>
      </c>
      <c r="T582" s="319">
        <f t="shared" si="736"/>
        <v>0</v>
      </c>
      <c r="U582" s="117"/>
      <c r="V582" s="123"/>
      <c r="W582" s="117">
        <f t="shared" si="738"/>
        <v>0</v>
      </c>
      <c r="X582" s="231">
        <f t="shared" si="675"/>
        <v>0</v>
      </c>
      <c r="Y582" s="118"/>
      <c r="Z582" s="292"/>
      <c r="AA582" s="118"/>
      <c r="AB582" s="273">
        <f t="shared" si="739"/>
        <v>0</v>
      </c>
      <c r="AC582" s="123"/>
      <c r="AD582" s="123"/>
      <c r="AE582" s="117">
        <f t="shared" si="747"/>
        <v>124.089</v>
      </c>
      <c r="AF582" s="99">
        <f t="shared" si="740"/>
        <v>1</v>
      </c>
      <c r="AG582" s="118"/>
      <c r="AH582" s="117"/>
      <c r="AI582" s="118">
        <v>124.089</v>
      </c>
      <c r="AJ582" s="99">
        <f t="shared" si="749"/>
        <v>1</v>
      </c>
      <c r="AK582" s="118"/>
      <c r="AL582" s="123"/>
      <c r="AM582" s="123"/>
      <c r="AN582" s="123"/>
      <c r="AO582" s="123"/>
      <c r="AP582" s="123"/>
      <c r="AQ582" s="123"/>
      <c r="AR582" s="123"/>
      <c r="AS582" s="123"/>
      <c r="AT582" s="123"/>
      <c r="AU582" s="123"/>
      <c r="AV582" s="123"/>
      <c r="AW582" s="123"/>
      <c r="AX582" s="118">
        <f t="shared" si="741"/>
        <v>124.089</v>
      </c>
      <c r="AY582" s="192">
        <f t="shared" si="748"/>
        <v>1</v>
      </c>
      <c r="AZ582" s="118"/>
      <c r="BA582" s="231"/>
      <c r="BB582" s="118">
        <f t="shared" si="746"/>
        <v>124.089</v>
      </c>
      <c r="BC582" s="99">
        <f t="shared" si="742"/>
        <v>1</v>
      </c>
      <c r="BD582" s="118"/>
      <c r="BE582" s="123"/>
      <c r="BF582" s="124"/>
      <c r="BG582" s="124"/>
    </row>
    <row r="583" spans="2:59" s="438" customFormat="1" ht="119.25" hidden="1" customHeight="1" x14ac:dyDescent="0.25">
      <c r="B583" s="115" t="s">
        <v>92</v>
      </c>
      <c r="C583" s="176" t="s">
        <v>407</v>
      </c>
      <c r="D583" s="123"/>
      <c r="E583" s="123"/>
      <c r="F583" s="123"/>
      <c r="G583" s="123"/>
      <c r="H583" s="123"/>
      <c r="I583" s="123"/>
      <c r="J583" s="123"/>
      <c r="K583" s="117">
        <f t="shared" si="743"/>
        <v>27.6</v>
      </c>
      <c r="L583" s="454"/>
      <c r="M583" s="118">
        <f>'[9]Распределение средств 23-25 '!$H$325</f>
        <v>27.6</v>
      </c>
      <c r="N583" s="454"/>
      <c r="O583" s="117">
        <f t="shared" si="744"/>
        <v>13.8</v>
      </c>
      <c r="P583" s="114">
        <f t="shared" si="737"/>
        <v>0.5</v>
      </c>
      <c r="Q583" s="118"/>
      <c r="R583" s="114"/>
      <c r="S583" s="118">
        <v>13.8</v>
      </c>
      <c r="T583" s="319">
        <f t="shared" si="736"/>
        <v>0.5</v>
      </c>
      <c r="U583" s="117"/>
      <c r="V583" s="123"/>
      <c r="W583" s="117">
        <f t="shared" si="738"/>
        <v>6.9</v>
      </c>
      <c r="X583" s="231">
        <f t="shared" si="675"/>
        <v>0.25</v>
      </c>
      <c r="Y583" s="118"/>
      <c r="Z583" s="292"/>
      <c r="AA583" s="118">
        <v>6.9</v>
      </c>
      <c r="AB583" s="273">
        <f t="shared" si="739"/>
        <v>0.25</v>
      </c>
      <c r="AC583" s="123"/>
      <c r="AD583" s="123"/>
      <c r="AE583" s="117">
        <f t="shared" si="747"/>
        <v>27.6</v>
      </c>
      <c r="AF583" s="99">
        <f t="shared" si="740"/>
        <v>1</v>
      </c>
      <c r="AG583" s="118"/>
      <c r="AH583" s="117"/>
      <c r="AI583" s="118">
        <v>27.6</v>
      </c>
      <c r="AJ583" s="99">
        <f t="shared" si="749"/>
        <v>1</v>
      </c>
      <c r="AK583" s="118"/>
      <c r="AL583" s="123"/>
      <c r="AM583" s="123"/>
      <c r="AN583" s="123"/>
      <c r="AO583" s="123"/>
      <c r="AP583" s="123"/>
      <c r="AQ583" s="123"/>
      <c r="AR583" s="123"/>
      <c r="AS583" s="123"/>
      <c r="AT583" s="123"/>
      <c r="AU583" s="123"/>
      <c r="AV583" s="123"/>
      <c r="AW583" s="123"/>
      <c r="AX583" s="118">
        <f t="shared" si="741"/>
        <v>20.700000000000003</v>
      </c>
      <c r="AY583" s="192">
        <f t="shared" si="748"/>
        <v>0.75000000000000011</v>
      </c>
      <c r="AZ583" s="118"/>
      <c r="BA583" s="123"/>
      <c r="BB583" s="118">
        <f t="shared" si="746"/>
        <v>20.700000000000003</v>
      </c>
      <c r="BC583" s="99">
        <f t="shared" si="742"/>
        <v>0.75000000000000011</v>
      </c>
      <c r="BD583" s="118"/>
      <c r="BE583" s="123"/>
      <c r="BF583" s="124"/>
      <c r="BG583" s="124"/>
    </row>
    <row r="584" spans="2:59" s="438" customFormat="1" ht="89.25" hidden="1" customHeight="1" x14ac:dyDescent="0.25">
      <c r="B584" s="115" t="s">
        <v>16</v>
      </c>
      <c r="C584" s="176" t="s">
        <v>408</v>
      </c>
      <c r="D584" s="123"/>
      <c r="E584" s="123"/>
      <c r="F584" s="123"/>
      <c r="G584" s="123"/>
      <c r="H584" s="123"/>
      <c r="I584" s="123"/>
      <c r="J584" s="123"/>
      <c r="K584" s="117">
        <f t="shared" si="743"/>
        <v>82.184639999999987</v>
      </c>
      <c r="L584" s="454"/>
      <c r="M584" s="118">
        <f>'[9]Распределение средств 23-25 '!$F$344</f>
        <v>82.184639999999987</v>
      </c>
      <c r="N584" s="454"/>
      <c r="O584" s="117">
        <f t="shared" si="744"/>
        <v>46.878239999999998</v>
      </c>
      <c r="P584" s="114">
        <f t="shared" si="737"/>
        <v>0.57040147648027673</v>
      </c>
      <c r="Q584" s="118"/>
      <c r="R584" s="114"/>
      <c r="S584" s="118">
        <v>46.878239999999998</v>
      </c>
      <c r="T584" s="319">
        <f t="shared" si="736"/>
        <v>0.57040147648027673</v>
      </c>
      <c r="U584" s="117"/>
      <c r="V584" s="123"/>
      <c r="W584" s="117">
        <f t="shared" si="738"/>
        <v>46.878239999999998</v>
      </c>
      <c r="X584" s="231">
        <f t="shared" si="675"/>
        <v>0.57040147648027673</v>
      </c>
      <c r="Y584" s="118"/>
      <c r="Z584" s="292"/>
      <c r="AA584" s="118">
        <v>46.878239999999998</v>
      </c>
      <c r="AB584" s="273">
        <f t="shared" si="739"/>
        <v>0.57040147648027673</v>
      </c>
      <c r="AC584" s="123"/>
      <c r="AD584" s="123"/>
      <c r="AE584" s="117">
        <f t="shared" si="747"/>
        <v>46.878239999999998</v>
      </c>
      <c r="AF584" s="99">
        <f t="shared" si="740"/>
        <v>0.57040147648027673</v>
      </c>
      <c r="AG584" s="118"/>
      <c r="AH584" s="117"/>
      <c r="AI584" s="118">
        <v>46.878239999999998</v>
      </c>
      <c r="AJ584" s="99">
        <f t="shared" si="749"/>
        <v>0.57040147648027673</v>
      </c>
      <c r="AK584" s="118"/>
      <c r="AL584" s="123"/>
      <c r="AM584" s="123"/>
      <c r="AN584" s="123"/>
      <c r="AO584" s="123"/>
      <c r="AP584" s="123"/>
      <c r="AQ584" s="123"/>
      <c r="AR584" s="123"/>
      <c r="AS584" s="123"/>
      <c r="AT584" s="123"/>
      <c r="AU584" s="123"/>
      <c r="AV584" s="123"/>
      <c r="AW584" s="123"/>
      <c r="AX584" s="118">
        <f t="shared" si="741"/>
        <v>35.306399999999989</v>
      </c>
      <c r="AY584" s="192">
        <f t="shared" si="748"/>
        <v>0.42959852351972333</v>
      </c>
      <c r="AZ584" s="118"/>
      <c r="BA584" s="123"/>
      <c r="BB584" s="118">
        <f t="shared" si="746"/>
        <v>35.306399999999989</v>
      </c>
      <c r="BC584" s="99">
        <f t="shared" si="742"/>
        <v>0.42959852351972333</v>
      </c>
      <c r="BD584" s="118"/>
      <c r="BE584" s="123"/>
      <c r="BF584" s="124"/>
      <c r="BG584" s="124"/>
    </row>
    <row r="585" spans="2:59" s="438" customFormat="1" ht="57" hidden="1" customHeight="1" x14ac:dyDescent="0.25">
      <c r="B585" s="115" t="s">
        <v>19</v>
      </c>
      <c r="C585" s="176" t="s">
        <v>409</v>
      </c>
      <c r="D585" s="123"/>
      <c r="E585" s="123"/>
      <c r="F585" s="123"/>
      <c r="G585" s="123"/>
      <c r="H585" s="123"/>
      <c r="I585" s="123"/>
      <c r="J585" s="123"/>
      <c r="K585" s="117">
        <f t="shared" si="743"/>
        <v>13809.362570000001</v>
      </c>
      <c r="L585" s="454"/>
      <c r="M585" s="118">
        <f>'[9]Распределение средств 23-25 '!$H$350</f>
        <v>13809.362570000001</v>
      </c>
      <c r="N585" s="454"/>
      <c r="O585" s="117">
        <f t="shared" si="744"/>
        <v>5615.0885200000002</v>
      </c>
      <c r="P585" s="114">
        <f t="shared" si="737"/>
        <v>0.40661460596294557</v>
      </c>
      <c r="Q585" s="118"/>
      <c r="R585" s="114"/>
      <c r="S585" s="118">
        <v>5615.0885200000002</v>
      </c>
      <c r="T585" s="319">
        <f t="shared" si="736"/>
        <v>0.40661460596294557</v>
      </c>
      <c r="U585" s="117"/>
      <c r="V585" s="123"/>
      <c r="W585" s="117">
        <f t="shared" si="738"/>
        <v>5615.0885200000002</v>
      </c>
      <c r="X585" s="231">
        <f t="shared" si="675"/>
        <v>0.40661460596294557</v>
      </c>
      <c r="Y585" s="118"/>
      <c r="Z585" s="292"/>
      <c r="AA585" s="118">
        <v>5615.0885200000002</v>
      </c>
      <c r="AB585" s="273">
        <f t="shared" si="739"/>
        <v>0.40661460596294557</v>
      </c>
      <c r="AC585" s="123"/>
      <c r="AD585" s="123"/>
      <c r="AE585" s="117">
        <f t="shared" si="747"/>
        <v>13809.362569999999</v>
      </c>
      <c r="AF585" s="99">
        <f t="shared" si="740"/>
        <v>0.99999999999999989</v>
      </c>
      <c r="AG585" s="118"/>
      <c r="AH585" s="117"/>
      <c r="AI585" s="118">
        <v>13809.362569999999</v>
      </c>
      <c r="AJ585" s="99">
        <f t="shared" si="749"/>
        <v>0.99999999999999989</v>
      </c>
      <c r="AK585" s="118"/>
      <c r="AL585" s="123"/>
      <c r="AM585" s="123"/>
      <c r="AN585" s="123"/>
      <c r="AO585" s="123"/>
      <c r="AP585" s="123"/>
      <c r="AQ585" s="123"/>
      <c r="AR585" s="123"/>
      <c r="AS585" s="123"/>
      <c r="AT585" s="123"/>
      <c r="AU585" s="123"/>
      <c r="AV585" s="123"/>
      <c r="AW585" s="123"/>
      <c r="AX585" s="118">
        <f t="shared" si="741"/>
        <v>8194.27405</v>
      </c>
      <c r="AY585" s="192">
        <f t="shared" si="748"/>
        <v>0.59338539403705437</v>
      </c>
      <c r="AZ585" s="118"/>
      <c r="BA585" s="123"/>
      <c r="BB585" s="118">
        <f t="shared" si="746"/>
        <v>8194.27405</v>
      </c>
      <c r="BC585" s="99">
        <f t="shared" si="742"/>
        <v>0.59338539403705437</v>
      </c>
      <c r="BD585" s="118"/>
      <c r="BE585" s="123"/>
      <c r="BF585" s="124"/>
      <c r="BG585" s="124"/>
    </row>
    <row r="586" spans="2:59" s="438" customFormat="1" ht="93.75" hidden="1" customHeight="1" x14ac:dyDescent="0.25">
      <c r="B586" s="115" t="s">
        <v>225</v>
      </c>
      <c r="C586" s="176" t="s">
        <v>410</v>
      </c>
      <c r="D586" s="123"/>
      <c r="E586" s="123"/>
      <c r="F586" s="123"/>
      <c r="G586" s="123"/>
      <c r="H586" s="123"/>
      <c r="I586" s="123"/>
      <c r="J586" s="123"/>
      <c r="K586" s="117">
        <f t="shared" si="743"/>
        <v>52304.60095</v>
      </c>
      <c r="L586" s="454"/>
      <c r="M586" s="118">
        <f>'[9]Распределение средств 23-25 '!$H$355</f>
        <v>52304.60095</v>
      </c>
      <c r="N586" s="454"/>
      <c r="O586" s="117">
        <f t="shared" si="744"/>
        <v>57869.154179999998</v>
      </c>
      <c r="P586" s="114">
        <f t="shared" si="737"/>
        <v>1.1063874521348394</v>
      </c>
      <c r="Q586" s="118"/>
      <c r="R586" s="114"/>
      <c r="S586" s="118">
        <v>57869.154179999998</v>
      </c>
      <c r="T586" s="319">
        <f t="shared" si="736"/>
        <v>1.1063874521348394</v>
      </c>
      <c r="U586" s="117"/>
      <c r="V586" s="123"/>
      <c r="W586" s="117">
        <f t="shared" si="738"/>
        <v>43591.673459999998</v>
      </c>
      <c r="X586" s="231">
        <f t="shared" si="675"/>
        <v>0.83341948257421894</v>
      </c>
      <c r="Y586" s="118"/>
      <c r="Z586" s="292"/>
      <c r="AA586" s="118">
        <v>43591.673459999998</v>
      </c>
      <c r="AB586" s="273">
        <f t="shared" si="739"/>
        <v>0.83341948257421894</v>
      </c>
      <c r="AC586" s="123"/>
      <c r="AD586" s="123"/>
      <c r="AE586" s="117">
        <f t="shared" si="747"/>
        <v>45501.101459999998</v>
      </c>
      <c r="AF586" s="99">
        <f t="shared" si="740"/>
        <v>0.8699254106440133</v>
      </c>
      <c r="AG586" s="118"/>
      <c r="AH586" s="117"/>
      <c r="AI586" s="118">
        <v>45501.101459999998</v>
      </c>
      <c r="AJ586" s="99">
        <f t="shared" si="749"/>
        <v>0.8699254106440133</v>
      </c>
      <c r="AK586" s="118"/>
      <c r="AL586" s="123"/>
      <c r="AM586" s="123"/>
      <c r="AN586" s="123"/>
      <c r="AO586" s="123"/>
      <c r="AP586" s="123"/>
      <c r="AQ586" s="123"/>
      <c r="AR586" s="123"/>
      <c r="AS586" s="123"/>
      <c r="AT586" s="123"/>
      <c r="AU586" s="123"/>
      <c r="AV586" s="123"/>
      <c r="AW586" s="123"/>
      <c r="AX586" s="118">
        <f t="shared" si="741"/>
        <v>8712.9274900000019</v>
      </c>
      <c r="AY586" s="192">
        <f t="shared" si="748"/>
        <v>0.16658051742578112</v>
      </c>
      <c r="AZ586" s="118"/>
      <c r="BA586" s="123"/>
      <c r="BB586" s="118">
        <f t="shared" si="746"/>
        <v>8712.9274900000019</v>
      </c>
      <c r="BC586" s="99">
        <f t="shared" si="742"/>
        <v>0.16658051742578112</v>
      </c>
      <c r="BD586" s="118"/>
      <c r="BE586" s="123"/>
      <c r="BF586" s="124"/>
      <c r="BG586" s="124"/>
    </row>
    <row r="587" spans="2:59" s="438" customFormat="1" ht="102.75" hidden="1" customHeight="1" x14ac:dyDescent="0.25">
      <c r="B587" s="115" t="s">
        <v>383</v>
      </c>
      <c r="C587" s="176" t="s">
        <v>411</v>
      </c>
      <c r="D587" s="123"/>
      <c r="E587" s="123"/>
      <c r="F587" s="123"/>
      <c r="G587" s="123"/>
      <c r="H587" s="123"/>
      <c r="I587" s="123"/>
      <c r="J587" s="123"/>
      <c r="K587" s="117">
        <f t="shared" si="743"/>
        <v>79.2</v>
      </c>
      <c r="L587" s="516"/>
      <c r="M587" s="118">
        <f>'[9]Распределение средств 23-25 '!$F$359</f>
        <v>79.2</v>
      </c>
      <c r="N587" s="516"/>
      <c r="O587" s="117">
        <f t="shared" si="744"/>
        <v>0.27566000000000002</v>
      </c>
      <c r="P587" s="114">
        <f t="shared" si="737"/>
        <v>3.4805555555555557E-3</v>
      </c>
      <c r="Q587" s="118"/>
      <c r="R587" s="114"/>
      <c r="S587" s="118">
        <v>0.27566000000000002</v>
      </c>
      <c r="T587" s="319">
        <f t="shared" si="736"/>
        <v>3.4805555555555557E-3</v>
      </c>
      <c r="U587" s="117"/>
      <c r="V587" s="123"/>
      <c r="W587" s="117">
        <f t="shared" si="738"/>
        <v>0.27566000000000002</v>
      </c>
      <c r="X587" s="231">
        <f t="shared" si="675"/>
        <v>3.4805555555555557E-3</v>
      </c>
      <c r="Y587" s="118"/>
      <c r="Z587" s="292"/>
      <c r="AA587" s="118">
        <f>275.66/1000</f>
        <v>0.27566000000000002</v>
      </c>
      <c r="AB587" s="273">
        <f t="shared" si="739"/>
        <v>3.4805555555555557E-3</v>
      </c>
      <c r="AC587" s="123"/>
      <c r="AD587" s="123"/>
      <c r="AE587" s="117">
        <f t="shared" si="747"/>
        <v>1.43649</v>
      </c>
      <c r="AF587" s="99">
        <f t="shared" si="740"/>
        <v>1.8137500000000001E-2</v>
      </c>
      <c r="AG587" s="118"/>
      <c r="AH587" s="117"/>
      <c r="AI587" s="118">
        <v>1.43649</v>
      </c>
      <c r="AJ587" s="99">
        <f t="shared" si="749"/>
        <v>1.8137500000000001E-2</v>
      </c>
      <c r="AK587" s="118"/>
      <c r="AL587" s="123"/>
      <c r="AM587" s="123"/>
      <c r="AN587" s="123"/>
      <c r="AO587" s="123"/>
      <c r="AP587" s="123"/>
      <c r="AQ587" s="123"/>
      <c r="AR587" s="123"/>
      <c r="AS587" s="123"/>
      <c r="AT587" s="123"/>
      <c r="AU587" s="123"/>
      <c r="AV587" s="123"/>
      <c r="AW587" s="123"/>
      <c r="AX587" s="118"/>
      <c r="AY587" s="192"/>
      <c r="AZ587" s="118"/>
      <c r="BA587" s="123"/>
      <c r="BB587" s="118"/>
      <c r="BC587" s="99"/>
      <c r="BD587" s="118"/>
      <c r="BE587" s="123"/>
      <c r="BF587" s="124"/>
      <c r="BG587" s="124"/>
    </row>
    <row r="588" spans="2:59" s="438" customFormat="1" ht="72" hidden="1" customHeight="1" x14ac:dyDescent="0.25">
      <c r="B588" s="115" t="s">
        <v>384</v>
      </c>
      <c r="C588" s="176" t="s">
        <v>412</v>
      </c>
      <c r="D588" s="123"/>
      <c r="E588" s="123"/>
      <c r="F588" s="123"/>
      <c r="G588" s="123"/>
      <c r="H588" s="123"/>
      <c r="I588" s="123"/>
      <c r="J588" s="123"/>
      <c r="K588" s="117">
        <f t="shared" si="743"/>
        <v>3243</v>
      </c>
      <c r="L588" s="516"/>
      <c r="M588" s="118">
        <f>'[9]Распределение средств 23-25 '!$H$364</f>
        <v>3243</v>
      </c>
      <c r="N588" s="516"/>
      <c r="O588" s="117">
        <f t="shared" si="744"/>
        <v>587.22983999999997</v>
      </c>
      <c r="P588" s="114">
        <f t="shared" si="737"/>
        <v>0.18107611470860313</v>
      </c>
      <c r="Q588" s="118"/>
      <c r="R588" s="114"/>
      <c r="S588" s="118">
        <v>587.22983999999997</v>
      </c>
      <c r="T588" s="319">
        <f t="shared" si="736"/>
        <v>0.18107611470860313</v>
      </c>
      <c r="U588" s="117"/>
      <c r="V588" s="123"/>
      <c r="W588" s="117">
        <f t="shared" si="738"/>
        <v>587.22983999999997</v>
      </c>
      <c r="X588" s="231">
        <f t="shared" si="675"/>
        <v>0.18107611470860313</v>
      </c>
      <c r="Y588" s="118"/>
      <c r="Z588" s="292"/>
      <c r="AA588" s="118">
        <v>587.22983999999997</v>
      </c>
      <c r="AB588" s="273">
        <f t="shared" si="739"/>
        <v>0.18107611470860313</v>
      </c>
      <c r="AC588" s="123"/>
      <c r="AD588" s="123"/>
      <c r="AE588" s="117">
        <f t="shared" si="747"/>
        <v>587.22983999999997</v>
      </c>
      <c r="AF588" s="99">
        <f t="shared" si="740"/>
        <v>0.18107611470860313</v>
      </c>
      <c r="AG588" s="118"/>
      <c r="AH588" s="117"/>
      <c r="AI588" s="118">
        <v>587.22983999999997</v>
      </c>
      <c r="AJ588" s="99">
        <f t="shared" si="749"/>
        <v>0.18107611470860313</v>
      </c>
      <c r="AK588" s="118"/>
      <c r="AL588" s="123"/>
      <c r="AM588" s="123"/>
      <c r="AN588" s="123"/>
      <c r="AO588" s="123"/>
      <c r="AP588" s="123"/>
      <c r="AQ588" s="123"/>
      <c r="AR588" s="123"/>
      <c r="AS588" s="123"/>
      <c r="AT588" s="123"/>
      <c r="AU588" s="123"/>
      <c r="AV588" s="123"/>
      <c r="AW588" s="123"/>
      <c r="AX588" s="118"/>
      <c r="AY588" s="192"/>
      <c r="AZ588" s="118"/>
      <c r="BA588" s="123"/>
      <c r="BB588" s="118"/>
      <c r="BC588" s="99"/>
      <c r="BD588" s="118"/>
      <c r="BE588" s="123"/>
      <c r="BF588" s="124"/>
      <c r="BG588" s="124"/>
    </row>
    <row r="589" spans="2:59" s="438" customFormat="1" ht="72" hidden="1" customHeight="1" x14ac:dyDescent="0.25">
      <c r="B589" s="115" t="s">
        <v>413</v>
      </c>
      <c r="C589" s="176" t="s">
        <v>414</v>
      </c>
      <c r="D589" s="123"/>
      <c r="E589" s="123"/>
      <c r="F589" s="123"/>
      <c r="G589" s="123"/>
      <c r="H589" s="123"/>
      <c r="I589" s="123"/>
      <c r="J589" s="123"/>
      <c r="K589" s="117">
        <f t="shared" si="743"/>
        <v>3379.0630000000001</v>
      </c>
      <c r="L589" s="516"/>
      <c r="M589" s="118">
        <f>'[9]Распределение средств 23-25 '!$H$373</f>
        <v>3379.0630000000001</v>
      </c>
      <c r="N589" s="516"/>
      <c r="O589" s="117">
        <f t="shared" si="744"/>
        <v>1262.17941</v>
      </c>
      <c r="P589" s="114">
        <f t="shared" si="737"/>
        <v>0.3735294103720469</v>
      </c>
      <c r="Q589" s="118"/>
      <c r="R589" s="114"/>
      <c r="S589" s="118">
        <v>1262.17941</v>
      </c>
      <c r="T589" s="319">
        <f t="shared" si="736"/>
        <v>0.3735294103720469</v>
      </c>
      <c r="U589" s="117"/>
      <c r="V589" s="123"/>
      <c r="W589" s="117">
        <f t="shared" si="738"/>
        <v>1272.7202</v>
      </c>
      <c r="X589" s="231">
        <f t="shared" si="675"/>
        <v>0.37664885206342702</v>
      </c>
      <c r="Y589" s="118"/>
      <c r="Z589" s="292"/>
      <c r="AA589" s="118">
        <v>1272.7202</v>
      </c>
      <c r="AB589" s="273">
        <f t="shared" si="739"/>
        <v>0.37664885206342702</v>
      </c>
      <c r="AC589" s="123"/>
      <c r="AD589" s="123"/>
      <c r="AE589" s="117">
        <f t="shared" si="747"/>
        <v>3379.0630000000001</v>
      </c>
      <c r="AF589" s="99">
        <f t="shared" si="740"/>
        <v>1</v>
      </c>
      <c r="AG589" s="118"/>
      <c r="AH589" s="117"/>
      <c r="AI589" s="118">
        <v>3379.0630000000001</v>
      </c>
      <c r="AJ589" s="99">
        <f t="shared" si="749"/>
        <v>1</v>
      </c>
      <c r="AK589" s="118"/>
      <c r="AL589" s="123"/>
      <c r="AM589" s="123"/>
      <c r="AN589" s="123"/>
      <c r="AO589" s="123"/>
      <c r="AP589" s="123"/>
      <c r="AQ589" s="123"/>
      <c r="AR589" s="123"/>
      <c r="AS589" s="123"/>
      <c r="AT589" s="123"/>
      <c r="AU589" s="123"/>
      <c r="AV589" s="123"/>
      <c r="AW589" s="123"/>
      <c r="AX589" s="118"/>
      <c r="AY589" s="192"/>
      <c r="AZ589" s="118"/>
      <c r="BA589" s="123"/>
      <c r="BB589" s="118"/>
      <c r="BC589" s="99"/>
      <c r="BD589" s="118"/>
      <c r="BE589" s="123"/>
      <c r="BF589" s="124"/>
      <c r="BG589" s="124"/>
    </row>
    <row r="590" spans="2:59" s="300" customFormat="1" ht="92.25" customHeight="1" x14ac:dyDescent="0.25">
      <c r="B590" s="631" t="s">
        <v>226</v>
      </c>
      <c r="C590" s="631"/>
      <c r="D590" s="97"/>
      <c r="E590" s="97"/>
      <c r="F590" s="97"/>
      <c r="G590" s="97"/>
      <c r="H590" s="97"/>
      <c r="I590" s="97"/>
      <c r="J590" s="97"/>
      <c r="K590" s="97">
        <f>K537+K576</f>
        <v>2078377.6054199999</v>
      </c>
      <c r="L590" s="95">
        <f>L537+L576</f>
        <v>1431674.01226</v>
      </c>
      <c r="M590" s="95">
        <f>M537+M576</f>
        <v>646703.59315999993</v>
      </c>
      <c r="N590" s="95">
        <f>N537+N576</f>
        <v>0</v>
      </c>
      <c r="O590" s="97">
        <f>O537+O576</f>
        <v>254991.07389999996</v>
      </c>
      <c r="P590" s="96">
        <f t="shared" si="737"/>
        <v>0.12268755842780128</v>
      </c>
      <c r="Q590" s="95">
        <f>Q537+Q576</f>
        <v>149394.27042999998</v>
      </c>
      <c r="R590" s="96"/>
      <c r="S590" s="95">
        <f>S537+S576</f>
        <v>105596.80347</v>
      </c>
      <c r="T590" s="319">
        <f t="shared" si="736"/>
        <v>0.1632847019668166</v>
      </c>
      <c r="U590" s="97">
        <f>U537+U576</f>
        <v>0</v>
      </c>
      <c r="V590" s="97">
        <v>0</v>
      </c>
      <c r="W590" s="97">
        <f>W537+W576</f>
        <v>191614.15393999999</v>
      </c>
      <c r="X590" s="96">
        <f t="shared" si="675"/>
        <v>9.2194100552425107E-2</v>
      </c>
      <c r="Y590" s="95">
        <f>Y537+Y576</f>
        <v>100291.19039999999</v>
      </c>
      <c r="Z590" s="96">
        <f t="shared" si="676"/>
        <v>7.0051694408899107E-2</v>
      </c>
      <c r="AA590" s="95">
        <f>AA537+AA576</f>
        <v>91322.963539999982</v>
      </c>
      <c r="AB590" s="96">
        <f t="shared" si="739"/>
        <v>0.14121301397718677</v>
      </c>
      <c r="AC590" s="97">
        <f>AC537+AC576</f>
        <v>0</v>
      </c>
      <c r="AD590" s="96"/>
      <c r="AE590" s="97">
        <f>AE537+AE576</f>
        <v>1754754.2660799997</v>
      </c>
      <c r="AF590" s="96">
        <f t="shared" si="740"/>
        <v>0.84429040300662683</v>
      </c>
      <c r="AG590" s="95">
        <f>AG537+AG576</f>
        <v>1253816.1051699999</v>
      </c>
      <c r="AH590" s="117"/>
      <c r="AI590" s="95">
        <f>AI537+AI576</f>
        <v>500938.16090999992</v>
      </c>
      <c r="AJ590" s="105">
        <f t="shared" si="749"/>
        <v>0.77460240859689111</v>
      </c>
      <c r="AK590" s="95">
        <f>AK537+AK576</f>
        <v>0</v>
      </c>
      <c r="AL590" s="97"/>
      <c r="AM590" s="97" t="e">
        <f t="shared" ref="AM590:AX590" si="750">AM537+AM576</f>
        <v>#REF!</v>
      </c>
      <c r="AN590" s="97">
        <f t="shared" si="750"/>
        <v>0</v>
      </c>
      <c r="AO590" s="97" t="e">
        <f t="shared" si="750"/>
        <v>#REF!</v>
      </c>
      <c r="AP590" s="97" t="e">
        <f t="shared" si="750"/>
        <v>#REF!</v>
      </c>
      <c r="AQ590" s="97" t="e">
        <f t="shared" si="750"/>
        <v>#REF!</v>
      </c>
      <c r="AR590" s="97">
        <f t="shared" si="750"/>
        <v>646703.45194698591</v>
      </c>
      <c r="AS590" s="97" t="e">
        <f t="shared" si="750"/>
        <v>#REF!</v>
      </c>
      <c r="AT590" s="97" t="e">
        <f t="shared" si="750"/>
        <v>#REF!</v>
      </c>
      <c r="AU590" s="97" t="e">
        <f t="shared" si="750"/>
        <v>#REF!</v>
      </c>
      <c r="AV590" s="97">
        <f t="shared" si="750"/>
        <v>646703.59315999993</v>
      </c>
      <c r="AW590" s="97">
        <f t="shared" si="750"/>
        <v>0</v>
      </c>
      <c r="AX590" s="95" t="e">
        <f t="shared" si="750"/>
        <v>#REF!</v>
      </c>
      <c r="AY590" s="96" t="e">
        <f t="shared" si="748"/>
        <v>#REF!</v>
      </c>
      <c r="AZ590" s="95" t="e">
        <f>AZ537+AZ576</f>
        <v>#REF!</v>
      </c>
      <c r="BA590" s="96" t="e">
        <f>AZ590/L590</f>
        <v>#REF!</v>
      </c>
      <c r="BB590" s="95">
        <f>BB537+BB576</f>
        <v>550539.59232000005</v>
      </c>
      <c r="BC590" s="96">
        <f t="shared" si="742"/>
        <v>0.85130127332351457</v>
      </c>
      <c r="BD590" s="95">
        <f>BD537+BD576</f>
        <v>0</v>
      </c>
      <c r="BE590" s="97">
        <v>0</v>
      </c>
      <c r="BF590" s="299"/>
      <c r="BG590" s="299"/>
    </row>
    <row r="591" spans="2:59" s="263" customFormat="1" ht="60.75" customHeight="1" x14ac:dyDescent="0.3">
      <c r="B591" s="630" t="s">
        <v>227</v>
      </c>
      <c r="C591" s="630"/>
      <c r="D591" s="103" t="e">
        <f>#REF!+#REF!+D553+D534+#REF!</f>
        <v>#REF!</v>
      </c>
      <c r="E591" s="103" t="e">
        <f>#REF!+#REF!+E553+E534</f>
        <v>#REF!</v>
      </c>
      <c r="F591" s="103" t="e">
        <f>#REF!+#REF!+F553+F534</f>
        <v>#REF!</v>
      </c>
      <c r="G591" s="103" t="e">
        <f>#REF!+#REF!+G553+G534</f>
        <v>#REF!</v>
      </c>
      <c r="H591" s="103" t="e">
        <f>#REF!+#REF!+H553+H534</f>
        <v>#REF!</v>
      </c>
      <c r="I591" s="103" t="e">
        <f>#REF!+#REF!+I553+I534</f>
        <v>#REF!</v>
      </c>
      <c r="J591" s="103" t="e">
        <f>#REF!+#REF!+J553</f>
        <v>#REF!</v>
      </c>
      <c r="K591" s="578">
        <f>K590+K529+K186+K212</f>
        <v>20889265.051085249</v>
      </c>
      <c r="L591" s="104">
        <f>L590+L529+L186+L212</f>
        <v>18814306.649325248</v>
      </c>
      <c r="M591" s="104">
        <f>M590+M529+M186+M212</f>
        <v>773703.59315999993</v>
      </c>
      <c r="N591" s="104">
        <f>N590+N529+N186+N212</f>
        <v>1301254.8086000001</v>
      </c>
      <c r="O591" s="578">
        <f>O590+O529+O186+O212</f>
        <v>5164588.4330599997</v>
      </c>
      <c r="P591" s="105">
        <f t="shared" si="737"/>
        <v>0.24723648344878876</v>
      </c>
      <c r="Q591" s="104">
        <f>Q590+Q529+Q186+Q212</f>
        <v>5002431.7223300003</v>
      </c>
      <c r="R591" s="105">
        <f>Q591/L591</f>
        <v>0.26588445779953346</v>
      </c>
      <c r="S591" s="104">
        <f>S590+S529+S186+S212</f>
        <v>105596.80347</v>
      </c>
      <c r="T591" s="105">
        <f t="shared" si="736"/>
        <v>0.13648224514340965</v>
      </c>
      <c r="U591" s="104">
        <f>U590+U529+U186+U212</f>
        <v>56559.90726</v>
      </c>
      <c r="V591" s="105">
        <f>U591/N591</f>
        <v>4.3465666283187016E-2</v>
      </c>
      <c r="W591" s="578">
        <f>Y591+AA591+AC591</f>
        <v>4963676.1080199992</v>
      </c>
      <c r="X591" s="105">
        <f t="shared" si="675"/>
        <v>0.23761851342692997</v>
      </c>
      <c r="Y591" s="104">
        <f>Y590+Y529+Y186+Y212</f>
        <v>4737932.6895199995</v>
      </c>
      <c r="Z591" s="105">
        <f t="shared" si="676"/>
        <v>0.25182605863872853</v>
      </c>
      <c r="AA591" s="104">
        <f>AA590+AA529+AA186+AA212</f>
        <v>91322.963539999982</v>
      </c>
      <c r="AB591" s="105">
        <f t="shared" si="739"/>
        <v>0.11803352646588346</v>
      </c>
      <c r="AC591" s="104">
        <f>AC590+AC529+AC186+AC212</f>
        <v>134420.45496</v>
      </c>
      <c r="AD591" s="105"/>
      <c r="AE591" s="578">
        <f>AG591+AI591+AK591</f>
        <v>16006144.816740002</v>
      </c>
      <c r="AF591" s="96">
        <f t="shared" si="740"/>
        <v>0.76623781533704294</v>
      </c>
      <c r="AG591" s="104">
        <f>AG590+AG529+AG186+AG212</f>
        <v>14203951.847230002</v>
      </c>
      <c r="AH591" s="106"/>
      <c r="AI591" s="104">
        <f>AI590+AI529+AI186+AI212</f>
        <v>500938.16090999992</v>
      </c>
      <c r="AJ591" s="105">
        <f t="shared" si="749"/>
        <v>0.64745487204478724</v>
      </c>
      <c r="AK591" s="104">
        <f>AK590+AK529+AK186+AK212</f>
        <v>1301254.8086000001</v>
      </c>
      <c r="AL591" s="103"/>
      <c r="AM591" s="103" t="e">
        <f t="shared" ref="AM591:AW591" si="751">AM590+AM529+AM186</f>
        <v>#REF!</v>
      </c>
      <c r="AN591" s="103">
        <f t="shared" si="751"/>
        <v>0</v>
      </c>
      <c r="AO591" s="103" t="e">
        <f t="shared" si="751"/>
        <v>#REF!</v>
      </c>
      <c r="AP591" s="103" t="e">
        <f t="shared" si="751"/>
        <v>#REF!</v>
      </c>
      <c r="AQ591" s="103" t="e">
        <f t="shared" si="751"/>
        <v>#REF!</v>
      </c>
      <c r="AR591" s="103">
        <f t="shared" si="751"/>
        <v>646703.45194698591</v>
      </c>
      <c r="AS591" s="103" t="e">
        <f t="shared" si="751"/>
        <v>#REF!</v>
      </c>
      <c r="AT591" s="103" t="e">
        <f t="shared" si="751"/>
        <v>#REF!</v>
      </c>
      <c r="AU591" s="103" t="e">
        <f t="shared" si="751"/>
        <v>#REF!</v>
      </c>
      <c r="AV591" s="103">
        <f t="shared" si="751"/>
        <v>773703.59315999993</v>
      </c>
      <c r="AW591" s="103" t="e">
        <f t="shared" si="751"/>
        <v>#REF!</v>
      </c>
      <c r="AX591" s="104" t="e">
        <f>AZ591+BB591+BD591</f>
        <v>#REF!</v>
      </c>
      <c r="AY591" s="105" t="e">
        <f t="shared" si="748"/>
        <v>#REF!</v>
      </c>
      <c r="AZ591" s="104" t="e">
        <f>AZ590+AZ529+AZ186+AZ212</f>
        <v>#REF!</v>
      </c>
      <c r="BA591" s="105" t="e">
        <f t="shared" ref="BA591:BA595" si="752">AZ591/L591</f>
        <v>#REF!</v>
      </c>
      <c r="BB591" s="104">
        <f>BB590+BB529+BB186+BB212</f>
        <v>677539.59232000005</v>
      </c>
      <c r="BC591" s="105">
        <f t="shared" si="742"/>
        <v>0.87570950724522045</v>
      </c>
      <c r="BD591" s="104">
        <f>BD590+BD529+BD186+BD212</f>
        <v>985731.57331999997</v>
      </c>
      <c r="BE591" s="105">
        <f>BD591/N591</f>
        <v>0.75752386604475519</v>
      </c>
    </row>
    <row r="592" spans="2:59" s="109" customFormat="1" ht="48.75" customHeight="1" x14ac:dyDescent="0.25">
      <c r="B592" s="624" t="s">
        <v>56</v>
      </c>
      <c r="C592" s="624"/>
      <c r="D592" s="79" t="e">
        <f>D545+#REF!+#REF!+#REF!+#REF!+#REF!</f>
        <v>#REF!</v>
      </c>
      <c r="E592" s="79"/>
      <c r="F592" s="79"/>
      <c r="G592" s="79"/>
      <c r="H592" s="79"/>
      <c r="I592" s="79"/>
      <c r="J592" s="79"/>
      <c r="K592" s="576">
        <f>L592+M592+N592</f>
        <v>12152354.351085247</v>
      </c>
      <c r="L592" s="111">
        <f>L209+L530+L536</f>
        <v>10185205.227395248</v>
      </c>
      <c r="M592" s="111">
        <f>M209+M530+M536</f>
        <v>773703.59315999993</v>
      </c>
      <c r="N592" s="111">
        <f>N209+N530+N536</f>
        <v>1193445.5305300001</v>
      </c>
      <c r="O592" s="576">
        <f>Q592+S592+U592</f>
        <v>3173180.7681699996</v>
      </c>
      <c r="P592" s="99">
        <f t="shared" si="737"/>
        <v>0.26111654388078498</v>
      </c>
      <c r="Q592" s="111">
        <f>Q209+Q530+Q590</f>
        <v>3011024.0574399997</v>
      </c>
      <c r="R592" s="99">
        <f t="shared" ref="R592:R593" si="753">Q592/L592</f>
        <v>0.2956272348191098</v>
      </c>
      <c r="S592" s="111">
        <f>S209+S530+S536</f>
        <v>105596.80347</v>
      </c>
      <c r="T592" s="99">
        <f t="shared" si="736"/>
        <v>0.13648224514340965</v>
      </c>
      <c r="U592" s="111">
        <f>U209+U530+U536</f>
        <v>56559.90726</v>
      </c>
      <c r="V592" s="99">
        <f t="shared" ref="V592" si="754">U592/N592</f>
        <v>4.7392114523133848E-2</v>
      </c>
      <c r="W592" s="576">
        <f>Y592+AA592+AC592</f>
        <v>3159045.16866</v>
      </c>
      <c r="X592" s="99">
        <f t="shared" si="675"/>
        <v>0.25995334545012555</v>
      </c>
      <c r="Y592" s="111">
        <f>Y209+Y530+Y536</f>
        <v>2933301.7501599998</v>
      </c>
      <c r="Z592" s="99">
        <f t="shared" si="676"/>
        <v>0.28799633239301542</v>
      </c>
      <c r="AA592" s="111">
        <f>AA209+AA530+AA536</f>
        <v>91322.963539999982</v>
      </c>
      <c r="AB592" s="99">
        <f t="shared" si="739"/>
        <v>0.11803352646588346</v>
      </c>
      <c r="AC592" s="111">
        <f>AC209+AC530+AC536</f>
        <v>134420.45496</v>
      </c>
      <c r="AD592" s="99"/>
      <c r="AE592" s="576">
        <f t="shared" ref="AE592:AE596" si="755">AG592+AI592+AK592</f>
        <v>8786558.375260001</v>
      </c>
      <c r="AF592" s="96">
        <f t="shared" si="740"/>
        <v>0.72303342392869996</v>
      </c>
      <c r="AG592" s="111">
        <f>AG209+AG530+AG536</f>
        <v>7092174.6838200018</v>
      </c>
      <c r="AH592" s="106"/>
      <c r="AI592" s="111">
        <f>AI209+AI530+AI536</f>
        <v>500938.16090999992</v>
      </c>
      <c r="AJ592" s="105">
        <f t="shared" si="749"/>
        <v>0.64745487204478724</v>
      </c>
      <c r="AK592" s="111">
        <f>AK209+AK530+AK536</f>
        <v>1193445.5305299999</v>
      </c>
      <c r="AL592" s="79"/>
      <c r="AM592" s="79" t="e">
        <f t="shared" ref="AM592:AW592" si="756">AM590+AM530+AM186</f>
        <v>#REF!</v>
      </c>
      <c r="AN592" s="79">
        <f t="shared" si="756"/>
        <v>0</v>
      </c>
      <c r="AO592" s="79" t="e">
        <f t="shared" si="756"/>
        <v>#REF!</v>
      </c>
      <c r="AP592" s="79" t="e">
        <f t="shared" si="756"/>
        <v>#REF!</v>
      </c>
      <c r="AQ592" s="79" t="e">
        <f t="shared" si="756"/>
        <v>#REF!</v>
      </c>
      <c r="AR592" s="79">
        <f t="shared" si="756"/>
        <v>646703.45194698591</v>
      </c>
      <c r="AS592" s="79" t="e">
        <f t="shared" si="756"/>
        <v>#REF!</v>
      </c>
      <c r="AT592" s="79" t="e">
        <f t="shared" si="756"/>
        <v>#REF!</v>
      </c>
      <c r="AU592" s="79" t="e">
        <f t="shared" si="756"/>
        <v>#REF!</v>
      </c>
      <c r="AV592" s="79">
        <f t="shared" si="756"/>
        <v>773703.59315999993</v>
      </c>
      <c r="AW592" s="79">
        <f t="shared" si="756"/>
        <v>181804.98616999999</v>
      </c>
      <c r="AX592" s="111" t="e">
        <f t="shared" ref="AX592:AX593" si="757">AZ592+BB592+BD592</f>
        <v>#REF!</v>
      </c>
      <c r="AY592" s="99" t="e">
        <f t="shared" si="748"/>
        <v>#REF!</v>
      </c>
      <c r="AZ592" s="111" t="e">
        <f>AZ209+AZ530+AZ536</f>
        <v>#REF!</v>
      </c>
      <c r="BA592" s="99" t="e">
        <f t="shared" si="752"/>
        <v>#REF!</v>
      </c>
      <c r="BB592" s="111">
        <f>BB209+BB530+BB536</f>
        <v>677539.59232000005</v>
      </c>
      <c r="BC592" s="99">
        <f t="shared" si="742"/>
        <v>0.87570950724522045</v>
      </c>
      <c r="BD592" s="111">
        <f>BD209+BD530+BD536</f>
        <v>985731.57331999997</v>
      </c>
      <c r="BE592" s="99">
        <f t="shared" ref="BE592" si="758">BD592/N592</f>
        <v>0.82595438845226898</v>
      </c>
      <c r="BF592" s="108"/>
      <c r="BG592" s="108"/>
    </row>
    <row r="593" spans="2:57" s="86" customFormat="1" ht="41.25" customHeight="1" x14ac:dyDescent="0.25">
      <c r="B593" s="625" t="s">
        <v>57</v>
      </c>
      <c r="C593" s="625"/>
      <c r="D593" s="84" t="e">
        <f>#REF!</f>
        <v>#REF!</v>
      </c>
      <c r="E593" s="84"/>
      <c r="F593" s="84"/>
      <c r="G593" s="84"/>
      <c r="H593" s="84"/>
      <c r="I593" s="84"/>
      <c r="J593" s="84"/>
      <c r="K593" s="84">
        <f>L593+M593+N593</f>
        <v>3578921.7</v>
      </c>
      <c r="L593" s="85">
        <f>L531+L208+L212</f>
        <v>3578921.7</v>
      </c>
      <c r="M593" s="85">
        <f>M531+M208</f>
        <v>0</v>
      </c>
      <c r="N593" s="85">
        <f>N531+N208</f>
        <v>0</v>
      </c>
      <c r="O593" s="84">
        <f>Q593+S593+U593</f>
        <v>1531336.3073800001</v>
      </c>
      <c r="P593" s="100">
        <f t="shared" si="737"/>
        <v>0.427876448758295</v>
      </c>
      <c r="Q593" s="85">
        <f>Q208+Q212+Q531</f>
        <v>1531336.3073800001</v>
      </c>
      <c r="R593" s="100">
        <f t="shared" si="753"/>
        <v>0.427876448758295</v>
      </c>
      <c r="S593" s="85">
        <f>S531+S208</f>
        <v>0</v>
      </c>
      <c r="T593" s="100">
        <v>0</v>
      </c>
      <c r="U593" s="85">
        <f>U531+U208</f>
        <v>0</v>
      </c>
      <c r="V593" s="100">
        <v>0</v>
      </c>
      <c r="W593" s="84">
        <f>Y593+AA593+AC593</f>
        <v>1413791.55846</v>
      </c>
      <c r="X593" s="100">
        <f t="shared" si="675"/>
        <v>0.3950328274742641</v>
      </c>
      <c r="Y593" s="85">
        <f>Y531+Y208+Y212</f>
        <v>1413791.55846</v>
      </c>
      <c r="Z593" s="100">
        <f t="shared" si="676"/>
        <v>0.3950328274742641</v>
      </c>
      <c r="AA593" s="85">
        <f>AA531+AA208</f>
        <v>0</v>
      </c>
      <c r="AB593" s="100">
        <v>0</v>
      </c>
      <c r="AC593" s="85">
        <f>AC531+AC208</f>
        <v>0</v>
      </c>
      <c r="AD593" s="100"/>
      <c r="AE593" s="84">
        <f t="shared" si="755"/>
        <v>3322716.6588300001</v>
      </c>
      <c r="AF593" s="100">
        <f t="shared" si="740"/>
        <v>0.9284127838924221</v>
      </c>
      <c r="AG593" s="85">
        <f>AG531+AG208+AG212</f>
        <v>3322716.6588300001</v>
      </c>
      <c r="AH593" s="117"/>
      <c r="AI593" s="85">
        <f>AI531+AI208</f>
        <v>0</v>
      </c>
      <c r="AJ593" s="100">
        <v>0</v>
      </c>
      <c r="AK593" s="85">
        <f>AK531+AK208</f>
        <v>0</v>
      </c>
      <c r="AL593" s="84"/>
      <c r="AM593" s="84">
        <f t="shared" ref="AM593:AW593" si="759">AM531</f>
        <v>654000</v>
      </c>
      <c r="AN593" s="84">
        <f t="shared" si="759"/>
        <v>0</v>
      </c>
      <c r="AO593" s="84">
        <f t="shared" si="759"/>
        <v>0</v>
      </c>
      <c r="AP593" s="84">
        <f t="shared" si="759"/>
        <v>0</v>
      </c>
      <c r="AQ593" s="84">
        <f t="shared" si="759"/>
        <v>0</v>
      </c>
      <c r="AR593" s="84">
        <f t="shared" si="759"/>
        <v>0</v>
      </c>
      <c r="AS593" s="84">
        <f t="shared" si="759"/>
        <v>0</v>
      </c>
      <c r="AT593" s="84">
        <f t="shared" si="759"/>
        <v>2510500</v>
      </c>
      <c r="AU593" s="84">
        <f t="shared" si="759"/>
        <v>2510500</v>
      </c>
      <c r="AV593" s="84">
        <f t="shared" si="759"/>
        <v>0</v>
      </c>
      <c r="AW593" s="84">
        <f t="shared" si="759"/>
        <v>0</v>
      </c>
      <c r="AX593" s="85">
        <f t="shared" si="757"/>
        <v>1479623.2131399999</v>
      </c>
      <c r="AY593" s="100">
        <f t="shared" si="748"/>
        <v>0.41342709820670281</v>
      </c>
      <c r="AZ593" s="85">
        <f>AZ531+AZ208+AZ212</f>
        <v>1479623.2131399999</v>
      </c>
      <c r="BA593" s="100">
        <f t="shared" si="752"/>
        <v>0.41342709820670281</v>
      </c>
      <c r="BB593" s="85">
        <f>BB531+BB208</f>
        <v>0</v>
      </c>
      <c r="BC593" s="100">
        <v>0</v>
      </c>
      <c r="BD593" s="85">
        <f>BD531+BD208</f>
        <v>0</v>
      </c>
      <c r="BE593" s="100">
        <v>0</v>
      </c>
    </row>
    <row r="594" spans="2:57" s="392" customFormat="1" ht="104.25" customHeight="1" x14ac:dyDescent="0.25">
      <c r="B594" s="653" t="s">
        <v>426</v>
      </c>
      <c r="C594" s="654"/>
      <c r="D594" s="389"/>
      <c r="E594" s="389"/>
      <c r="F594" s="389"/>
      <c r="G594" s="389"/>
      <c r="H594" s="389"/>
      <c r="I594" s="389"/>
      <c r="J594" s="389"/>
      <c r="K594" s="389">
        <v>0</v>
      </c>
      <c r="L594" s="390"/>
      <c r="M594" s="390"/>
      <c r="N594" s="390"/>
      <c r="O594" s="389">
        <f>Q594</f>
        <v>16575.977200000001</v>
      </c>
      <c r="P594" s="391">
        <v>0</v>
      </c>
      <c r="Q594" s="390">
        <f>Q210</f>
        <v>16575.977200000001</v>
      </c>
      <c r="R594" s="391">
        <v>0</v>
      </c>
      <c r="S594" s="390"/>
      <c r="T594" s="391"/>
      <c r="U594" s="390"/>
      <c r="V594" s="391"/>
      <c r="W594" s="389">
        <v>0</v>
      </c>
      <c r="X594" s="391">
        <v>0</v>
      </c>
      <c r="Y594" s="390"/>
      <c r="Z594" s="391"/>
      <c r="AA594" s="390"/>
      <c r="AB594" s="391"/>
      <c r="AC594" s="390"/>
      <c r="AD594" s="391"/>
      <c r="AE594" s="389">
        <v>0</v>
      </c>
      <c r="AF594" s="391">
        <v>0</v>
      </c>
      <c r="AG594" s="390"/>
      <c r="AH594" s="117"/>
      <c r="AI594" s="390"/>
      <c r="AJ594" s="391"/>
      <c r="AK594" s="390"/>
      <c r="AL594" s="389"/>
      <c r="AM594" s="389"/>
      <c r="AN594" s="389"/>
      <c r="AO594" s="389"/>
      <c r="AP594" s="389"/>
      <c r="AQ594" s="389"/>
      <c r="AR594" s="389"/>
      <c r="AS594" s="389"/>
      <c r="AT594" s="389"/>
      <c r="AU594" s="389"/>
      <c r="AV594" s="389"/>
      <c r="AW594" s="389"/>
      <c r="AX594" s="390"/>
      <c r="AY594" s="391"/>
      <c r="AZ594" s="390"/>
      <c r="BA594" s="391"/>
      <c r="BB594" s="390"/>
      <c r="BC594" s="391"/>
      <c r="BD594" s="390"/>
      <c r="BE594" s="391"/>
    </row>
    <row r="595" spans="2:57" s="90" customFormat="1" ht="42.75" customHeight="1" x14ac:dyDescent="0.25">
      <c r="B595" s="626" t="s">
        <v>138</v>
      </c>
      <c r="C595" s="626"/>
      <c r="D595" s="626"/>
      <c r="E595" s="88"/>
      <c r="F595" s="88"/>
      <c r="G595" s="88"/>
      <c r="H595" s="88"/>
      <c r="I595" s="88"/>
      <c r="J595" s="88"/>
      <c r="K595" s="88">
        <f>L595+M595+N595</f>
        <v>4757989</v>
      </c>
      <c r="L595" s="89">
        <f>L532</f>
        <v>4757989</v>
      </c>
      <c r="M595" s="89">
        <f>M411</f>
        <v>0</v>
      </c>
      <c r="N595" s="89">
        <f>N411</f>
        <v>0</v>
      </c>
      <c r="O595" s="88">
        <f>Q595</f>
        <v>460071.35751</v>
      </c>
      <c r="P595" s="200">
        <f t="shared" si="737"/>
        <v>9.6694497929692563E-2</v>
      </c>
      <c r="Q595" s="89">
        <f>Q532</f>
        <v>460071.35751</v>
      </c>
      <c r="R595" s="200">
        <f t="shared" ref="R595" si="760">Q595/L595</f>
        <v>9.6694497929692563E-2</v>
      </c>
      <c r="S595" s="89">
        <f>S411</f>
        <v>0</v>
      </c>
      <c r="T595" s="200">
        <v>0</v>
      </c>
      <c r="U595" s="89">
        <f>U411</f>
        <v>0</v>
      </c>
      <c r="V595" s="200">
        <v>0</v>
      </c>
      <c r="W595" s="88">
        <f>Y595</f>
        <v>390839.38089999999</v>
      </c>
      <c r="X595" s="387">
        <v>0</v>
      </c>
      <c r="Y595" s="89">
        <f>Y532</f>
        <v>390839.38089999999</v>
      </c>
      <c r="Z595" s="388">
        <f t="shared" si="676"/>
        <v>8.2143817671709626E-2</v>
      </c>
      <c r="AA595" s="88">
        <f>AA411</f>
        <v>0</v>
      </c>
      <c r="AB595" s="88"/>
      <c r="AC595" s="89">
        <f>AC411</f>
        <v>0</v>
      </c>
      <c r="AD595" s="387">
        <v>0</v>
      </c>
      <c r="AE595" s="88">
        <f>AG595</f>
        <v>3509500.5043099998</v>
      </c>
      <c r="AF595" s="301">
        <f t="shared" si="740"/>
        <v>0.73760164311224763</v>
      </c>
      <c r="AG595" s="89">
        <f>AG532</f>
        <v>3509500.5043099998</v>
      </c>
      <c r="AH595" s="114">
        <f t="shared" ref="AH595" si="761">AG595/L595</f>
        <v>0.73760164311224763</v>
      </c>
      <c r="AI595" s="88">
        <f>AI411</f>
        <v>0</v>
      </c>
      <c r="AJ595" s="301">
        <v>0</v>
      </c>
      <c r="AK595" s="89">
        <f>AK411</f>
        <v>0</v>
      </c>
      <c r="AL595" s="88"/>
      <c r="AM595" s="88"/>
      <c r="AN595" s="88"/>
      <c r="AO595" s="88"/>
      <c r="AP595" s="88"/>
      <c r="AQ595" s="88"/>
      <c r="AR595" s="88"/>
      <c r="AS595" s="88"/>
      <c r="AT595" s="88"/>
      <c r="AU595" s="88"/>
      <c r="AV595" s="88"/>
      <c r="AW595" s="88"/>
      <c r="AX595" s="89" t="e">
        <f>AZ595</f>
        <v>#REF!</v>
      </c>
      <c r="AY595" s="387" t="e">
        <f t="shared" si="748"/>
        <v>#REF!</v>
      </c>
      <c r="AZ595" s="89" t="e">
        <f>AZ532</f>
        <v>#REF!</v>
      </c>
      <c r="BA595" s="387" t="e">
        <f t="shared" si="752"/>
        <v>#REF!</v>
      </c>
      <c r="BB595" s="88">
        <f>BB411</f>
        <v>0</v>
      </c>
      <c r="BC595" s="387">
        <v>0</v>
      </c>
      <c r="BD595" s="89">
        <f>BD411</f>
        <v>0</v>
      </c>
      <c r="BE595" s="387">
        <v>0</v>
      </c>
    </row>
    <row r="596" spans="2:57" s="490" customFormat="1" ht="67.5" customHeight="1" x14ac:dyDescent="0.25">
      <c r="B596" s="651" t="s">
        <v>354</v>
      </c>
      <c r="C596" s="652"/>
      <c r="D596" s="522"/>
      <c r="E596" s="492"/>
      <c r="F596" s="492"/>
      <c r="G596" s="492"/>
      <c r="H596" s="492"/>
      <c r="I596" s="492"/>
      <c r="J596" s="492"/>
      <c r="K596" s="492">
        <f>L596+M596+N596</f>
        <v>400000</v>
      </c>
      <c r="L596" s="483">
        <f>L533</f>
        <v>292190.72193</v>
      </c>
      <c r="M596" s="483">
        <f>M532</f>
        <v>0</v>
      </c>
      <c r="N596" s="483">
        <f>N533</f>
        <v>107809.27807</v>
      </c>
      <c r="O596" s="492">
        <f>Q596</f>
        <v>0</v>
      </c>
      <c r="P596" s="494">
        <v>0</v>
      </c>
      <c r="Q596" s="483">
        <f>Q218</f>
        <v>0</v>
      </c>
      <c r="R596" s="492"/>
      <c r="S596" s="483">
        <f>S532</f>
        <v>0</v>
      </c>
      <c r="T596" s="492"/>
      <c r="U596" s="483">
        <f>U532</f>
        <v>0</v>
      </c>
      <c r="V596" s="492"/>
      <c r="W596" s="492">
        <v>0</v>
      </c>
      <c r="X596" s="494">
        <v>0</v>
      </c>
      <c r="Y596" s="483">
        <f>Y533</f>
        <v>0</v>
      </c>
      <c r="Z596" s="494">
        <v>0</v>
      </c>
      <c r="AA596" s="492">
        <f>AA532</f>
        <v>0</v>
      </c>
      <c r="AB596" s="494">
        <v>0</v>
      </c>
      <c r="AC596" s="483">
        <f>AC533</f>
        <v>0</v>
      </c>
      <c r="AD596" s="494"/>
      <c r="AE596" s="492">
        <f t="shared" si="755"/>
        <v>387369.27833999996</v>
      </c>
      <c r="AF596" s="494">
        <v>0</v>
      </c>
      <c r="AG596" s="483">
        <f>AG533</f>
        <v>279560.00026999996</v>
      </c>
      <c r="AH596" s="117"/>
      <c r="AI596" s="483">
        <f>AI532</f>
        <v>0</v>
      </c>
      <c r="AJ596" s="494">
        <v>0</v>
      </c>
      <c r="AK596" s="483">
        <f>AK533</f>
        <v>107809.27807</v>
      </c>
      <c r="AL596" s="492"/>
      <c r="AM596" s="492">
        <f t="shared" ref="AM596:AW596" si="762">AM532</f>
        <v>0</v>
      </c>
      <c r="AN596" s="492">
        <f t="shared" si="762"/>
        <v>0</v>
      </c>
      <c r="AO596" s="492">
        <f t="shared" si="762"/>
        <v>0</v>
      </c>
      <c r="AP596" s="492">
        <f t="shared" si="762"/>
        <v>0</v>
      </c>
      <c r="AQ596" s="492">
        <f t="shared" si="762"/>
        <v>0</v>
      </c>
      <c r="AR596" s="492">
        <f t="shared" si="762"/>
        <v>0</v>
      </c>
      <c r="AS596" s="492">
        <f t="shared" si="762"/>
        <v>0</v>
      </c>
      <c r="AT596" s="492">
        <f t="shared" si="762"/>
        <v>0</v>
      </c>
      <c r="AU596" s="492">
        <f t="shared" si="762"/>
        <v>0</v>
      </c>
      <c r="AV596" s="492">
        <f t="shared" si="762"/>
        <v>0</v>
      </c>
      <c r="AW596" s="492">
        <f t="shared" si="762"/>
        <v>0</v>
      </c>
      <c r="AX596" s="483">
        <f t="shared" ref="AX596" si="763">AZ596+BB596+BD596</f>
        <v>0</v>
      </c>
      <c r="AY596" s="494">
        <v>0</v>
      </c>
      <c r="AZ596" s="483">
        <v>0</v>
      </c>
      <c r="BA596" s="494">
        <v>0</v>
      </c>
      <c r="BB596" s="483">
        <f>BB532</f>
        <v>0</v>
      </c>
      <c r="BC596" s="494">
        <v>0</v>
      </c>
      <c r="BD596" s="483">
        <f>BD532</f>
        <v>0</v>
      </c>
      <c r="BE596" s="494">
        <v>0</v>
      </c>
    </row>
    <row r="597" spans="2:57" s="302" customFormat="1" ht="39" customHeight="1" x14ac:dyDescent="0.3">
      <c r="B597" s="633" t="s">
        <v>37</v>
      </c>
      <c r="C597" s="634"/>
      <c r="D597" s="634"/>
      <c r="E597" s="634"/>
      <c r="F597" s="634"/>
      <c r="G597" s="634"/>
      <c r="H597" s="634"/>
      <c r="I597" s="634"/>
      <c r="J597" s="634"/>
      <c r="K597" s="634"/>
      <c r="L597" s="634"/>
      <c r="M597" s="634"/>
      <c r="N597" s="634"/>
      <c r="O597" s="634"/>
      <c r="P597" s="634"/>
      <c r="Q597" s="634"/>
      <c r="R597" s="634"/>
      <c r="S597" s="634"/>
      <c r="T597" s="634"/>
      <c r="U597" s="634"/>
      <c r="V597" s="634"/>
      <c r="W597" s="634"/>
      <c r="X597" s="634"/>
      <c r="Y597" s="634"/>
      <c r="Z597" s="634"/>
      <c r="AA597" s="634"/>
      <c r="AB597" s="634"/>
      <c r="AC597" s="634"/>
      <c r="AD597" s="634"/>
      <c r="AE597" s="634"/>
      <c r="AF597" s="634"/>
      <c r="AG597" s="634"/>
      <c r="AH597" s="634"/>
      <c r="AI597" s="634"/>
      <c r="AJ597" s="634"/>
      <c r="AK597" s="634"/>
      <c r="AL597" s="634"/>
      <c r="AM597" s="634"/>
      <c r="AN597" s="634"/>
      <c r="AO597" s="634"/>
      <c r="AP597" s="634"/>
      <c r="AQ597" s="634"/>
      <c r="AR597" s="634"/>
      <c r="AS597" s="634"/>
      <c r="AT597" s="634"/>
      <c r="AU597" s="634"/>
      <c r="AV597" s="634"/>
      <c r="AW597" s="634"/>
      <c r="AX597" s="634"/>
      <c r="AY597" s="634"/>
      <c r="AZ597" s="634"/>
      <c r="BA597" s="634"/>
      <c r="BB597" s="634"/>
      <c r="BC597" s="634"/>
      <c r="BD597" s="634"/>
      <c r="BE597" s="634"/>
    </row>
    <row r="598" spans="2:57" s="302" customFormat="1" ht="73.5" hidden="1" customHeight="1" x14ac:dyDescent="0.3">
      <c r="B598" s="248"/>
      <c r="C598" s="248"/>
      <c r="D598" s="248"/>
      <c r="E598" s="248"/>
      <c r="F598" s="248"/>
      <c r="G598" s="248"/>
      <c r="H598" s="248"/>
      <c r="I598" s="248"/>
      <c r="J598" s="248"/>
      <c r="K598" s="248"/>
      <c r="L598" s="248"/>
      <c r="M598" s="248"/>
      <c r="N598" s="248"/>
      <c r="O598" s="248"/>
      <c r="P598" s="248"/>
      <c r="Q598" s="248"/>
      <c r="R598" s="248"/>
      <c r="S598" s="248"/>
      <c r="T598" s="248"/>
      <c r="U598" s="248"/>
      <c r="V598" s="248"/>
      <c r="W598" s="248"/>
      <c r="X598" s="248"/>
      <c r="Y598" s="248"/>
      <c r="Z598" s="248"/>
      <c r="AA598" s="248"/>
      <c r="AB598" s="248"/>
      <c r="AC598" s="248"/>
      <c r="AD598" s="248"/>
      <c r="AE598" s="248"/>
      <c r="AF598" s="248"/>
      <c r="AG598" s="248"/>
      <c r="AH598" s="148"/>
      <c r="AI598" s="248"/>
      <c r="AJ598" s="248"/>
      <c r="AK598" s="248"/>
      <c r="AL598" s="248"/>
      <c r="AM598" s="248"/>
      <c r="AN598" s="248"/>
      <c r="AO598" s="248"/>
      <c r="AP598" s="248"/>
      <c r="AQ598" s="248"/>
      <c r="AR598" s="248"/>
      <c r="AS598" s="248"/>
      <c r="AT598" s="248"/>
      <c r="AU598" s="248"/>
      <c r="AV598" s="248"/>
      <c r="AW598" s="248"/>
      <c r="AX598" s="248"/>
      <c r="AY598" s="248"/>
      <c r="AZ598" s="248"/>
      <c r="BA598" s="248"/>
      <c r="BB598" s="248"/>
      <c r="BC598" s="248"/>
      <c r="BD598" s="248"/>
      <c r="BE598" s="248"/>
    </row>
    <row r="599" spans="2:57" s="302" customFormat="1" ht="54.75" customHeight="1" x14ac:dyDescent="0.3">
      <c r="B599" s="630" t="s">
        <v>228</v>
      </c>
      <c r="C599" s="630"/>
      <c r="D599" s="630"/>
      <c r="E599" s="630"/>
      <c r="F599" s="630"/>
      <c r="G599" s="630"/>
      <c r="H599" s="630"/>
      <c r="I599" s="630"/>
      <c r="J599" s="630"/>
      <c r="K599" s="630"/>
      <c r="L599" s="630"/>
      <c r="M599" s="630"/>
      <c r="N599" s="630"/>
      <c r="O599" s="630"/>
      <c r="P599" s="630"/>
      <c r="Q599" s="630"/>
      <c r="R599" s="630"/>
      <c r="S599" s="630"/>
      <c r="T599" s="630"/>
      <c r="U599" s="630"/>
      <c r="V599" s="630"/>
      <c r="W599" s="630"/>
      <c r="X599" s="630"/>
      <c r="Y599" s="630"/>
      <c r="Z599" s="630"/>
      <c r="AA599" s="630"/>
      <c r="AB599" s="630"/>
      <c r="AC599" s="630"/>
      <c r="AD599" s="630"/>
      <c r="AE599" s="630"/>
      <c r="AF599" s="630"/>
      <c r="AG599" s="630"/>
      <c r="AH599" s="630"/>
      <c r="AI599" s="630"/>
      <c r="AJ599" s="630"/>
      <c r="AK599" s="630"/>
      <c r="AL599" s="630"/>
      <c r="AM599" s="630"/>
      <c r="AN599" s="630"/>
      <c r="AO599" s="630"/>
      <c r="AP599" s="630"/>
      <c r="AQ599" s="630"/>
      <c r="AR599" s="630"/>
      <c r="AS599" s="630"/>
      <c r="AT599" s="630"/>
      <c r="AU599" s="630"/>
      <c r="AV599" s="630"/>
      <c r="AW599" s="630"/>
      <c r="AX599" s="165"/>
      <c r="AY599" s="165"/>
      <c r="AZ599" s="165"/>
    </row>
    <row r="600" spans="2:57" s="168" customFormat="1" ht="141" customHeight="1" x14ac:dyDescent="0.3">
      <c r="B600" s="140" t="s">
        <v>60</v>
      </c>
      <c r="C600" s="151" t="s">
        <v>229</v>
      </c>
      <c r="D600" s="153"/>
      <c r="E600" s="153">
        <f>F600+G600</f>
        <v>158124.29999999999</v>
      </c>
      <c r="F600" s="153">
        <v>158124.29999999999</v>
      </c>
      <c r="G600" s="153"/>
      <c r="H600" s="153"/>
      <c r="I600" s="153"/>
      <c r="J600" s="153"/>
      <c r="K600" s="153">
        <f>L600+M600+N600</f>
        <v>702229.09103000001</v>
      </c>
      <c r="L600" s="152">
        <v>649883.19259999995</v>
      </c>
      <c r="M600" s="152">
        <f>'[1]2023_2025'!$BM$605</f>
        <v>52345.898430000001</v>
      </c>
      <c r="N600" s="152"/>
      <c r="O600" s="153">
        <f>Q600+S600</f>
        <v>346413.04060000001</v>
      </c>
      <c r="P600" s="271">
        <f>O600/K600</f>
        <v>0.49330488443863235</v>
      </c>
      <c r="Q600" s="152">
        <f>'[8]по объектам (2)'!$D$392</f>
        <v>322573.75835000002</v>
      </c>
      <c r="R600" s="271">
        <f>Q600/L600</f>
        <v>0.49635651763738203</v>
      </c>
      <c r="S600" s="152">
        <v>23839.28225</v>
      </c>
      <c r="T600" s="271">
        <f>S600/M600</f>
        <v>0.45541834155123506</v>
      </c>
      <c r="U600" s="152"/>
      <c r="V600" s="271">
        <v>0</v>
      </c>
      <c r="W600" s="153">
        <f>Y600+AA600+AC600</f>
        <v>339587.81975000002</v>
      </c>
      <c r="X600" s="271">
        <f>W600/K600</f>
        <v>0.48358551943769079</v>
      </c>
      <c r="Y600" s="152">
        <v>319804.03722</v>
      </c>
      <c r="Z600" s="271">
        <f>Y600/L600</f>
        <v>0.49209464233188421</v>
      </c>
      <c r="AA600" s="152">
        <v>19783.78253</v>
      </c>
      <c r="AB600" s="271">
        <f>AA600/M600</f>
        <v>0.37794331787916552</v>
      </c>
      <c r="AC600" s="152"/>
      <c r="AD600" s="153"/>
      <c r="AE600" s="153">
        <f>AG600+AI600</f>
        <v>590212.83736</v>
      </c>
      <c r="AF600" s="105">
        <f>AE600/K600</f>
        <v>0.84048474336815171</v>
      </c>
      <c r="AG600" s="152">
        <f>'[8]по объектам (2)'!$I$392</f>
        <v>540378.11678000004</v>
      </c>
      <c r="AH600" s="114">
        <f>AG600/L600</f>
        <v>0.83150037257941556</v>
      </c>
      <c r="AI600" s="152">
        <v>49834.720580000001</v>
      </c>
      <c r="AJ600" s="153"/>
      <c r="AK600" s="152"/>
      <c r="AL600" s="153"/>
      <c r="AM600" s="153">
        <f>AU600-AA600</f>
        <v>630099.41006999998</v>
      </c>
      <c r="AN600" s="153"/>
      <c r="AO600" s="153"/>
      <c r="AP600" s="153">
        <f>AQ600</f>
        <v>-227571.56608000008</v>
      </c>
      <c r="AQ600" s="153">
        <f>AX600-AE600</f>
        <v>-227571.56608000008</v>
      </c>
      <c r="AR600" s="153"/>
      <c r="AS600" s="153"/>
      <c r="AT600" s="153">
        <f>AU600+AV600</f>
        <v>702229.09103000001</v>
      </c>
      <c r="AU600" s="153">
        <f>L600</f>
        <v>649883.19259999995</v>
      </c>
      <c r="AV600" s="153">
        <f>M600</f>
        <v>52345.898430000001</v>
      </c>
      <c r="AW600" s="153"/>
      <c r="AX600" s="152">
        <f>AZ600+BB600</f>
        <v>362641.27127999993</v>
      </c>
      <c r="AY600" s="105">
        <f>AX600/K600</f>
        <v>0.5164144805623091</v>
      </c>
      <c r="AZ600" s="152">
        <f>L600-Y600</f>
        <v>330079.15537999995</v>
      </c>
      <c r="BA600" s="105">
        <f>AZ600/AE600</f>
        <v>0.55925444938885382</v>
      </c>
      <c r="BB600" s="152">
        <f>M600-AA600</f>
        <v>32562.115900000001</v>
      </c>
      <c r="BC600" s="105">
        <f>BB600/M600</f>
        <v>0.62205668212083454</v>
      </c>
      <c r="BD600" s="152"/>
      <c r="BE600" s="153"/>
    </row>
    <row r="601" spans="2:57" s="168" customFormat="1" ht="91.5" hidden="1" customHeight="1" x14ac:dyDescent="0.3">
      <c r="B601" s="303" t="s">
        <v>18</v>
      </c>
      <c r="C601" s="151" t="s">
        <v>230</v>
      </c>
      <c r="D601" s="153"/>
      <c r="E601" s="153"/>
      <c r="F601" s="153"/>
      <c r="G601" s="153"/>
      <c r="H601" s="153"/>
      <c r="I601" s="153"/>
      <c r="J601" s="153"/>
      <c r="K601" s="153">
        <f>L601+M601+N601</f>
        <v>0</v>
      </c>
      <c r="L601" s="152">
        <v>0</v>
      </c>
      <c r="M601" s="152"/>
      <c r="N601" s="152"/>
      <c r="O601" s="153" t="e">
        <f>Q601+U601</f>
        <v>#REF!</v>
      </c>
      <c r="P601" s="271" t="e">
        <f t="shared" ref="P601:P615" si="764">O601/K601</f>
        <v>#REF!</v>
      </c>
      <c r="Q601" s="152" t="e">
        <f>#REF!-L601</f>
        <v>#REF!</v>
      </c>
      <c r="R601" s="271" t="e">
        <f t="shared" ref="R601:R612" si="765">Q601/L601</f>
        <v>#REF!</v>
      </c>
      <c r="S601" s="152"/>
      <c r="T601" s="271" t="e">
        <f t="shared" ref="T601:T609" si="766">S601/M601</f>
        <v>#DIV/0!</v>
      </c>
      <c r="U601" s="152"/>
      <c r="V601" s="271" t="e">
        <f t="shared" ref="V601:V615" si="767">U601/N601</f>
        <v>#DIV/0!</v>
      </c>
      <c r="W601" s="153" t="e">
        <f>Y601+AC601</f>
        <v>#REF!</v>
      </c>
      <c r="X601" s="153"/>
      <c r="Y601" s="152" t="e">
        <f>#REF!-U601</f>
        <v>#REF!</v>
      </c>
      <c r="Z601" s="271" t="e">
        <f t="shared" ref="Z601:Z613" si="768">Y601/L601</f>
        <v>#REF!</v>
      </c>
      <c r="AA601" s="152"/>
      <c r="AB601" s="271" t="e">
        <f t="shared" ref="AB601:AB609" si="769">AA601/M601</f>
        <v>#DIV/0!</v>
      </c>
      <c r="AC601" s="152"/>
      <c r="AD601" s="153"/>
      <c r="AE601" s="153" t="e">
        <f>AG601+AK601</f>
        <v>#REF!</v>
      </c>
      <c r="AF601" s="105" t="e">
        <f t="shared" ref="AF601:AF615" si="770">AE601/K601</f>
        <v>#REF!</v>
      </c>
      <c r="AG601" s="152" t="e">
        <f>#REF!-AC601</f>
        <v>#REF!</v>
      </c>
      <c r="AH601" s="114" t="e">
        <f t="shared" ref="AH601:AH613" si="771">AG601/L601</f>
        <v>#REF!</v>
      </c>
      <c r="AI601" s="152"/>
      <c r="AJ601" s="153"/>
      <c r="AK601" s="152"/>
      <c r="AL601" s="153"/>
      <c r="AM601" s="153">
        <v>0</v>
      </c>
      <c r="AN601" s="153"/>
      <c r="AO601" s="153"/>
      <c r="AP601" s="153"/>
      <c r="AQ601" s="153"/>
      <c r="AR601" s="153"/>
      <c r="AS601" s="153"/>
      <c r="AT601" s="153">
        <v>0</v>
      </c>
      <c r="AU601" s="153">
        <v>0</v>
      </c>
      <c r="AV601" s="153"/>
      <c r="AW601" s="153"/>
      <c r="AX601" s="152" t="e">
        <f>AZ601+BD601</f>
        <v>#REF!</v>
      </c>
      <c r="AY601" s="105" t="e">
        <f t="shared" ref="AY601:AY615" si="772">AX601/K601</f>
        <v>#REF!</v>
      </c>
      <c r="AZ601" s="152" t="e">
        <f t="shared" ref="AZ601:AZ604" si="773">L601-Y601</f>
        <v>#REF!</v>
      </c>
      <c r="BA601" s="105" t="e">
        <f t="shared" ref="BA601:BA603" si="774">AZ601/AE601</f>
        <v>#REF!</v>
      </c>
      <c r="BB601" s="152"/>
      <c r="BC601" s="105" t="e">
        <f t="shared" ref="BC601:BC609" si="775">BB601/M601</f>
        <v>#DIV/0!</v>
      </c>
      <c r="BD601" s="152"/>
      <c r="BE601" s="153"/>
    </row>
    <row r="602" spans="2:57" s="168" customFormat="1" ht="93.75" hidden="1" customHeight="1" x14ac:dyDescent="0.3">
      <c r="B602" s="303" t="s">
        <v>18</v>
      </c>
      <c r="C602" s="151" t="s">
        <v>231</v>
      </c>
      <c r="D602" s="153"/>
      <c r="E602" s="153">
        <f>F602+G602</f>
        <v>0</v>
      </c>
      <c r="F602" s="153">
        <v>0</v>
      </c>
      <c r="G602" s="153"/>
      <c r="H602" s="153">
        <f>I602+J602</f>
        <v>0</v>
      </c>
      <c r="I602" s="153">
        <f>L602-F602</f>
        <v>0</v>
      </c>
      <c r="J602" s="153"/>
      <c r="K602" s="153">
        <f>L602</f>
        <v>0</v>
      </c>
      <c r="L602" s="152">
        <v>0</v>
      </c>
      <c r="M602" s="152"/>
      <c r="N602" s="152"/>
      <c r="O602" s="153">
        <f>Q602+U602</f>
        <v>0</v>
      </c>
      <c r="P602" s="271" t="e">
        <f t="shared" si="764"/>
        <v>#DIV/0!</v>
      </c>
      <c r="Q602" s="152"/>
      <c r="R602" s="271" t="e">
        <f t="shared" si="765"/>
        <v>#DIV/0!</v>
      </c>
      <c r="S602" s="152"/>
      <c r="T602" s="271" t="e">
        <f t="shared" si="766"/>
        <v>#DIV/0!</v>
      </c>
      <c r="U602" s="152"/>
      <c r="V602" s="271" t="e">
        <f t="shared" si="767"/>
        <v>#DIV/0!</v>
      </c>
      <c r="W602" s="153">
        <f>Y602+AC602</f>
        <v>0</v>
      </c>
      <c r="X602" s="153"/>
      <c r="Y602" s="152"/>
      <c r="Z602" s="271" t="e">
        <f t="shared" si="768"/>
        <v>#DIV/0!</v>
      </c>
      <c r="AA602" s="152"/>
      <c r="AB602" s="271" t="e">
        <f t="shared" si="769"/>
        <v>#DIV/0!</v>
      </c>
      <c r="AC602" s="152"/>
      <c r="AD602" s="153"/>
      <c r="AE602" s="153">
        <f>AG602+AK602</f>
        <v>0</v>
      </c>
      <c r="AF602" s="105" t="e">
        <f t="shared" si="770"/>
        <v>#DIV/0!</v>
      </c>
      <c r="AG602" s="152"/>
      <c r="AH602" s="114" t="e">
        <f t="shared" si="771"/>
        <v>#DIV/0!</v>
      </c>
      <c r="AI602" s="152"/>
      <c r="AJ602" s="153"/>
      <c r="AK602" s="152"/>
      <c r="AL602" s="153"/>
      <c r="AM602" s="153">
        <f>AU602-AA602</f>
        <v>0</v>
      </c>
      <c r="AN602" s="153"/>
      <c r="AO602" s="153"/>
      <c r="AP602" s="153">
        <f>AQ602</f>
        <v>0</v>
      </c>
      <c r="AQ602" s="153">
        <f>AX602-AE602</f>
        <v>0</v>
      </c>
      <c r="AR602" s="153"/>
      <c r="AS602" s="153"/>
      <c r="AT602" s="153">
        <f>AU602</f>
        <v>0</v>
      </c>
      <c r="AU602" s="153">
        <v>0</v>
      </c>
      <c r="AV602" s="153"/>
      <c r="AW602" s="153"/>
      <c r="AX602" s="152">
        <f>AZ602+BD602</f>
        <v>0</v>
      </c>
      <c r="AY602" s="105" t="e">
        <f t="shared" si="772"/>
        <v>#DIV/0!</v>
      </c>
      <c r="AZ602" s="152">
        <f t="shared" si="773"/>
        <v>0</v>
      </c>
      <c r="BA602" s="105" t="e">
        <f t="shared" si="774"/>
        <v>#DIV/0!</v>
      </c>
      <c r="BB602" s="152"/>
      <c r="BC602" s="105" t="e">
        <f t="shared" si="775"/>
        <v>#DIV/0!</v>
      </c>
      <c r="BD602" s="152"/>
      <c r="BE602" s="153"/>
    </row>
    <row r="603" spans="2:57" s="168" customFormat="1" ht="123.75" hidden="1" customHeight="1" x14ac:dyDescent="0.3">
      <c r="B603" s="303" t="s">
        <v>232</v>
      </c>
      <c r="C603" s="151" t="s">
        <v>233</v>
      </c>
      <c r="D603" s="153"/>
      <c r="E603" s="153"/>
      <c r="F603" s="153"/>
      <c r="G603" s="153"/>
      <c r="H603" s="153"/>
      <c r="I603" s="153"/>
      <c r="J603" s="153"/>
      <c r="K603" s="153">
        <f>L603</f>
        <v>0</v>
      </c>
      <c r="L603" s="152">
        <v>0</v>
      </c>
      <c r="M603" s="152"/>
      <c r="N603" s="152"/>
      <c r="O603" s="153" t="e">
        <f>Q603+U603</f>
        <v>#REF!</v>
      </c>
      <c r="P603" s="271" t="e">
        <f t="shared" si="764"/>
        <v>#REF!</v>
      </c>
      <c r="Q603" s="152" t="e">
        <f>#REF!-L603</f>
        <v>#REF!</v>
      </c>
      <c r="R603" s="271" t="e">
        <f t="shared" si="765"/>
        <v>#REF!</v>
      </c>
      <c r="S603" s="152"/>
      <c r="T603" s="271" t="e">
        <f t="shared" si="766"/>
        <v>#DIV/0!</v>
      </c>
      <c r="U603" s="152"/>
      <c r="V603" s="271" t="e">
        <f t="shared" si="767"/>
        <v>#DIV/0!</v>
      </c>
      <c r="W603" s="153" t="e">
        <f>Y603+AC603</f>
        <v>#REF!</v>
      </c>
      <c r="X603" s="153"/>
      <c r="Y603" s="152" t="e">
        <f>#REF!-U603</f>
        <v>#REF!</v>
      </c>
      <c r="Z603" s="271" t="e">
        <f t="shared" si="768"/>
        <v>#REF!</v>
      </c>
      <c r="AA603" s="152"/>
      <c r="AB603" s="271" t="e">
        <f t="shared" si="769"/>
        <v>#DIV/0!</v>
      </c>
      <c r="AC603" s="152"/>
      <c r="AD603" s="153"/>
      <c r="AE603" s="153" t="e">
        <f>AG603+AK603</f>
        <v>#REF!</v>
      </c>
      <c r="AF603" s="105" t="e">
        <f t="shared" si="770"/>
        <v>#REF!</v>
      </c>
      <c r="AG603" s="152" t="e">
        <f>#REF!-AC603</f>
        <v>#REF!</v>
      </c>
      <c r="AH603" s="114" t="e">
        <f t="shared" si="771"/>
        <v>#REF!</v>
      </c>
      <c r="AI603" s="152"/>
      <c r="AJ603" s="153"/>
      <c r="AK603" s="152"/>
      <c r="AL603" s="153"/>
      <c r="AM603" s="153"/>
      <c r="AN603" s="153"/>
      <c r="AO603" s="153"/>
      <c r="AP603" s="153"/>
      <c r="AQ603" s="153"/>
      <c r="AR603" s="153"/>
      <c r="AS603" s="153"/>
      <c r="AT603" s="153">
        <v>0</v>
      </c>
      <c r="AU603" s="153"/>
      <c r="AV603" s="153"/>
      <c r="AW603" s="153"/>
      <c r="AX603" s="152" t="e">
        <f>AZ603+BD603</f>
        <v>#REF!</v>
      </c>
      <c r="AY603" s="105" t="e">
        <f t="shared" si="772"/>
        <v>#REF!</v>
      </c>
      <c r="AZ603" s="152" t="e">
        <f t="shared" si="773"/>
        <v>#REF!</v>
      </c>
      <c r="BA603" s="105" t="e">
        <f t="shared" si="774"/>
        <v>#REF!</v>
      </c>
      <c r="BB603" s="152"/>
      <c r="BC603" s="105" t="e">
        <f t="shared" si="775"/>
        <v>#DIV/0!</v>
      </c>
      <c r="BD603" s="152"/>
      <c r="BE603" s="153"/>
    </row>
    <row r="604" spans="2:57" s="168" customFormat="1" ht="186.75" customHeight="1" x14ac:dyDescent="0.3">
      <c r="B604" s="101" t="s">
        <v>67</v>
      </c>
      <c r="C604" s="151" t="s">
        <v>234</v>
      </c>
      <c r="D604" s="153" t="e">
        <f>#REF!-#REF!</f>
        <v>#REF!</v>
      </c>
      <c r="E604" s="153">
        <f>F604+G604</f>
        <v>10000</v>
      </c>
      <c r="F604" s="153"/>
      <c r="G604" s="153">
        <v>10000</v>
      </c>
      <c r="H604" s="153">
        <f>I604+J604</f>
        <v>609104.60499999998</v>
      </c>
      <c r="I604" s="153"/>
      <c r="J604" s="153">
        <f>N604-G604</f>
        <v>609104.60499999998</v>
      </c>
      <c r="K604" s="153">
        <f>L604+N604</f>
        <v>619104.60499999998</v>
      </c>
      <c r="L604" s="152"/>
      <c r="M604" s="152"/>
      <c r="N604" s="152">
        <v>619104.60499999998</v>
      </c>
      <c r="O604" s="153">
        <f>U604</f>
        <v>358208.24800000002</v>
      </c>
      <c r="P604" s="271">
        <f t="shared" si="764"/>
        <v>0.57859083118918175</v>
      </c>
      <c r="Q604" s="152"/>
      <c r="R604" s="271">
        <v>0</v>
      </c>
      <c r="S604" s="152"/>
      <c r="T604" s="271">
        <v>0</v>
      </c>
      <c r="U604" s="152">
        <f>W604</f>
        <v>358208.24800000002</v>
      </c>
      <c r="V604" s="271">
        <f t="shared" si="767"/>
        <v>0.57859083118918175</v>
      </c>
      <c r="W604" s="153">
        <f>AC604</f>
        <v>358208.24800000002</v>
      </c>
      <c r="X604" s="271">
        <f>W604/K604</f>
        <v>0.57859083118918175</v>
      </c>
      <c r="Y604" s="152">
        <v>0</v>
      </c>
      <c r="Z604" s="271">
        <v>0</v>
      </c>
      <c r="AA604" s="152">
        <v>0</v>
      </c>
      <c r="AB604" s="271">
        <v>0</v>
      </c>
      <c r="AC604" s="152">
        <v>358208.24800000002</v>
      </c>
      <c r="AD604" s="271">
        <f>AC604/N604</f>
        <v>0.57859083118918175</v>
      </c>
      <c r="AE604" s="153">
        <f>AK604</f>
        <v>614601.1</v>
      </c>
      <c r="AF604" s="105">
        <f t="shared" si="770"/>
        <v>0.99272577693070141</v>
      </c>
      <c r="AG604" s="152"/>
      <c r="AH604" s="114">
        <v>0</v>
      </c>
      <c r="AI604" s="152"/>
      <c r="AJ604" s="153"/>
      <c r="AK604" s="152">
        <f>N604-4503.505</f>
        <v>614601.1</v>
      </c>
      <c r="AL604" s="105">
        <f>AK604/N604</f>
        <v>0.99272577693070141</v>
      </c>
      <c r="AM604" s="153"/>
      <c r="AN604" s="153"/>
      <c r="AO604" s="153">
        <v>0</v>
      </c>
      <c r="AP604" s="153">
        <f>AQ604+AS604</f>
        <v>-232208.24800000002</v>
      </c>
      <c r="AQ604" s="153"/>
      <c r="AR604" s="153"/>
      <c r="AS604" s="153">
        <f>AW604-AC604</f>
        <v>-232208.24800000002</v>
      </c>
      <c r="AT604" s="153">
        <f>AU604+AW604</f>
        <v>126000</v>
      </c>
      <c r="AU604" s="153"/>
      <c r="AV604" s="153"/>
      <c r="AW604" s="153">
        <f>100000+26000</f>
        <v>126000</v>
      </c>
      <c r="AX604" s="152">
        <f>BD604</f>
        <v>260896.35699999996</v>
      </c>
      <c r="AY604" s="105">
        <f t="shared" si="772"/>
        <v>0.4214091688108183</v>
      </c>
      <c r="AZ604" s="152">
        <f t="shared" si="773"/>
        <v>0</v>
      </c>
      <c r="BA604" s="105">
        <v>0</v>
      </c>
      <c r="BB604" s="152"/>
      <c r="BC604" s="105"/>
      <c r="BD604" s="152">
        <f>N604-AC604</f>
        <v>260896.35699999996</v>
      </c>
      <c r="BE604" s="105">
        <f>BD604/N604</f>
        <v>0.4214091688108183</v>
      </c>
    </row>
    <row r="605" spans="2:57" s="168" customFormat="1" ht="141" hidden="1" customHeight="1" x14ac:dyDescent="0.3">
      <c r="B605" s="304" t="s">
        <v>235</v>
      </c>
      <c r="C605" s="305" t="s">
        <v>236</v>
      </c>
      <c r="D605" s="285">
        <v>0</v>
      </c>
      <c r="E605" s="285"/>
      <c r="F605" s="285"/>
      <c r="G605" s="285"/>
      <c r="H605" s="285"/>
      <c r="I605" s="285"/>
      <c r="J605" s="285"/>
      <c r="K605" s="153">
        <f t="shared" ref="K605:K606" si="776">L605+N605</f>
        <v>0</v>
      </c>
      <c r="L605" s="286"/>
      <c r="M605" s="286"/>
      <c r="N605" s="286">
        <v>0</v>
      </c>
      <c r="O605" s="153">
        <f t="shared" ref="O605:O606" si="777">U605</f>
        <v>0</v>
      </c>
      <c r="P605" s="271" t="e">
        <f t="shared" si="764"/>
        <v>#DIV/0!</v>
      </c>
      <c r="Q605" s="286"/>
      <c r="R605" s="271" t="e">
        <f t="shared" si="765"/>
        <v>#DIV/0!</v>
      </c>
      <c r="S605" s="286"/>
      <c r="T605" s="271" t="e">
        <f t="shared" si="766"/>
        <v>#DIV/0!</v>
      </c>
      <c r="U605" s="286">
        <v>0</v>
      </c>
      <c r="V605" s="271" t="e">
        <f t="shared" si="767"/>
        <v>#DIV/0!</v>
      </c>
      <c r="W605" s="153">
        <f t="shared" ref="W605:W606" si="778">AC605</f>
        <v>0</v>
      </c>
      <c r="X605" s="271" t="e">
        <f t="shared" ref="X605:X606" si="779">W605/K605</f>
        <v>#DIV/0!</v>
      </c>
      <c r="Y605" s="286"/>
      <c r="Z605" s="271" t="e">
        <f t="shared" si="768"/>
        <v>#DIV/0!</v>
      </c>
      <c r="AA605" s="286"/>
      <c r="AB605" s="271" t="e">
        <f t="shared" si="769"/>
        <v>#DIV/0!</v>
      </c>
      <c r="AC605" s="286">
        <v>0</v>
      </c>
      <c r="AD605" s="271" t="e">
        <f t="shared" ref="AD605:AD615" si="780">AC605/N605</f>
        <v>#DIV/0!</v>
      </c>
      <c r="AE605" s="153">
        <f>AK605</f>
        <v>0</v>
      </c>
      <c r="AF605" s="105" t="e">
        <f t="shared" si="770"/>
        <v>#DIV/0!</v>
      </c>
      <c r="AG605" s="286"/>
      <c r="AH605" s="114" t="e">
        <f t="shared" si="771"/>
        <v>#DIV/0!</v>
      </c>
      <c r="AI605" s="286"/>
      <c r="AJ605" s="285"/>
      <c r="AK605" s="286">
        <v>0</v>
      </c>
      <c r="AL605" s="285"/>
      <c r="AM605" s="285"/>
      <c r="AN605" s="285"/>
      <c r="AO605" s="285"/>
      <c r="AP605" s="285"/>
      <c r="AQ605" s="285"/>
      <c r="AR605" s="285"/>
      <c r="AS605" s="285"/>
      <c r="AT605" s="285"/>
      <c r="AU605" s="285"/>
      <c r="AV605" s="285"/>
      <c r="AW605" s="285"/>
      <c r="AX605" s="286">
        <f>BD605</f>
        <v>0</v>
      </c>
      <c r="AY605" s="105" t="e">
        <f t="shared" si="772"/>
        <v>#DIV/0!</v>
      </c>
      <c r="AZ605" s="286"/>
      <c r="BA605" s="105" t="e">
        <f t="shared" ref="BA605:BA611" si="781">AZ605/AE605</f>
        <v>#DIV/0!</v>
      </c>
      <c r="BB605" s="286"/>
      <c r="BC605" s="105" t="e">
        <f t="shared" si="775"/>
        <v>#DIV/0!</v>
      </c>
      <c r="BD605" s="286">
        <v>0</v>
      </c>
      <c r="BE605" s="105" t="e">
        <f t="shared" ref="BE605:BE615" si="782">BD605/N605</f>
        <v>#DIV/0!</v>
      </c>
    </row>
    <row r="606" spans="2:57" s="168" customFormat="1" ht="141" customHeight="1" x14ac:dyDescent="0.3">
      <c r="B606" s="101">
        <v>3</v>
      </c>
      <c r="C606" s="151" t="s">
        <v>350</v>
      </c>
      <c r="D606" s="285"/>
      <c r="E606" s="285"/>
      <c r="F606" s="285"/>
      <c r="G606" s="285"/>
      <c r="H606" s="285"/>
      <c r="I606" s="285"/>
      <c r="J606" s="285"/>
      <c r="K606" s="153">
        <f t="shared" si="776"/>
        <v>150</v>
      </c>
      <c r="L606" s="286"/>
      <c r="M606" s="286"/>
      <c r="N606" s="152">
        <v>150</v>
      </c>
      <c r="O606" s="153">
        <f t="shared" si="777"/>
        <v>0</v>
      </c>
      <c r="P606" s="271">
        <f t="shared" si="764"/>
        <v>0</v>
      </c>
      <c r="Q606" s="286"/>
      <c r="R606" s="271"/>
      <c r="S606" s="286"/>
      <c r="T606" s="271"/>
      <c r="U606" s="286"/>
      <c r="V606" s="271"/>
      <c r="W606" s="153">
        <f t="shared" si="778"/>
        <v>0</v>
      </c>
      <c r="X606" s="271">
        <f t="shared" si="779"/>
        <v>0</v>
      </c>
      <c r="Y606" s="286"/>
      <c r="Z606" s="271"/>
      <c r="AA606" s="286"/>
      <c r="AB606" s="271"/>
      <c r="AC606" s="286"/>
      <c r="AD606" s="271"/>
      <c r="AE606" s="153">
        <v>0</v>
      </c>
      <c r="AF606" s="271">
        <v>0</v>
      </c>
      <c r="AG606" s="286"/>
      <c r="AH606" s="114"/>
      <c r="AI606" s="286"/>
      <c r="AJ606" s="285"/>
      <c r="AK606" s="286"/>
      <c r="AL606" s="285"/>
      <c r="AM606" s="285"/>
      <c r="AN606" s="285"/>
      <c r="AO606" s="285"/>
      <c r="AP606" s="285"/>
      <c r="AQ606" s="285"/>
      <c r="AR606" s="285"/>
      <c r="AS606" s="285"/>
      <c r="AT606" s="285"/>
      <c r="AU606" s="285"/>
      <c r="AV606" s="285"/>
      <c r="AW606" s="285"/>
      <c r="AX606" s="286"/>
      <c r="AY606" s="105"/>
      <c r="AZ606" s="286"/>
      <c r="BA606" s="105"/>
      <c r="BB606" s="286"/>
      <c r="BC606" s="105"/>
      <c r="BD606" s="286"/>
      <c r="BE606" s="105"/>
    </row>
    <row r="607" spans="2:57" s="180" customFormat="1" ht="99" customHeight="1" x14ac:dyDescent="0.3">
      <c r="B607" s="631" t="s">
        <v>237</v>
      </c>
      <c r="C607" s="631"/>
      <c r="D607" s="416" t="e">
        <f>#REF!+D556+D564+#REF!+D602</f>
        <v>#REF!</v>
      </c>
      <c r="E607" s="416" t="e">
        <f>#REF!+E556+E564+#REF!</f>
        <v>#REF!</v>
      </c>
      <c r="F607" s="416" t="e">
        <f>#REF!+F556+F564+#REF!</f>
        <v>#REF!</v>
      </c>
      <c r="G607" s="416" t="e">
        <f>#REF!+G556+G564+#REF!</f>
        <v>#REF!</v>
      </c>
      <c r="H607" s="416" t="e">
        <f>#REF!+H556+H564+#REF!</f>
        <v>#REF!</v>
      </c>
      <c r="I607" s="416" t="e">
        <f>#REF!+I556+I564+#REF!</f>
        <v>#REF!</v>
      </c>
      <c r="J607" s="416" t="e">
        <f>#REF!+J556+J564</f>
        <v>#REF!</v>
      </c>
      <c r="K607" s="581">
        <f>K600+K604+K606</f>
        <v>1321483.69603</v>
      </c>
      <c r="L607" s="182">
        <f t="shared" ref="L607:AX607" si="783">L600+L604</f>
        <v>649883.19259999995</v>
      </c>
      <c r="M607" s="182">
        <f t="shared" si="783"/>
        <v>52345.898430000001</v>
      </c>
      <c r="N607" s="182">
        <f>N600+N604+N606</f>
        <v>619254.60499999998</v>
      </c>
      <c r="O607" s="581">
        <f>O600+O604+O606</f>
        <v>704621.28860000009</v>
      </c>
      <c r="P607" s="96">
        <f t="shared" si="764"/>
        <v>0.53320467798189464</v>
      </c>
      <c r="Q607" s="182">
        <f t="shared" si="783"/>
        <v>322573.75835000002</v>
      </c>
      <c r="R607" s="96">
        <f t="shared" si="765"/>
        <v>0.49635651763738203</v>
      </c>
      <c r="S607" s="182">
        <f t="shared" si="783"/>
        <v>23839.28225</v>
      </c>
      <c r="T607" s="96">
        <f t="shared" si="766"/>
        <v>0.45541834155123506</v>
      </c>
      <c r="U607" s="182">
        <f t="shared" si="783"/>
        <v>358208.24800000002</v>
      </c>
      <c r="V607" s="96">
        <f t="shared" si="767"/>
        <v>0.57845068104095898</v>
      </c>
      <c r="W607" s="581">
        <f>W600+W604+W606</f>
        <v>697796.06775000005</v>
      </c>
      <c r="X607" s="96">
        <f t="shared" ref="X607:X615" si="784">W607/K607</f>
        <v>0.52803986144234571</v>
      </c>
      <c r="Y607" s="182">
        <f t="shared" ref="Y607" si="785">Y600+Y604</f>
        <v>319804.03722</v>
      </c>
      <c r="Z607" s="96">
        <f t="shared" si="768"/>
        <v>0.49209464233188421</v>
      </c>
      <c r="AA607" s="182">
        <f t="shared" ref="AA607" si="786">AA600+AA604</f>
        <v>19783.78253</v>
      </c>
      <c r="AB607" s="96">
        <f t="shared" si="769"/>
        <v>0.37794331787916552</v>
      </c>
      <c r="AC607" s="182">
        <f>AC600+AC604+AC606</f>
        <v>358208.24800000002</v>
      </c>
      <c r="AD607" s="96">
        <f t="shared" si="780"/>
        <v>0.57845068104095898</v>
      </c>
      <c r="AE607" s="581">
        <f>AE600+AE604+AE606</f>
        <v>1204813.9373599999</v>
      </c>
      <c r="AF607" s="96">
        <f t="shared" si="770"/>
        <v>0.91171305478796349</v>
      </c>
      <c r="AG607" s="182">
        <f t="shared" ref="AG607" si="787">AG600+AG604</f>
        <v>540378.11678000004</v>
      </c>
      <c r="AH607" s="114">
        <f t="shared" si="771"/>
        <v>0.83150037257941556</v>
      </c>
      <c r="AI607" s="182">
        <f t="shared" ref="AI607" si="788">AI600+AI604</f>
        <v>49834.720580000001</v>
      </c>
      <c r="AJ607" s="96">
        <f>AI607/M607</f>
        <v>0.95202722800988704</v>
      </c>
      <c r="AK607" s="182">
        <f>AK600+AK604+AK606</f>
        <v>614601.1</v>
      </c>
      <c r="AL607" s="96">
        <f>AK607/N607</f>
        <v>0.99248531224083514</v>
      </c>
      <c r="AM607" s="416">
        <f t="shared" si="783"/>
        <v>630099.41006999998</v>
      </c>
      <c r="AN607" s="416">
        <f t="shared" si="783"/>
        <v>0</v>
      </c>
      <c r="AO607" s="416">
        <f t="shared" si="783"/>
        <v>0</v>
      </c>
      <c r="AP607" s="416">
        <f t="shared" si="783"/>
        <v>-459779.8140800001</v>
      </c>
      <c r="AQ607" s="416">
        <f t="shared" si="783"/>
        <v>-227571.56608000008</v>
      </c>
      <c r="AR607" s="416">
        <f t="shared" si="783"/>
        <v>0</v>
      </c>
      <c r="AS607" s="416">
        <f t="shared" si="783"/>
        <v>-232208.24800000002</v>
      </c>
      <c r="AT607" s="416">
        <f t="shared" si="783"/>
        <v>828229.09103000001</v>
      </c>
      <c r="AU607" s="416">
        <f t="shared" si="783"/>
        <v>649883.19259999995</v>
      </c>
      <c r="AV607" s="416">
        <f t="shared" si="783"/>
        <v>52345.898430000001</v>
      </c>
      <c r="AW607" s="416">
        <f t="shared" si="783"/>
        <v>126000</v>
      </c>
      <c r="AX607" s="182">
        <f t="shared" si="783"/>
        <v>623537.62827999983</v>
      </c>
      <c r="AY607" s="96">
        <f t="shared" si="772"/>
        <v>0.47184662977926323</v>
      </c>
      <c r="AZ607" s="182">
        <f t="shared" ref="AZ607" si="789">AZ600+AZ604</f>
        <v>330079.15537999995</v>
      </c>
      <c r="BA607" s="96">
        <f t="shared" si="781"/>
        <v>0.27396691318434829</v>
      </c>
      <c r="BB607" s="182">
        <f t="shared" ref="BB607" si="790">BB600+BB604</f>
        <v>32562.115900000001</v>
      </c>
      <c r="BC607" s="96">
        <f t="shared" si="775"/>
        <v>0.62205668212083454</v>
      </c>
      <c r="BD607" s="182">
        <f t="shared" ref="BD607" si="791">BD600+BD604</f>
        <v>260896.35699999996</v>
      </c>
      <c r="BE607" s="96">
        <f t="shared" si="782"/>
        <v>0.42130709225811891</v>
      </c>
    </row>
    <row r="608" spans="2:57" s="269" customFormat="1" ht="63" customHeight="1" x14ac:dyDescent="0.25">
      <c r="B608" s="622" t="s">
        <v>238</v>
      </c>
      <c r="C608" s="622"/>
      <c r="D608" s="103" t="e">
        <f>D468+#REF!+#REF!</f>
        <v>#REF!</v>
      </c>
      <c r="E608" s="103" t="e">
        <f>E468+#REF!+#REF!</f>
        <v>#REF!</v>
      </c>
      <c r="F608" s="103" t="e">
        <f>F468+#REF!+#REF!</f>
        <v>#REF!</v>
      </c>
      <c r="G608" s="103" t="e">
        <f>G468+#REF!+#REF!</f>
        <v>#REF!</v>
      </c>
      <c r="H608" s="103" t="e">
        <f>H468+#REF!+#REF!</f>
        <v>#REF!</v>
      </c>
      <c r="I608" s="103" t="e">
        <f>I468+#REF!+#REF!</f>
        <v>#REF!</v>
      </c>
      <c r="J608" s="103" t="e">
        <f>J468+#REF!+#REF!</f>
        <v>#REF!</v>
      </c>
      <c r="K608" s="578">
        <f>K607+K590+K529+K186+K212</f>
        <v>22210748.747115247</v>
      </c>
      <c r="L608" s="104">
        <f>L607+L590+L529+L186+L212</f>
        <v>19464189.841925249</v>
      </c>
      <c r="M608" s="104">
        <f>M607+M590+M529+M186+M212</f>
        <v>826049.49158999999</v>
      </c>
      <c r="N608" s="104">
        <f>N607+N590+N529+N186+N212</f>
        <v>1920509.4136000001</v>
      </c>
      <c r="O608" s="578">
        <f>O607+O590+O529+O186+O212</f>
        <v>5869209.7216600003</v>
      </c>
      <c r="P608" s="105">
        <f t="shared" si="764"/>
        <v>0.26425087188572599</v>
      </c>
      <c r="Q608" s="104">
        <f>Q607+Q590+Q529+Q186+Q212</f>
        <v>5325005.48068</v>
      </c>
      <c r="R608" s="105">
        <f t="shared" si="765"/>
        <v>0.27357961075832227</v>
      </c>
      <c r="S608" s="104">
        <f>S607+S590+S529+S186+S212</f>
        <v>129436.08572</v>
      </c>
      <c r="T608" s="105">
        <f t="shared" si="766"/>
        <v>0.1566928943577682</v>
      </c>
      <c r="U608" s="104">
        <f>U607+U590+U529+U186+U212</f>
        <v>414768.15526000003</v>
      </c>
      <c r="V608" s="105">
        <f t="shared" si="767"/>
        <v>0.21596778038307868</v>
      </c>
      <c r="W608" s="578">
        <f>Y608+AA608+AC608</f>
        <v>5661472.1757700006</v>
      </c>
      <c r="X608" s="105">
        <f t="shared" si="784"/>
        <v>0.25489785329750841</v>
      </c>
      <c r="Y608" s="104">
        <f>Y607+Y590+Y529+Y186+Y212</f>
        <v>5057736.7267399998</v>
      </c>
      <c r="Z608" s="105">
        <f t="shared" si="768"/>
        <v>0.25984830438952022</v>
      </c>
      <c r="AA608" s="104">
        <f>AA607+AA590+AA529+AA186+AA212</f>
        <v>111106.74606999998</v>
      </c>
      <c r="AB608" s="105">
        <f t="shared" si="769"/>
        <v>0.13450374003153132</v>
      </c>
      <c r="AC608" s="104">
        <f>AC607+AC590+AC529+AC186+AC212</f>
        <v>492628.70296000002</v>
      </c>
      <c r="AD608" s="105">
        <f t="shared" si="780"/>
        <v>0.25650939249319593</v>
      </c>
      <c r="AE608" s="578">
        <f>AE607+AE590+AE529+AE186+AE212</f>
        <v>17210958.754100002</v>
      </c>
      <c r="AF608" s="105">
        <f t="shared" si="770"/>
        <v>0.77489322625088797</v>
      </c>
      <c r="AG608" s="104">
        <f>AG607+AG590+AG529+AG186+AG212</f>
        <v>14744329.96401</v>
      </c>
      <c r="AH608" s="114">
        <f t="shared" si="771"/>
        <v>0.75751059169445523</v>
      </c>
      <c r="AI608" s="104">
        <f>AI607+AI590+AI529+AI186+AI212</f>
        <v>550772.88148999994</v>
      </c>
      <c r="AJ608" s="96">
        <f t="shared" ref="AJ608:AJ612" si="792">AI608/M608</f>
        <v>0.66675530594402888</v>
      </c>
      <c r="AK608" s="104">
        <f>AK607+AK590+AK529+AK186+AK212</f>
        <v>1915855.9086000002</v>
      </c>
      <c r="AL608" s="96">
        <f t="shared" ref="AL608:AL615" si="793">AK608/N608</f>
        <v>0.99757694236380912</v>
      </c>
      <c r="AM608" s="103" t="e">
        <f t="shared" ref="AM608:AW608" si="794">AM607+AM590+AM529+AM186</f>
        <v>#REF!</v>
      </c>
      <c r="AN608" s="103">
        <f t="shared" si="794"/>
        <v>0</v>
      </c>
      <c r="AO608" s="103" t="e">
        <f t="shared" si="794"/>
        <v>#REF!</v>
      </c>
      <c r="AP608" s="103" t="e">
        <f t="shared" si="794"/>
        <v>#REF!</v>
      </c>
      <c r="AQ608" s="103" t="e">
        <f t="shared" si="794"/>
        <v>#REF!</v>
      </c>
      <c r="AR608" s="103">
        <f t="shared" si="794"/>
        <v>646703.45194698591</v>
      </c>
      <c r="AS608" s="103" t="e">
        <f t="shared" si="794"/>
        <v>#REF!</v>
      </c>
      <c r="AT608" s="103" t="e">
        <f t="shared" si="794"/>
        <v>#REF!</v>
      </c>
      <c r="AU608" s="103" t="e">
        <f t="shared" si="794"/>
        <v>#REF!</v>
      </c>
      <c r="AV608" s="103">
        <f t="shared" si="794"/>
        <v>826049.49158999999</v>
      </c>
      <c r="AW608" s="103" t="e">
        <f t="shared" si="794"/>
        <v>#REF!</v>
      </c>
      <c r="AX608" s="104" t="e">
        <f>AX607+AX590+AX529+AX186+AX212</f>
        <v>#REF!</v>
      </c>
      <c r="AY608" s="105" t="e">
        <f t="shared" si="772"/>
        <v>#REF!</v>
      </c>
      <c r="AZ608" s="104" t="e">
        <f>AZ607+AZ590+AZ529+AZ186+AZ212</f>
        <v>#REF!</v>
      </c>
      <c r="BA608" s="105" t="e">
        <f t="shared" si="781"/>
        <v>#REF!</v>
      </c>
      <c r="BB608" s="104">
        <f>BB607+BB590+BB529+BB186+BB212</f>
        <v>710101.70822000003</v>
      </c>
      <c r="BC608" s="105">
        <f t="shared" si="775"/>
        <v>0.85963579113544286</v>
      </c>
      <c r="BD608" s="104">
        <f>BD607+BD590+BD529+BD186+BD212</f>
        <v>1246627.9303199998</v>
      </c>
      <c r="BE608" s="105">
        <f t="shared" si="782"/>
        <v>0.64911315794239843</v>
      </c>
    </row>
    <row r="609" spans="2:59" s="109" customFormat="1" ht="57" customHeight="1" x14ac:dyDescent="0.25">
      <c r="B609" s="624" t="s">
        <v>351</v>
      </c>
      <c r="C609" s="624"/>
      <c r="D609" s="79" t="e">
        <f>D469+D530+D536+#REF!+#REF!+#REF!</f>
        <v>#REF!</v>
      </c>
      <c r="E609" s="79"/>
      <c r="F609" s="79"/>
      <c r="G609" s="79"/>
      <c r="H609" s="79"/>
      <c r="I609" s="79"/>
      <c r="J609" s="79"/>
      <c r="K609" s="576">
        <f>K592+K607-K606</f>
        <v>13473688.047115248</v>
      </c>
      <c r="L609" s="111">
        <f>L592+L607</f>
        <v>10835088.419995248</v>
      </c>
      <c r="M609" s="111">
        <f t="shared" ref="M609:AX609" si="795">M592+M607</f>
        <v>826049.49158999999</v>
      </c>
      <c r="N609" s="111">
        <f>N592+N607-N606</f>
        <v>1812550.1355300001</v>
      </c>
      <c r="O609" s="576">
        <f>O592+O607-O606</f>
        <v>3877802.0567699997</v>
      </c>
      <c r="P609" s="99">
        <f t="shared" si="764"/>
        <v>0.28780553944918202</v>
      </c>
      <c r="Q609" s="111">
        <f>Q592+Q607</f>
        <v>3333597.8157899994</v>
      </c>
      <c r="R609" s="99">
        <f t="shared" si="765"/>
        <v>0.30766687696227046</v>
      </c>
      <c r="S609" s="111">
        <f t="shared" si="795"/>
        <v>129436.08572</v>
      </c>
      <c r="T609" s="99">
        <f t="shared" si="766"/>
        <v>0.1566928943577682</v>
      </c>
      <c r="U609" s="111">
        <f>U592+U607-U606</f>
        <v>414768.15526000003</v>
      </c>
      <c r="V609" s="99">
        <f t="shared" si="767"/>
        <v>0.22883127320432406</v>
      </c>
      <c r="W609" s="576">
        <f>Y609+AA609+AC609</f>
        <v>3856841.2364099994</v>
      </c>
      <c r="X609" s="99">
        <f t="shared" si="784"/>
        <v>0.28624985400606479</v>
      </c>
      <c r="Y609" s="111">
        <f>Y592+Y607-Y606</f>
        <v>3253105.7873799996</v>
      </c>
      <c r="Z609" s="99">
        <f t="shared" si="768"/>
        <v>0.30023804710044316</v>
      </c>
      <c r="AA609" s="111">
        <f t="shared" ref="AA609" si="796">AA592+AA607</f>
        <v>111106.74606999998</v>
      </c>
      <c r="AB609" s="99">
        <f t="shared" si="769"/>
        <v>0.13450374003153132</v>
      </c>
      <c r="AC609" s="111">
        <f>AC592+AC607-AC606</f>
        <v>492628.70296000002</v>
      </c>
      <c r="AD609" s="99">
        <f t="shared" si="780"/>
        <v>0.27178762854796984</v>
      </c>
      <c r="AE609" s="576">
        <f>AE592+AE607-AE606</f>
        <v>9991372.3126200009</v>
      </c>
      <c r="AF609" s="105">
        <f t="shared" si="770"/>
        <v>0.74154695267411808</v>
      </c>
      <c r="AG609" s="111">
        <f t="shared" ref="AG609" si="797">AG592+AG607</f>
        <v>7632552.8006000016</v>
      </c>
      <c r="AH609" s="114">
        <f t="shared" si="771"/>
        <v>0.70442921227248723</v>
      </c>
      <c r="AI609" s="111">
        <f t="shared" ref="AI609" si="798">AI592+AI607</f>
        <v>550772.88148999994</v>
      </c>
      <c r="AJ609" s="105">
        <f t="shared" si="792"/>
        <v>0.66675530594402888</v>
      </c>
      <c r="AK609" s="111">
        <f>AK592+AK607-AK606</f>
        <v>1808046.6305299997</v>
      </c>
      <c r="AL609" s="105">
        <f t="shared" si="793"/>
        <v>0.99751537631333798</v>
      </c>
      <c r="AM609" s="79" t="e">
        <f t="shared" si="795"/>
        <v>#REF!</v>
      </c>
      <c r="AN609" s="79">
        <f t="shared" si="795"/>
        <v>0</v>
      </c>
      <c r="AO609" s="79" t="e">
        <f t="shared" si="795"/>
        <v>#REF!</v>
      </c>
      <c r="AP609" s="79" t="e">
        <f t="shared" si="795"/>
        <v>#REF!</v>
      </c>
      <c r="AQ609" s="79" t="e">
        <f t="shared" si="795"/>
        <v>#REF!</v>
      </c>
      <c r="AR609" s="79">
        <f t="shared" si="795"/>
        <v>646703.45194698591</v>
      </c>
      <c r="AS609" s="79" t="e">
        <f t="shared" si="795"/>
        <v>#REF!</v>
      </c>
      <c r="AT609" s="79" t="e">
        <f t="shared" si="795"/>
        <v>#REF!</v>
      </c>
      <c r="AU609" s="79" t="e">
        <f t="shared" si="795"/>
        <v>#REF!</v>
      </c>
      <c r="AV609" s="79">
        <f t="shared" si="795"/>
        <v>826049.49158999999</v>
      </c>
      <c r="AW609" s="79">
        <f t="shared" si="795"/>
        <v>307804.98616999999</v>
      </c>
      <c r="AX609" s="111" t="e">
        <f t="shared" si="795"/>
        <v>#REF!</v>
      </c>
      <c r="AY609" s="105" t="e">
        <f t="shared" si="772"/>
        <v>#REF!</v>
      </c>
      <c r="AZ609" s="111" t="e">
        <f t="shared" ref="AZ609" si="799">AZ592+AZ607</f>
        <v>#REF!</v>
      </c>
      <c r="BA609" s="105" t="e">
        <f t="shared" si="781"/>
        <v>#REF!</v>
      </c>
      <c r="BB609" s="111">
        <f t="shared" ref="BB609" si="800">BB592+BB607</f>
        <v>710101.70822000003</v>
      </c>
      <c r="BC609" s="105">
        <f t="shared" si="775"/>
        <v>0.85963579113544286</v>
      </c>
      <c r="BD609" s="111">
        <f t="shared" ref="BD609" si="801">BD592+BD607</f>
        <v>1246627.9303199998</v>
      </c>
      <c r="BE609" s="105">
        <f t="shared" si="782"/>
        <v>0.68777569562536744</v>
      </c>
      <c r="BF609" s="108"/>
      <c r="BG609" s="108"/>
    </row>
    <row r="610" spans="2:59" s="86" customFormat="1" ht="59.25" customHeight="1" x14ac:dyDescent="0.25">
      <c r="B610" s="625" t="s">
        <v>352</v>
      </c>
      <c r="C610" s="625"/>
      <c r="D610" s="84" t="e">
        <f>D470+D531</f>
        <v>#REF!</v>
      </c>
      <c r="E610" s="84"/>
      <c r="F610" s="84"/>
      <c r="G610" s="84"/>
      <c r="H610" s="84"/>
      <c r="I610" s="84"/>
      <c r="J610" s="84"/>
      <c r="K610" s="84">
        <f>K593</f>
        <v>3578921.7</v>
      </c>
      <c r="L610" s="85">
        <f>L593</f>
        <v>3578921.7</v>
      </c>
      <c r="M610" s="85">
        <f>M593</f>
        <v>0</v>
      </c>
      <c r="N610" s="85">
        <f>N593</f>
        <v>0</v>
      </c>
      <c r="O610" s="84">
        <f>O593</f>
        <v>1531336.3073800001</v>
      </c>
      <c r="P610" s="100">
        <f t="shared" si="764"/>
        <v>0.427876448758295</v>
      </c>
      <c r="Q610" s="85">
        <f>Q593+0</f>
        <v>1531336.3073800001</v>
      </c>
      <c r="R610" s="100">
        <f t="shared" si="765"/>
        <v>0.427876448758295</v>
      </c>
      <c r="S610" s="85">
        <f>S593</f>
        <v>0</v>
      </c>
      <c r="T610" s="100">
        <v>0</v>
      </c>
      <c r="U610" s="85">
        <f>U593</f>
        <v>0</v>
      </c>
      <c r="V610" s="100">
        <v>0</v>
      </c>
      <c r="W610" s="84">
        <f>W593</f>
        <v>1413791.55846</v>
      </c>
      <c r="X610" s="100">
        <f t="shared" si="784"/>
        <v>0.3950328274742641</v>
      </c>
      <c r="Y610" s="85">
        <f>Y593</f>
        <v>1413791.55846</v>
      </c>
      <c r="Z610" s="100">
        <f t="shared" si="768"/>
        <v>0.3950328274742641</v>
      </c>
      <c r="AA610" s="85">
        <f>AA593</f>
        <v>0</v>
      </c>
      <c r="AB610" s="100">
        <v>0</v>
      </c>
      <c r="AC610" s="85">
        <f>AC593</f>
        <v>0</v>
      </c>
      <c r="AD610" s="100">
        <v>0</v>
      </c>
      <c r="AE610" s="84">
        <f>AE593</f>
        <v>3322716.6588300001</v>
      </c>
      <c r="AF610" s="100">
        <f t="shared" si="770"/>
        <v>0.9284127838924221</v>
      </c>
      <c r="AG610" s="85">
        <f>AG593</f>
        <v>3322716.6588300001</v>
      </c>
      <c r="AH610" s="114">
        <f t="shared" si="771"/>
        <v>0.9284127838924221</v>
      </c>
      <c r="AI610" s="85">
        <f>AI593</f>
        <v>0</v>
      </c>
      <c r="AJ610" s="100">
        <v>0</v>
      </c>
      <c r="AK610" s="85">
        <f>AK593</f>
        <v>0</v>
      </c>
      <c r="AL610" s="100">
        <v>0</v>
      </c>
      <c r="AM610" s="84">
        <f t="shared" ref="AM610:AW610" si="802">AM593</f>
        <v>654000</v>
      </c>
      <c r="AN610" s="84">
        <f t="shared" si="802"/>
        <v>0</v>
      </c>
      <c r="AO610" s="84">
        <f t="shared" si="802"/>
        <v>0</v>
      </c>
      <c r="AP610" s="84">
        <f t="shared" si="802"/>
        <v>0</v>
      </c>
      <c r="AQ610" s="84">
        <f t="shared" si="802"/>
        <v>0</v>
      </c>
      <c r="AR610" s="84">
        <f t="shared" si="802"/>
        <v>0</v>
      </c>
      <c r="AS610" s="84">
        <f t="shared" si="802"/>
        <v>0</v>
      </c>
      <c r="AT610" s="84">
        <f t="shared" si="802"/>
        <v>2510500</v>
      </c>
      <c r="AU610" s="84">
        <f t="shared" si="802"/>
        <v>2510500</v>
      </c>
      <c r="AV610" s="84">
        <f t="shared" si="802"/>
        <v>0</v>
      </c>
      <c r="AW610" s="84">
        <f t="shared" si="802"/>
        <v>0</v>
      </c>
      <c r="AX610" s="85">
        <f>AX593</f>
        <v>1479623.2131399999</v>
      </c>
      <c r="AY610" s="100">
        <f t="shared" si="772"/>
        <v>0.41342709820670281</v>
      </c>
      <c r="AZ610" s="85">
        <f>AZ593</f>
        <v>1479623.2131399999</v>
      </c>
      <c r="BA610" s="100">
        <f t="shared" si="781"/>
        <v>0.44530526224917627</v>
      </c>
      <c r="BB610" s="85">
        <f>BB593</f>
        <v>0</v>
      </c>
      <c r="BC610" s="100">
        <v>0</v>
      </c>
      <c r="BD610" s="85">
        <f>BD593</f>
        <v>0</v>
      </c>
      <c r="BE610" s="100">
        <v>0</v>
      </c>
    </row>
    <row r="611" spans="2:59" s="90" customFormat="1" ht="52.5" customHeight="1" x14ac:dyDescent="0.25">
      <c r="B611" s="626" t="s">
        <v>353</v>
      </c>
      <c r="C611" s="626"/>
      <c r="D611" s="626"/>
      <c r="E611" s="88"/>
      <c r="F611" s="88"/>
      <c r="G611" s="88"/>
      <c r="H611" s="88"/>
      <c r="I611" s="88"/>
      <c r="J611" s="88"/>
      <c r="K611" s="88">
        <f>L611</f>
        <v>4757989</v>
      </c>
      <c r="L611" s="89">
        <f>L595</f>
        <v>4757989</v>
      </c>
      <c r="M611" s="89">
        <f t="shared" ref="M611:AW611" si="803">M596</f>
        <v>0</v>
      </c>
      <c r="N611" s="89">
        <f t="shared" si="803"/>
        <v>107809.27807</v>
      </c>
      <c r="O611" s="88">
        <f>Q611</f>
        <v>460071.35751</v>
      </c>
      <c r="P611" s="301">
        <f t="shared" si="764"/>
        <v>9.6694497929692563E-2</v>
      </c>
      <c r="Q611" s="89">
        <f>Q595</f>
        <v>460071.35751</v>
      </c>
      <c r="R611" s="301">
        <f t="shared" si="765"/>
        <v>9.6694497929692563E-2</v>
      </c>
      <c r="S611" s="89">
        <f t="shared" si="803"/>
        <v>0</v>
      </c>
      <c r="T611" s="301">
        <v>0</v>
      </c>
      <c r="U611" s="89">
        <f t="shared" si="803"/>
        <v>0</v>
      </c>
      <c r="V611" s="301">
        <v>0</v>
      </c>
      <c r="W611" s="88">
        <f>Y611</f>
        <v>390839.38089999999</v>
      </c>
      <c r="X611" s="301">
        <f t="shared" si="784"/>
        <v>8.2143817671709626E-2</v>
      </c>
      <c r="Y611" s="89">
        <f>Y595</f>
        <v>390839.38089999999</v>
      </c>
      <c r="Z611" s="301">
        <f t="shared" si="768"/>
        <v>8.2143817671709626E-2</v>
      </c>
      <c r="AA611" s="89">
        <f t="shared" ref="AA611" si="804">AA596</f>
        <v>0</v>
      </c>
      <c r="AB611" s="301">
        <v>0</v>
      </c>
      <c r="AC611" s="89">
        <f t="shared" ref="AC611" si="805">AC596</f>
        <v>0</v>
      </c>
      <c r="AD611" s="301">
        <v>0</v>
      </c>
      <c r="AE611" s="88">
        <f>AG611</f>
        <v>3509500.5043099998</v>
      </c>
      <c r="AF611" s="301">
        <f t="shared" si="770"/>
        <v>0.73760164311224763</v>
      </c>
      <c r="AG611" s="89">
        <f>AG595</f>
        <v>3509500.5043099998</v>
      </c>
      <c r="AH611" s="114">
        <f t="shared" si="771"/>
        <v>0.73760164311224763</v>
      </c>
      <c r="AI611" s="89">
        <f t="shared" ref="AI611" si="806">AI596</f>
        <v>0</v>
      </c>
      <c r="AJ611" s="301">
        <v>0</v>
      </c>
      <c r="AK611" s="89">
        <f>AK595</f>
        <v>0</v>
      </c>
      <c r="AL611" s="301">
        <f t="shared" si="793"/>
        <v>0</v>
      </c>
      <c r="AM611" s="88">
        <f t="shared" si="803"/>
        <v>0</v>
      </c>
      <c r="AN611" s="88">
        <f t="shared" si="803"/>
        <v>0</v>
      </c>
      <c r="AO611" s="88">
        <f t="shared" si="803"/>
        <v>0</v>
      </c>
      <c r="AP611" s="88">
        <f t="shared" si="803"/>
        <v>0</v>
      </c>
      <c r="AQ611" s="88">
        <f t="shared" si="803"/>
        <v>0</v>
      </c>
      <c r="AR611" s="88">
        <f t="shared" si="803"/>
        <v>0</v>
      </c>
      <c r="AS611" s="88">
        <f t="shared" si="803"/>
        <v>0</v>
      </c>
      <c r="AT611" s="88">
        <f t="shared" si="803"/>
        <v>0</v>
      </c>
      <c r="AU611" s="88">
        <f t="shared" si="803"/>
        <v>0</v>
      </c>
      <c r="AV611" s="88">
        <f t="shared" si="803"/>
        <v>0</v>
      </c>
      <c r="AW611" s="88">
        <f t="shared" si="803"/>
        <v>0</v>
      </c>
      <c r="AX611" s="89" t="e">
        <f>AZ611</f>
        <v>#REF!</v>
      </c>
      <c r="AY611" s="301" t="e">
        <f t="shared" si="772"/>
        <v>#REF!</v>
      </c>
      <c r="AZ611" s="89" t="e">
        <f>AZ595</f>
        <v>#REF!</v>
      </c>
      <c r="BA611" s="301" t="e">
        <f t="shared" si="781"/>
        <v>#REF!</v>
      </c>
      <c r="BB611" s="89">
        <f t="shared" ref="BB611" si="807">BB596</f>
        <v>0</v>
      </c>
      <c r="BC611" s="301">
        <v>0</v>
      </c>
      <c r="BD611" s="89">
        <f t="shared" ref="BD611" si="808">BD596</f>
        <v>0</v>
      </c>
      <c r="BE611" s="301">
        <v>0</v>
      </c>
    </row>
    <row r="612" spans="2:59" s="399" customFormat="1" ht="65.25" hidden="1" customHeight="1" x14ac:dyDescent="0.25">
      <c r="B612" s="632" t="s">
        <v>42</v>
      </c>
      <c r="C612" s="632"/>
      <c r="D612" s="395"/>
      <c r="E612" s="395"/>
      <c r="F612" s="395"/>
      <c r="G612" s="395"/>
      <c r="H612" s="395"/>
      <c r="I612" s="395"/>
      <c r="J612" s="395"/>
      <c r="K612" s="88">
        <f t="shared" ref="K612" si="809">L612</f>
        <v>0</v>
      </c>
      <c r="L612" s="396">
        <f>L636</f>
        <v>0</v>
      </c>
      <c r="M612" s="396">
        <f t="shared" ref="M612:AW612" si="810">M637</f>
        <v>0</v>
      </c>
      <c r="N612" s="396">
        <f t="shared" si="810"/>
        <v>0</v>
      </c>
      <c r="O612" s="88">
        <f t="shared" ref="O612" si="811">Q612+S612+U612</f>
        <v>0</v>
      </c>
      <c r="P612" s="301" t="e">
        <f t="shared" si="764"/>
        <v>#DIV/0!</v>
      </c>
      <c r="Q612" s="397">
        <f>Q596</f>
        <v>0</v>
      </c>
      <c r="R612" s="301" t="e">
        <f t="shared" si="765"/>
        <v>#DIV/0!</v>
      </c>
      <c r="S612" s="396">
        <f t="shared" ref="S612" si="812">S637</f>
        <v>0</v>
      </c>
      <c r="T612" s="301">
        <v>0</v>
      </c>
      <c r="U612" s="396">
        <f t="shared" ref="U612" si="813">U637</f>
        <v>0</v>
      </c>
      <c r="V612" s="394">
        <v>0</v>
      </c>
      <c r="W612" s="88">
        <v>0</v>
      </c>
      <c r="X612" s="301" t="e">
        <f t="shared" si="784"/>
        <v>#DIV/0!</v>
      </c>
      <c r="Y612" s="396">
        <v>0</v>
      </c>
      <c r="Z612" s="301" t="e">
        <f t="shared" si="768"/>
        <v>#DIV/0!</v>
      </c>
      <c r="AA612" s="396">
        <f t="shared" ref="AA612" si="814">AA637</f>
        <v>0</v>
      </c>
      <c r="AB612" s="394">
        <v>0</v>
      </c>
      <c r="AC612" s="396">
        <f t="shared" ref="AC612" si="815">AC637</f>
        <v>0</v>
      </c>
      <c r="AD612" s="394">
        <v>0</v>
      </c>
      <c r="AE612" s="88">
        <v>0</v>
      </c>
      <c r="AF612" s="301" t="e">
        <f t="shared" si="770"/>
        <v>#DIV/0!</v>
      </c>
      <c r="AG612" s="396">
        <v>0</v>
      </c>
      <c r="AH612" s="114" t="e">
        <f t="shared" si="771"/>
        <v>#DIV/0!</v>
      </c>
      <c r="AI612" s="396">
        <f t="shared" ref="AI612" si="816">AI637</f>
        <v>0</v>
      </c>
      <c r="AJ612" s="301" t="e">
        <f t="shared" si="792"/>
        <v>#DIV/0!</v>
      </c>
      <c r="AK612" s="396">
        <f t="shared" ref="AK612" si="817">AK637</f>
        <v>0</v>
      </c>
      <c r="AL612" s="301" t="e">
        <f t="shared" si="793"/>
        <v>#DIV/0!</v>
      </c>
      <c r="AM612" s="397">
        <f t="shared" si="810"/>
        <v>0</v>
      </c>
      <c r="AN612" s="397">
        <f t="shared" si="810"/>
        <v>0</v>
      </c>
      <c r="AO612" s="397">
        <f t="shared" si="810"/>
        <v>0</v>
      </c>
      <c r="AP612" s="397">
        <f t="shared" si="810"/>
        <v>0</v>
      </c>
      <c r="AQ612" s="397">
        <f t="shared" si="810"/>
        <v>0</v>
      </c>
      <c r="AR612" s="397">
        <f t="shared" si="810"/>
        <v>0</v>
      </c>
      <c r="AS612" s="397">
        <f t="shared" si="810"/>
        <v>0</v>
      </c>
      <c r="AT612" s="397">
        <f t="shared" si="810"/>
        <v>0</v>
      </c>
      <c r="AU612" s="397">
        <f t="shared" si="810"/>
        <v>0</v>
      </c>
      <c r="AV612" s="397">
        <f t="shared" si="810"/>
        <v>0</v>
      </c>
      <c r="AW612" s="397">
        <f t="shared" si="810"/>
        <v>0</v>
      </c>
      <c r="AX612" s="396">
        <v>0</v>
      </c>
      <c r="AY612" s="391">
        <v>0</v>
      </c>
      <c r="AZ612" s="396">
        <v>0</v>
      </c>
      <c r="BA612" s="394">
        <v>0</v>
      </c>
      <c r="BB612" s="396">
        <f t="shared" ref="BB612" si="818">BB637</f>
        <v>0</v>
      </c>
      <c r="BC612" s="391">
        <v>0</v>
      </c>
      <c r="BD612" s="396">
        <f t="shared" ref="BD612" si="819">BD637</f>
        <v>0</v>
      </c>
      <c r="BE612" s="391">
        <v>0</v>
      </c>
      <c r="BF612" s="398"/>
      <c r="BG612" s="398"/>
    </row>
    <row r="613" spans="2:59" s="489" customFormat="1" ht="65.25" customHeight="1" x14ac:dyDescent="0.25">
      <c r="B613" s="651" t="s">
        <v>354</v>
      </c>
      <c r="C613" s="652"/>
      <c r="D613" s="485"/>
      <c r="E613" s="485"/>
      <c r="F613" s="485"/>
      <c r="G613" s="485"/>
      <c r="H613" s="485"/>
      <c r="I613" s="485"/>
      <c r="J613" s="485"/>
      <c r="K613" s="492">
        <f>L613+M613+N613</f>
        <v>400000</v>
      </c>
      <c r="L613" s="484">
        <f>L533</f>
        <v>292190.72193</v>
      </c>
      <c r="M613" s="484">
        <f t="shared" ref="M613:V613" si="820">M533</f>
        <v>0</v>
      </c>
      <c r="N613" s="484">
        <f t="shared" si="820"/>
        <v>107809.27807</v>
      </c>
      <c r="O613" s="492">
        <f t="shared" si="820"/>
        <v>0</v>
      </c>
      <c r="P613" s="484">
        <f t="shared" si="820"/>
        <v>0</v>
      </c>
      <c r="Q613" s="484">
        <f t="shared" si="820"/>
        <v>0</v>
      </c>
      <c r="R613" s="484">
        <f t="shared" si="820"/>
        <v>0</v>
      </c>
      <c r="S613" s="484">
        <f t="shared" si="820"/>
        <v>0</v>
      </c>
      <c r="T613" s="484">
        <f t="shared" si="820"/>
        <v>0</v>
      </c>
      <c r="U613" s="484">
        <f t="shared" si="820"/>
        <v>0</v>
      </c>
      <c r="V613" s="484">
        <f t="shared" si="820"/>
        <v>0</v>
      </c>
      <c r="W613" s="492">
        <f>Y613</f>
        <v>0</v>
      </c>
      <c r="X613" s="494">
        <f t="shared" si="784"/>
        <v>0</v>
      </c>
      <c r="Y613" s="484">
        <f>Y533</f>
        <v>0</v>
      </c>
      <c r="Z613" s="494">
        <f t="shared" si="768"/>
        <v>0</v>
      </c>
      <c r="AA613" s="484"/>
      <c r="AB613" s="486"/>
      <c r="AC613" s="484">
        <f t="shared" ref="AC613" si="821">AC533</f>
        <v>0</v>
      </c>
      <c r="AD613" s="486"/>
      <c r="AE613" s="492">
        <f>AG613+AI613+AK613</f>
        <v>387369.27833999996</v>
      </c>
      <c r="AF613" s="494">
        <f t="shared" si="770"/>
        <v>0.96842319584999992</v>
      </c>
      <c r="AG613" s="484">
        <f>AG533</f>
        <v>279560.00026999996</v>
      </c>
      <c r="AH613" s="114">
        <f t="shared" si="771"/>
        <v>0.95677233836663034</v>
      </c>
      <c r="AI613" s="484"/>
      <c r="AJ613" s="301">
        <v>0</v>
      </c>
      <c r="AK613" s="484">
        <f t="shared" ref="AK613" si="822">AK533</f>
        <v>107809.27807</v>
      </c>
      <c r="AL613" s="301">
        <f t="shared" si="793"/>
        <v>1</v>
      </c>
      <c r="AM613" s="487"/>
      <c r="AN613" s="487"/>
      <c r="AO613" s="487"/>
      <c r="AP613" s="487"/>
      <c r="AQ613" s="487"/>
      <c r="AR613" s="487"/>
      <c r="AS613" s="487"/>
      <c r="AT613" s="487"/>
      <c r="AU613" s="487"/>
      <c r="AV613" s="487"/>
      <c r="AW613" s="487"/>
      <c r="AX613" s="484"/>
      <c r="AY613" s="494"/>
      <c r="AZ613" s="484"/>
      <c r="BA613" s="486"/>
      <c r="BB613" s="484"/>
      <c r="BC613" s="494"/>
      <c r="BD613" s="484"/>
      <c r="BE613" s="494"/>
      <c r="BF613" s="488"/>
      <c r="BG613" s="488"/>
    </row>
    <row r="614" spans="2:59" s="497" customFormat="1" ht="65.25" customHeight="1" x14ac:dyDescent="0.25">
      <c r="B614" s="624" t="s">
        <v>355</v>
      </c>
      <c r="C614" s="624"/>
      <c r="D614" s="495"/>
      <c r="E614" s="495"/>
      <c r="F614" s="495"/>
      <c r="G614" s="495"/>
      <c r="H614" s="495"/>
      <c r="I614" s="495"/>
      <c r="J614" s="495"/>
      <c r="K614" s="576">
        <f>L614+M614+N614</f>
        <v>150</v>
      </c>
      <c r="L614" s="111">
        <f>L606</f>
        <v>0</v>
      </c>
      <c r="M614" s="111">
        <f t="shared" ref="M614:N614" si="823">M606</f>
        <v>0</v>
      </c>
      <c r="N614" s="111">
        <f t="shared" si="823"/>
        <v>150</v>
      </c>
      <c r="O614" s="576">
        <f>U614</f>
        <v>0</v>
      </c>
      <c r="P614" s="99">
        <f t="shared" si="764"/>
        <v>0</v>
      </c>
      <c r="Q614" s="445"/>
      <c r="R614" s="99">
        <v>0</v>
      </c>
      <c r="S614" s="45"/>
      <c r="T614" s="99">
        <v>0</v>
      </c>
      <c r="U614" s="111">
        <f>U606</f>
        <v>0</v>
      </c>
      <c r="V614" s="43"/>
      <c r="W614" s="576">
        <f>AC614</f>
        <v>0</v>
      </c>
      <c r="X614" s="99">
        <f t="shared" si="784"/>
        <v>0</v>
      </c>
      <c r="Y614" s="45"/>
      <c r="Z614" s="99"/>
      <c r="AA614" s="45"/>
      <c r="AB614" s="43"/>
      <c r="AC614" s="45"/>
      <c r="AD614" s="43"/>
      <c r="AE614" s="576">
        <f>AK614</f>
        <v>0</v>
      </c>
      <c r="AF614" s="99">
        <f t="shared" si="770"/>
        <v>0</v>
      </c>
      <c r="AG614" s="45">
        <v>0</v>
      </c>
      <c r="AH614" s="114"/>
      <c r="AI614" s="45"/>
      <c r="AJ614" s="96">
        <v>0</v>
      </c>
      <c r="AK614" s="45"/>
      <c r="AL614" s="96">
        <f t="shared" si="793"/>
        <v>0</v>
      </c>
      <c r="AM614" s="445"/>
      <c r="AN614" s="445"/>
      <c r="AO614" s="445"/>
      <c r="AP614" s="445"/>
      <c r="AQ614" s="445"/>
      <c r="AR614" s="445"/>
      <c r="AS614" s="445"/>
      <c r="AT614" s="445"/>
      <c r="AU614" s="445"/>
      <c r="AV614" s="445"/>
      <c r="AW614" s="445"/>
      <c r="AX614" s="45"/>
      <c r="AY614" s="99"/>
      <c r="AZ614" s="45"/>
      <c r="BA614" s="43"/>
      <c r="BB614" s="45"/>
      <c r="BC614" s="99"/>
      <c r="BD614" s="45"/>
      <c r="BE614" s="99"/>
      <c r="BF614" s="496"/>
      <c r="BG614" s="496"/>
    </row>
    <row r="615" spans="2:59" s="308" customFormat="1" ht="70.5" customHeight="1" x14ac:dyDescent="0.25">
      <c r="B615" s="623" t="s">
        <v>218</v>
      </c>
      <c r="C615" s="623"/>
      <c r="D615" s="208" t="e">
        <f>D471+D534</f>
        <v>#REF!</v>
      </c>
      <c r="E615" s="208" t="e">
        <f>E471+E534</f>
        <v>#REF!</v>
      </c>
      <c r="F615" s="208" t="e">
        <f>F471+F534</f>
        <v>#REF!</v>
      </c>
      <c r="G615" s="208" t="e">
        <f>G471+G534</f>
        <v>#REF!</v>
      </c>
      <c r="H615" s="208" t="e">
        <f>I615+J615</f>
        <v>#REF!</v>
      </c>
      <c r="I615" s="208" t="e">
        <f>I471+I534</f>
        <v>#REF!</v>
      </c>
      <c r="J615" s="208" t="e">
        <f>J471+J534</f>
        <v>#REF!</v>
      </c>
      <c r="K615" s="208">
        <f>K534</f>
        <v>1301254.8085999999</v>
      </c>
      <c r="L615" s="209">
        <f>L534</f>
        <v>0</v>
      </c>
      <c r="M615" s="209">
        <f>M534</f>
        <v>0</v>
      </c>
      <c r="N615" s="209">
        <f>N534</f>
        <v>1301254.8085999999</v>
      </c>
      <c r="O615" s="208">
        <f>O534</f>
        <v>56559.90726</v>
      </c>
      <c r="P615" s="306">
        <f t="shared" si="764"/>
        <v>4.3465666283187022E-2</v>
      </c>
      <c r="Q615" s="208">
        <f>Q534</f>
        <v>0</v>
      </c>
      <c r="R615" s="306">
        <v>0</v>
      </c>
      <c r="S615" s="209">
        <f>S534</f>
        <v>0</v>
      </c>
      <c r="T615" s="306">
        <v>0</v>
      </c>
      <c r="U615" s="209">
        <f>U534</f>
        <v>56559.90726</v>
      </c>
      <c r="V615" s="306">
        <f t="shared" si="767"/>
        <v>4.3465666283187022E-2</v>
      </c>
      <c r="W615" s="208">
        <f>W534</f>
        <v>134420.45496</v>
      </c>
      <c r="X615" s="306">
        <f t="shared" si="784"/>
        <v>0.1033006403293302</v>
      </c>
      <c r="Y615" s="209">
        <f>Y534</f>
        <v>0</v>
      </c>
      <c r="Z615" s="306">
        <v>0</v>
      </c>
      <c r="AA615" s="209">
        <f>AA534</f>
        <v>0</v>
      </c>
      <c r="AB615" s="306">
        <v>0</v>
      </c>
      <c r="AC615" s="209">
        <f>AC534</f>
        <v>134420.45496</v>
      </c>
      <c r="AD615" s="306">
        <f t="shared" si="780"/>
        <v>0.1033006403293302</v>
      </c>
      <c r="AE615" s="208">
        <f>AE534</f>
        <v>1301254.8085999999</v>
      </c>
      <c r="AF615" s="306">
        <f t="shared" si="770"/>
        <v>1</v>
      </c>
      <c r="AG615" s="209">
        <f>AG534</f>
        <v>0</v>
      </c>
      <c r="AH615" s="114">
        <v>0</v>
      </c>
      <c r="AI615" s="209">
        <f>AI534</f>
        <v>0</v>
      </c>
      <c r="AJ615" s="96">
        <v>0</v>
      </c>
      <c r="AK615" s="209">
        <f>AK534</f>
        <v>1301254.8085999999</v>
      </c>
      <c r="AL615" s="96">
        <f t="shared" si="793"/>
        <v>1</v>
      </c>
      <c r="AM615" s="208">
        <f t="shared" ref="AM615:AX615" si="824">AM534</f>
        <v>0</v>
      </c>
      <c r="AN615" s="208">
        <f t="shared" si="824"/>
        <v>0</v>
      </c>
      <c r="AO615" s="208">
        <f t="shared" si="824"/>
        <v>133043.16928</v>
      </c>
      <c r="AP615" s="208" t="e">
        <f t="shared" si="824"/>
        <v>#DIV/0!</v>
      </c>
      <c r="AQ615" s="208">
        <f t="shared" si="824"/>
        <v>0</v>
      </c>
      <c r="AR615" s="208">
        <f t="shared" si="824"/>
        <v>0</v>
      </c>
      <c r="AS615" s="208" t="e">
        <f t="shared" si="824"/>
        <v>#DIV/0!</v>
      </c>
      <c r="AT615" s="208">
        <f t="shared" si="824"/>
        <v>181804.98616999999</v>
      </c>
      <c r="AU615" s="208">
        <f t="shared" si="824"/>
        <v>0</v>
      </c>
      <c r="AV615" s="208">
        <f t="shared" si="824"/>
        <v>0</v>
      </c>
      <c r="AW615" s="208">
        <f t="shared" si="824"/>
        <v>181804.98616999999</v>
      </c>
      <c r="AX615" s="209">
        <f t="shared" si="824"/>
        <v>985731.57331999997</v>
      </c>
      <c r="AY615" s="306">
        <f t="shared" si="772"/>
        <v>0.7575238660447553</v>
      </c>
      <c r="AZ615" s="209">
        <f>AZ534</f>
        <v>0</v>
      </c>
      <c r="BA615" s="306">
        <v>0</v>
      </c>
      <c r="BB615" s="209">
        <f>BB534</f>
        <v>0</v>
      </c>
      <c r="BC615" s="306">
        <v>0</v>
      </c>
      <c r="BD615" s="209">
        <f>BD534</f>
        <v>985731.57331999997</v>
      </c>
      <c r="BE615" s="306">
        <f t="shared" si="782"/>
        <v>0.7575238660447553</v>
      </c>
      <c r="BF615" s="307"/>
      <c r="BG615" s="307"/>
    </row>
    <row r="616" spans="2:59" s="172" customFormat="1" ht="63" customHeight="1" x14ac:dyDescent="0.25">
      <c r="B616" s="669" t="s">
        <v>239</v>
      </c>
      <c r="C616" s="670"/>
      <c r="D616" s="670"/>
      <c r="E616" s="670"/>
      <c r="F616" s="670"/>
      <c r="G616" s="670"/>
      <c r="H616" s="670"/>
      <c r="I616" s="670"/>
      <c r="J616" s="670"/>
      <c r="K616" s="670"/>
      <c r="L616" s="670"/>
      <c r="M616" s="670"/>
      <c r="N616" s="670"/>
      <c r="O616" s="670"/>
      <c r="P616" s="670"/>
      <c r="Q616" s="670"/>
      <c r="R616" s="670"/>
      <c r="S616" s="670"/>
      <c r="T616" s="670"/>
      <c r="U616" s="670"/>
      <c r="V616" s="670"/>
      <c r="W616" s="670"/>
      <c r="X616" s="670"/>
      <c r="Y616" s="670"/>
      <c r="Z616" s="670"/>
      <c r="AA616" s="670"/>
      <c r="AB616" s="670"/>
      <c r="AC616" s="670"/>
      <c r="AD616" s="670"/>
      <c r="AE616" s="670"/>
      <c r="AF616" s="670"/>
      <c r="AG616" s="670"/>
      <c r="AH616" s="670"/>
      <c r="AI616" s="670"/>
      <c r="AJ616" s="670"/>
      <c r="AK616" s="670"/>
      <c r="AL616" s="670"/>
      <c r="AM616" s="670"/>
      <c r="AN616" s="670"/>
      <c r="AO616" s="670"/>
      <c r="AP616" s="670"/>
      <c r="AQ616" s="670"/>
      <c r="AR616" s="670"/>
      <c r="AS616" s="670"/>
      <c r="AT616" s="670"/>
      <c r="AU616" s="670"/>
      <c r="AV616" s="670"/>
      <c r="AW616" s="670"/>
      <c r="AX616" s="670"/>
      <c r="AY616" s="670"/>
      <c r="AZ616" s="670"/>
      <c r="BA616" s="670"/>
      <c r="BB616" s="670"/>
      <c r="BC616" s="670"/>
      <c r="BD616" s="670"/>
      <c r="BE616" s="670"/>
      <c r="BF616" s="91"/>
      <c r="BG616" s="91"/>
    </row>
    <row r="617" spans="2:59" s="172" customFormat="1" ht="47.25" customHeight="1" x14ac:dyDescent="0.25">
      <c r="B617" s="627" t="s">
        <v>36</v>
      </c>
      <c r="C617" s="628"/>
      <c r="D617" s="628"/>
      <c r="E617" s="628"/>
      <c r="F617" s="628"/>
      <c r="G617" s="628"/>
      <c r="H617" s="628"/>
      <c r="I617" s="628"/>
      <c r="J617" s="628"/>
      <c r="K617" s="628"/>
      <c r="L617" s="628"/>
      <c r="M617" s="628"/>
      <c r="N617" s="628"/>
      <c r="O617" s="628"/>
      <c r="P617" s="628"/>
      <c r="Q617" s="628"/>
      <c r="R617" s="628"/>
      <c r="S617" s="628"/>
      <c r="T617" s="628"/>
      <c r="U617" s="628"/>
      <c r="V617" s="628"/>
      <c r="W617" s="628"/>
      <c r="X617" s="628"/>
      <c r="Y617" s="628"/>
      <c r="Z617" s="628"/>
      <c r="AA617" s="628"/>
      <c r="AB617" s="628"/>
      <c r="AC617" s="628"/>
      <c r="AD617" s="628"/>
      <c r="AE617" s="628"/>
      <c r="AF617" s="628"/>
      <c r="AG617" s="628"/>
      <c r="AH617" s="628"/>
      <c r="AI617" s="628"/>
      <c r="AJ617" s="628"/>
      <c r="AK617" s="628"/>
      <c r="AL617" s="628"/>
      <c r="AM617" s="628"/>
      <c r="AN617" s="628"/>
      <c r="AO617" s="628"/>
      <c r="AP617" s="628"/>
      <c r="AQ617" s="628"/>
      <c r="AR617" s="628"/>
      <c r="AS617" s="628"/>
      <c r="AT617" s="628"/>
      <c r="AU617" s="628"/>
      <c r="AV617" s="628"/>
      <c r="AW617" s="628"/>
      <c r="AX617" s="628"/>
      <c r="AY617" s="628"/>
      <c r="AZ617" s="628"/>
      <c r="BA617" s="628"/>
      <c r="BB617" s="628"/>
      <c r="BC617" s="628"/>
      <c r="BD617" s="628"/>
      <c r="BE617" s="628"/>
      <c r="BF617" s="91"/>
      <c r="BG617" s="91"/>
    </row>
    <row r="618" spans="2:59" s="172" customFormat="1" ht="64.5" customHeight="1" x14ac:dyDescent="0.25">
      <c r="B618" s="662" t="s">
        <v>240</v>
      </c>
      <c r="C618" s="663"/>
      <c r="D618" s="663"/>
      <c r="E618" s="663"/>
      <c r="F618" s="663"/>
      <c r="G618" s="663"/>
      <c r="H618" s="663"/>
      <c r="I618" s="663"/>
      <c r="J618" s="663"/>
      <c r="K618" s="663"/>
      <c r="L618" s="663"/>
      <c r="M618" s="663"/>
      <c r="N618" s="663"/>
      <c r="O618" s="663"/>
      <c r="P618" s="663"/>
      <c r="Q618" s="663"/>
      <c r="R618" s="663"/>
      <c r="S618" s="663"/>
      <c r="T618" s="663"/>
      <c r="U618" s="663"/>
      <c r="V618" s="663"/>
      <c r="W618" s="663"/>
      <c r="X618" s="663"/>
      <c r="Y618" s="663"/>
      <c r="Z618" s="663"/>
      <c r="AA618" s="663"/>
      <c r="AB618" s="663"/>
      <c r="AC618" s="663"/>
      <c r="AD618" s="663"/>
      <c r="AE618" s="663"/>
      <c r="AF618" s="663"/>
      <c r="AG618" s="663"/>
      <c r="AH618" s="663"/>
      <c r="AI618" s="663"/>
      <c r="AJ618" s="663"/>
      <c r="AK618" s="663"/>
      <c r="AL618" s="663"/>
      <c r="AM618" s="663"/>
      <c r="AN618" s="663"/>
      <c r="AO618" s="663"/>
      <c r="AP618" s="663"/>
      <c r="AQ618" s="663"/>
      <c r="AR618" s="663"/>
      <c r="AS618" s="663"/>
      <c r="AT618" s="663"/>
      <c r="AU618" s="663"/>
      <c r="AV618" s="663"/>
      <c r="AW618" s="663"/>
      <c r="AX618" s="663"/>
      <c r="AY618" s="663"/>
      <c r="AZ618" s="663"/>
      <c r="BA618" s="663"/>
      <c r="BB618" s="663"/>
      <c r="BC618" s="663"/>
      <c r="BD618" s="663"/>
      <c r="BE618" s="663"/>
      <c r="BF618" s="91"/>
      <c r="BG618" s="91"/>
    </row>
    <row r="619" spans="2:59" s="130" customFormat="1" ht="258" customHeight="1" x14ac:dyDescent="0.25">
      <c r="B619" s="101">
        <v>1</v>
      </c>
      <c r="C619" s="284" t="s">
        <v>241</v>
      </c>
      <c r="D619" s="103" t="e">
        <f>SUM(D639:D643)</f>
        <v>#REF!</v>
      </c>
      <c r="E619" s="103">
        <f>F619+G619</f>
        <v>100000</v>
      </c>
      <c r="F619" s="103"/>
      <c r="G619" s="103">
        <f>G620+G621</f>
        <v>100000</v>
      </c>
      <c r="H619" s="103">
        <f>I619+J619</f>
        <v>0</v>
      </c>
      <c r="I619" s="103"/>
      <c r="J619" s="103">
        <f>J640</f>
        <v>0</v>
      </c>
      <c r="K619" s="578">
        <f>L619+N619</f>
        <v>49330.308969999998</v>
      </c>
      <c r="L619" s="104"/>
      <c r="M619" s="104"/>
      <c r="N619" s="104">
        <f>N643+N658</f>
        <v>49330.308969999998</v>
      </c>
      <c r="O619" s="578">
        <f>U619</f>
        <v>0</v>
      </c>
      <c r="P619" s="105">
        <f>O619/K619</f>
        <v>0</v>
      </c>
      <c r="Q619" s="104"/>
      <c r="R619" s="443"/>
      <c r="S619" s="443"/>
      <c r="T619" s="443"/>
      <c r="U619" s="104">
        <f>U643+U644</f>
        <v>0</v>
      </c>
      <c r="V619" s="105">
        <f>U619/N619</f>
        <v>0</v>
      </c>
      <c r="W619" s="578">
        <f>AC619</f>
        <v>6377.7500600000003</v>
      </c>
      <c r="X619" s="105">
        <f>W619/K619</f>
        <v>0.12928664330642242</v>
      </c>
      <c r="Y619" s="103"/>
      <c r="Z619" s="103"/>
      <c r="AA619" s="103"/>
      <c r="AB619" s="103"/>
      <c r="AC619" s="104">
        <f>AC643+AC644</f>
        <v>6377.7500600000003</v>
      </c>
      <c r="AD619" s="105">
        <f>AC619/N619</f>
        <v>0.12928664330642242</v>
      </c>
      <c r="AE619" s="578">
        <f>SUM(AE643:AE658)</f>
        <v>49330.308969999998</v>
      </c>
      <c r="AF619" s="230">
        <f>AE619/K619</f>
        <v>1</v>
      </c>
      <c r="AG619" s="103"/>
      <c r="AH619" s="106"/>
      <c r="AI619" s="103"/>
      <c r="AJ619" s="103"/>
      <c r="AK619" s="104">
        <f>SUM(AK643:AK658)</f>
        <v>49330.308969999998</v>
      </c>
      <c r="AL619" s="230">
        <f>AK619/N619</f>
        <v>1</v>
      </c>
      <c r="AM619" s="103"/>
      <c r="AN619" s="103"/>
      <c r="AO619" s="103">
        <f>SUM(AO639:AO645)</f>
        <v>14625.989940000001</v>
      </c>
      <c r="AP619" s="103">
        <f>AP641+AP643</f>
        <v>14625.989940000001</v>
      </c>
      <c r="AQ619" s="103"/>
      <c r="AR619" s="103"/>
      <c r="AS619" s="103">
        <f>SUM(AS639:AS643)</f>
        <v>14625.989940000001</v>
      </c>
      <c r="AT619" s="103">
        <f>AW619</f>
        <v>21003.739570000002</v>
      </c>
      <c r="AU619" s="103"/>
      <c r="AV619" s="103"/>
      <c r="AW619" s="103">
        <f>SUM(AW639:AW645)</f>
        <v>21003.739570000002</v>
      </c>
      <c r="AX619" s="104">
        <f>BD619</f>
        <v>18531.191939999997</v>
      </c>
      <c r="AY619" s="230">
        <f>AX619/K619</f>
        <v>0.37565529847521645</v>
      </c>
      <c r="AZ619" s="408"/>
      <c r="BA619" s="408"/>
      <c r="BB619" s="408"/>
      <c r="BC619" s="408"/>
      <c r="BD619" s="104">
        <f>BD643+BD644</f>
        <v>18531.191939999997</v>
      </c>
      <c r="BE619" s="230">
        <f>BD619/N619</f>
        <v>0.37565529847521645</v>
      </c>
    </row>
    <row r="620" spans="2:59" s="91" customFormat="1" ht="15" hidden="1" customHeight="1" x14ac:dyDescent="0.25">
      <c r="B620" s="158"/>
      <c r="C620" s="123" t="s">
        <v>242</v>
      </c>
      <c r="D620" s="79" t="e">
        <f>#REF!</f>
        <v>#REF!</v>
      </c>
      <c r="E620" s="123">
        <f>G620</f>
        <v>100000</v>
      </c>
      <c r="F620" s="123"/>
      <c r="G620" s="123">
        <v>100000</v>
      </c>
      <c r="H620" s="117"/>
      <c r="I620" s="117"/>
      <c r="J620" s="117"/>
      <c r="K620" s="117">
        <f>N620</f>
        <v>0</v>
      </c>
      <c r="L620" s="118"/>
      <c r="M620" s="118"/>
      <c r="N620" s="118"/>
      <c r="O620" s="117"/>
      <c r="P620" s="105" t="e">
        <f t="shared" ref="P620:P658" si="825">O620/K620</f>
        <v>#DIV/0!</v>
      </c>
      <c r="Q620" s="454"/>
      <c r="R620" s="123"/>
      <c r="S620" s="123"/>
      <c r="T620" s="123"/>
      <c r="U620" s="454"/>
      <c r="V620" s="105" t="e">
        <f t="shared" ref="V620:V646" si="826">U620/N620</f>
        <v>#DIV/0!</v>
      </c>
      <c r="W620" s="117"/>
      <c r="X620" s="105" t="e">
        <f t="shared" ref="X620:X657" si="827">W620/K620</f>
        <v>#DIV/0!</v>
      </c>
      <c r="Y620" s="123"/>
      <c r="Z620" s="123"/>
      <c r="AA620" s="123"/>
      <c r="AB620" s="123"/>
      <c r="AC620" s="123"/>
      <c r="AD620" s="105" t="e">
        <f t="shared" ref="AD620:AD659" si="828">AC620/N620</f>
        <v>#DIV/0!</v>
      </c>
      <c r="AE620" s="117"/>
      <c r="AF620" s="230" t="e">
        <f t="shared" ref="AF620:AF659" si="829">AE620/K620</f>
        <v>#DIV/0!</v>
      </c>
      <c r="AG620" s="123"/>
      <c r="AH620" s="117"/>
      <c r="AI620" s="123"/>
      <c r="AJ620" s="123"/>
      <c r="AK620" s="21"/>
      <c r="AL620" s="230" t="e">
        <f t="shared" ref="AL620:AL659" si="830">AK620/N620</f>
        <v>#DIV/0!</v>
      </c>
      <c r="AM620" s="117"/>
      <c r="AN620" s="117"/>
      <c r="AO620" s="117"/>
      <c r="AP620" s="117">
        <f>AS620</f>
        <v>0</v>
      </c>
      <c r="AQ620" s="117"/>
      <c r="AR620" s="117"/>
      <c r="AS620" s="117"/>
      <c r="AT620" s="117">
        <f>AW620</f>
        <v>0</v>
      </c>
      <c r="AU620" s="117"/>
      <c r="AV620" s="117"/>
      <c r="AW620" s="117"/>
      <c r="AX620" s="457"/>
      <c r="AY620" s="230" t="e">
        <f t="shared" ref="AY620:AY644" si="831">AX620/K620</f>
        <v>#DIV/0!</v>
      </c>
      <c r="AZ620" s="123"/>
      <c r="BA620" s="123"/>
      <c r="BB620" s="123"/>
      <c r="BC620" s="123"/>
      <c r="BD620" s="411"/>
      <c r="BE620" s="230" t="e">
        <f t="shared" ref="BE620:BE646" si="832">BD620/N620</f>
        <v>#DIV/0!</v>
      </c>
    </row>
    <row r="621" spans="2:59" s="91" customFormat="1" ht="15.75" hidden="1" customHeight="1" x14ac:dyDescent="0.25">
      <c r="B621" s="158"/>
      <c r="C621" s="310" t="s">
        <v>243</v>
      </c>
      <c r="D621" s="79" t="e">
        <f>#REF!</f>
        <v>#REF!</v>
      </c>
      <c r="E621" s="310">
        <f>G621</f>
        <v>0</v>
      </c>
      <c r="F621" s="310"/>
      <c r="G621" s="310"/>
      <c r="H621" s="311"/>
      <c r="I621" s="311"/>
      <c r="J621" s="311"/>
      <c r="K621" s="311">
        <f>N621</f>
        <v>0</v>
      </c>
      <c r="L621" s="463"/>
      <c r="M621" s="463"/>
      <c r="N621" s="463"/>
      <c r="O621" s="311"/>
      <c r="P621" s="105" t="e">
        <f t="shared" si="825"/>
        <v>#DIV/0!</v>
      </c>
      <c r="Q621" s="312"/>
      <c r="R621" s="310"/>
      <c r="S621" s="310"/>
      <c r="T621" s="310"/>
      <c r="U621" s="312"/>
      <c r="V621" s="105" t="e">
        <f t="shared" si="826"/>
        <v>#DIV/0!</v>
      </c>
      <c r="W621" s="311"/>
      <c r="X621" s="105" t="e">
        <f t="shared" si="827"/>
        <v>#DIV/0!</v>
      </c>
      <c r="Y621" s="310"/>
      <c r="Z621" s="310"/>
      <c r="AA621" s="310"/>
      <c r="AB621" s="310"/>
      <c r="AC621" s="310"/>
      <c r="AD621" s="105" t="e">
        <f t="shared" si="828"/>
        <v>#DIV/0!</v>
      </c>
      <c r="AE621" s="311"/>
      <c r="AF621" s="230" t="e">
        <f t="shared" si="829"/>
        <v>#DIV/0!</v>
      </c>
      <c r="AG621" s="310"/>
      <c r="AH621" s="117"/>
      <c r="AI621" s="310"/>
      <c r="AJ621" s="310"/>
      <c r="AK621" s="312"/>
      <c r="AL621" s="230" t="e">
        <f t="shared" si="830"/>
        <v>#DIV/0!</v>
      </c>
      <c r="AM621" s="311"/>
      <c r="AN621" s="311"/>
      <c r="AO621" s="311"/>
      <c r="AP621" s="311">
        <f>AS621</f>
        <v>0</v>
      </c>
      <c r="AQ621" s="311"/>
      <c r="AR621" s="311"/>
      <c r="AS621" s="311"/>
      <c r="AT621" s="311">
        <f>AW621</f>
        <v>0</v>
      </c>
      <c r="AU621" s="311"/>
      <c r="AV621" s="311"/>
      <c r="AW621" s="311"/>
      <c r="AX621" s="312"/>
      <c r="AY621" s="230" t="e">
        <f t="shared" si="831"/>
        <v>#DIV/0!</v>
      </c>
      <c r="AZ621" s="310"/>
      <c r="BA621" s="310"/>
      <c r="BB621" s="310"/>
      <c r="BC621" s="310"/>
      <c r="BD621" s="312"/>
      <c r="BE621" s="230" t="e">
        <f t="shared" si="832"/>
        <v>#DIV/0!</v>
      </c>
    </row>
    <row r="622" spans="2:59" s="91" customFormat="1" ht="15" hidden="1" customHeight="1" x14ac:dyDescent="0.25">
      <c r="B622" s="313"/>
      <c r="C622" s="184" t="s">
        <v>244</v>
      </c>
      <c r="D622" s="79" t="e">
        <f>#REF!</f>
        <v>#REF!</v>
      </c>
      <c r="E622" s="123">
        <f>F622+G622</f>
        <v>0</v>
      </c>
      <c r="F622" s="123">
        <f>F625+F628</f>
        <v>0</v>
      </c>
      <c r="G622" s="123">
        <f>G625+G628</f>
        <v>0</v>
      </c>
      <c r="H622" s="117"/>
      <c r="I622" s="117"/>
      <c r="J622" s="117"/>
      <c r="K622" s="117">
        <f>L622+N622</f>
        <v>0</v>
      </c>
      <c r="L622" s="118">
        <f>L625+L628</f>
        <v>0</v>
      </c>
      <c r="M622" s="118"/>
      <c r="N622" s="118">
        <f>N625+N628</f>
        <v>0</v>
      </c>
      <c r="O622" s="117"/>
      <c r="P622" s="105" t="e">
        <f t="shared" si="825"/>
        <v>#DIV/0!</v>
      </c>
      <c r="Q622" s="454"/>
      <c r="R622" s="123"/>
      <c r="S622" s="123"/>
      <c r="T622" s="123"/>
      <c r="U622" s="454"/>
      <c r="V622" s="105" t="e">
        <f t="shared" si="826"/>
        <v>#DIV/0!</v>
      </c>
      <c r="W622" s="117"/>
      <c r="X622" s="105" t="e">
        <f t="shared" si="827"/>
        <v>#DIV/0!</v>
      </c>
      <c r="Y622" s="123"/>
      <c r="Z622" s="123"/>
      <c r="AA622" s="123"/>
      <c r="AB622" s="123"/>
      <c r="AC622" s="123"/>
      <c r="AD622" s="105" t="e">
        <f t="shared" si="828"/>
        <v>#DIV/0!</v>
      </c>
      <c r="AE622" s="117"/>
      <c r="AF622" s="230" t="e">
        <f t="shared" si="829"/>
        <v>#DIV/0!</v>
      </c>
      <c r="AG622" s="123"/>
      <c r="AH622" s="117"/>
      <c r="AI622" s="123"/>
      <c r="AJ622" s="123"/>
      <c r="AK622" s="21"/>
      <c r="AL622" s="230" t="e">
        <f t="shared" si="830"/>
        <v>#DIV/0!</v>
      </c>
      <c r="AM622" s="117">
        <f>AM625+AM628</f>
        <v>0</v>
      </c>
      <c r="AN622" s="117"/>
      <c r="AO622" s="117">
        <f>AO625+AO628</f>
        <v>0</v>
      </c>
      <c r="AP622" s="117">
        <f>AQ622+AS622</f>
        <v>0</v>
      </c>
      <c r="AQ622" s="117">
        <f>AQ625+AQ628</f>
        <v>0</v>
      </c>
      <c r="AR622" s="117"/>
      <c r="AS622" s="117">
        <f>AS625+AS628</f>
        <v>0</v>
      </c>
      <c r="AT622" s="117">
        <f>AU622+AW622</f>
        <v>0</v>
      </c>
      <c r="AU622" s="117">
        <f>AU625+AU628</f>
        <v>0</v>
      </c>
      <c r="AV622" s="117"/>
      <c r="AW622" s="117">
        <f>AW625+AW628</f>
        <v>0</v>
      </c>
      <c r="AX622" s="457"/>
      <c r="AY622" s="230" t="e">
        <f t="shared" si="831"/>
        <v>#DIV/0!</v>
      </c>
      <c r="AZ622" s="123"/>
      <c r="BA622" s="123"/>
      <c r="BB622" s="123"/>
      <c r="BC622" s="123"/>
      <c r="BD622" s="411"/>
      <c r="BE622" s="230" t="e">
        <f t="shared" si="832"/>
        <v>#DIV/0!</v>
      </c>
    </row>
    <row r="623" spans="2:59" s="91" customFormat="1" ht="15" hidden="1" customHeight="1" x14ac:dyDescent="0.25">
      <c r="B623" s="313"/>
      <c r="C623" s="184" t="s">
        <v>245</v>
      </c>
      <c r="D623" s="79" t="e">
        <f>#REF!</f>
        <v>#REF!</v>
      </c>
      <c r="E623" s="123">
        <f>F623+G623</f>
        <v>0</v>
      </c>
      <c r="F623" s="123">
        <f>F626+F629</f>
        <v>0</v>
      </c>
      <c r="G623" s="123">
        <f>G626+G629</f>
        <v>0</v>
      </c>
      <c r="H623" s="117"/>
      <c r="I623" s="117"/>
      <c r="J623" s="117"/>
      <c r="K623" s="117">
        <f>L623+N623</f>
        <v>0</v>
      </c>
      <c r="L623" s="118">
        <f>L626+L629</f>
        <v>0</v>
      </c>
      <c r="M623" s="118"/>
      <c r="N623" s="118">
        <f>N626+N629</f>
        <v>0</v>
      </c>
      <c r="O623" s="117"/>
      <c r="P623" s="105" t="e">
        <f t="shared" si="825"/>
        <v>#DIV/0!</v>
      </c>
      <c r="Q623" s="454"/>
      <c r="R623" s="123"/>
      <c r="S623" s="123"/>
      <c r="T623" s="123"/>
      <c r="U623" s="454"/>
      <c r="V623" s="105" t="e">
        <f t="shared" si="826"/>
        <v>#DIV/0!</v>
      </c>
      <c r="W623" s="117"/>
      <c r="X623" s="105" t="e">
        <f t="shared" si="827"/>
        <v>#DIV/0!</v>
      </c>
      <c r="Y623" s="123"/>
      <c r="Z623" s="123"/>
      <c r="AA623" s="123"/>
      <c r="AB623" s="123"/>
      <c r="AC623" s="123"/>
      <c r="AD623" s="105" t="e">
        <f t="shared" si="828"/>
        <v>#DIV/0!</v>
      </c>
      <c r="AE623" s="117"/>
      <c r="AF623" s="230" t="e">
        <f t="shared" si="829"/>
        <v>#DIV/0!</v>
      </c>
      <c r="AG623" s="123"/>
      <c r="AH623" s="117"/>
      <c r="AI623" s="123"/>
      <c r="AJ623" s="123"/>
      <c r="AK623" s="21"/>
      <c r="AL623" s="230" t="e">
        <f t="shared" si="830"/>
        <v>#DIV/0!</v>
      </c>
      <c r="AM623" s="117">
        <f>AM626+AM629</f>
        <v>0</v>
      </c>
      <c r="AN623" s="117"/>
      <c r="AO623" s="117">
        <f>AO626+AO629</f>
        <v>0</v>
      </c>
      <c r="AP623" s="117">
        <f>AQ623+AS623</f>
        <v>0</v>
      </c>
      <c r="AQ623" s="117">
        <f>AQ626+AQ629</f>
        <v>0</v>
      </c>
      <c r="AR623" s="117"/>
      <c r="AS623" s="117">
        <f>AS626+AS629</f>
        <v>0</v>
      </c>
      <c r="AT623" s="117">
        <f>AU623+AW623</f>
        <v>0</v>
      </c>
      <c r="AU623" s="117">
        <f>AU626+AU629</f>
        <v>0</v>
      </c>
      <c r="AV623" s="117"/>
      <c r="AW623" s="117">
        <f>AW626+AW629</f>
        <v>0</v>
      </c>
      <c r="AX623" s="457"/>
      <c r="AY623" s="230" t="e">
        <f t="shared" si="831"/>
        <v>#DIV/0!</v>
      </c>
      <c r="AZ623" s="123"/>
      <c r="BA623" s="123"/>
      <c r="BB623" s="123"/>
      <c r="BC623" s="123"/>
      <c r="BD623" s="411"/>
      <c r="BE623" s="230" t="e">
        <f t="shared" si="832"/>
        <v>#DIV/0!</v>
      </c>
    </row>
    <row r="624" spans="2:59" s="91" customFormat="1" ht="33.75" hidden="1" customHeight="1" x14ac:dyDescent="0.25">
      <c r="B624" s="313"/>
      <c r="C624" s="184" t="s">
        <v>246</v>
      </c>
      <c r="D624" s="79" t="e">
        <f>#REF!</f>
        <v>#REF!</v>
      </c>
      <c r="E624" s="123">
        <f>F624+G624</f>
        <v>0</v>
      </c>
      <c r="F624" s="123">
        <f>F625+F626</f>
        <v>0</v>
      </c>
      <c r="G624" s="123">
        <f>G625+G626</f>
        <v>0</v>
      </c>
      <c r="H624" s="117"/>
      <c r="I624" s="117"/>
      <c r="J624" s="117"/>
      <c r="K624" s="117">
        <f>L624+N624</f>
        <v>0</v>
      </c>
      <c r="L624" s="118">
        <f>L625+L626</f>
        <v>0</v>
      </c>
      <c r="M624" s="118"/>
      <c r="N624" s="118">
        <f>N625+N626</f>
        <v>0</v>
      </c>
      <c r="O624" s="117"/>
      <c r="P624" s="105" t="e">
        <f t="shared" si="825"/>
        <v>#DIV/0!</v>
      </c>
      <c r="Q624" s="454"/>
      <c r="R624" s="123"/>
      <c r="S624" s="123"/>
      <c r="T624" s="123"/>
      <c r="U624" s="454"/>
      <c r="V624" s="105" t="e">
        <f t="shared" si="826"/>
        <v>#DIV/0!</v>
      </c>
      <c r="W624" s="117"/>
      <c r="X624" s="105" t="e">
        <f t="shared" si="827"/>
        <v>#DIV/0!</v>
      </c>
      <c r="Y624" s="123"/>
      <c r="Z624" s="123"/>
      <c r="AA624" s="123"/>
      <c r="AB624" s="123"/>
      <c r="AC624" s="123"/>
      <c r="AD624" s="105" t="e">
        <f t="shared" si="828"/>
        <v>#DIV/0!</v>
      </c>
      <c r="AE624" s="117"/>
      <c r="AF624" s="230" t="e">
        <f t="shared" si="829"/>
        <v>#DIV/0!</v>
      </c>
      <c r="AG624" s="123"/>
      <c r="AH624" s="117"/>
      <c r="AI624" s="123"/>
      <c r="AJ624" s="123"/>
      <c r="AK624" s="21"/>
      <c r="AL624" s="230" t="e">
        <f t="shared" si="830"/>
        <v>#DIV/0!</v>
      </c>
      <c r="AM624" s="117">
        <f>AM625+AM626</f>
        <v>0</v>
      </c>
      <c r="AN624" s="117"/>
      <c r="AO624" s="117">
        <f>AO625+AO626</f>
        <v>0</v>
      </c>
      <c r="AP624" s="117">
        <f>AQ624+AS624</f>
        <v>0</v>
      </c>
      <c r="AQ624" s="117">
        <f>AQ625+AQ626</f>
        <v>0</v>
      </c>
      <c r="AR624" s="117"/>
      <c r="AS624" s="117">
        <f>AS625+AS626</f>
        <v>0</v>
      </c>
      <c r="AT624" s="117">
        <f>AU624+AW624</f>
        <v>0</v>
      </c>
      <c r="AU624" s="117">
        <f>AU625+AU626</f>
        <v>0</v>
      </c>
      <c r="AV624" s="117"/>
      <c r="AW624" s="117">
        <f>AW625+AW626</f>
        <v>0</v>
      </c>
      <c r="AX624" s="457"/>
      <c r="AY624" s="230" t="e">
        <f t="shared" si="831"/>
        <v>#DIV/0!</v>
      </c>
      <c r="AZ624" s="123"/>
      <c r="BA624" s="123"/>
      <c r="BB624" s="123"/>
      <c r="BC624" s="123"/>
      <c r="BD624" s="411"/>
      <c r="BE624" s="230" t="e">
        <f t="shared" si="832"/>
        <v>#DIV/0!</v>
      </c>
    </row>
    <row r="625" spans="1:57" s="91" customFormat="1" ht="17.25" hidden="1" customHeight="1" x14ac:dyDescent="0.25">
      <c r="B625" s="313"/>
      <c r="C625" s="184" t="s">
        <v>244</v>
      </c>
      <c r="D625" s="79" t="e">
        <f>#REF!</f>
        <v>#REF!</v>
      </c>
      <c r="E625" s="123">
        <f>F625</f>
        <v>0</v>
      </c>
      <c r="F625" s="123"/>
      <c r="G625" s="123"/>
      <c r="H625" s="117"/>
      <c r="I625" s="117"/>
      <c r="J625" s="117"/>
      <c r="K625" s="117">
        <f>L625</f>
        <v>0</v>
      </c>
      <c r="L625" s="118"/>
      <c r="M625" s="118"/>
      <c r="N625" s="118"/>
      <c r="O625" s="117"/>
      <c r="P625" s="105" t="e">
        <f t="shared" si="825"/>
        <v>#DIV/0!</v>
      </c>
      <c r="Q625" s="454"/>
      <c r="R625" s="123"/>
      <c r="S625" s="123"/>
      <c r="T625" s="123"/>
      <c r="U625" s="454"/>
      <c r="V625" s="105" t="e">
        <f t="shared" si="826"/>
        <v>#DIV/0!</v>
      </c>
      <c r="W625" s="117"/>
      <c r="X625" s="105" t="e">
        <f t="shared" si="827"/>
        <v>#DIV/0!</v>
      </c>
      <c r="Y625" s="123"/>
      <c r="Z625" s="123"/>
      <c r="AA625" s="123"/>
      <c r="AB625" s="123"/>
      <c r="AC625" s="123"/>
      <c r="AD625" s="105" t="e">
        <f t="shared" si="828"/>
        <v>#DIV/0!</v>
      </c>
      <c r="AE625" s="117"/>
      <c r="AF625" s="230" t="e">
        <f t="shared" si="829"/>
        <v>#DIV/0!</v>
      </c>
      <c r="AG625" s="123"/>
      <c r="AH625" s="117"/>
      <c r="AI625" s="123"/>
      <c r="AJ625" s="123"/>
      <c r="AK625" s="21"/>
      <c r="AL625" s="230" t="e">
        <f t="shared" si="830"/>
        <v>#DIV/0!</v>
      </c>
      <c r="AM625" s="117"/>
      <c r="AN625" s="117"/>
      <c r="AO625" s="117"/>
      <c r="AP625" s="117">
        <f>AQ625</f>
        <v>0</v>
      </c>
      <c r="AQ625" s="117"/>
      <c r="AR625" s="117"/>
      <c r="AS625" s="117"/>
      <c r="AT625" s="117">
        <f>AU625</f>
        <v>0</v>
      </c>
      <c r="AU625" s="117"/>
      <c r="AV625" s="117"/>
      <c r="AW625" s="117"/>
      <c r="AX625" s="457"/>
      <c r="AY625" s="230" t="e">
        <f t="shared" si="831"/>
        <v>#DIV/0!</v>
      </c>
      <c r="AZ625" s="123"/>
      <c r="BA625" s="123"/>
      <c r="BB625" s="123"/>
      <c r="BC625" s="123"/>
      <c r="BD625" s="411"/>
      <c r="BE625" s="230" t="e">
        <f t="shared" si="832"/>
        <v>#DIV/0!</v>
      </c>
    </row>
    <row r="626" spans="1:57" s="91" customFormat="1" ht="29.25" hidden="1" customHeight="1" x14ac:dyDescent="0.25">
      <c r="B626" s="313"/>
      <c r="C626" s="184" t="s">
        <v>245</v>
      </c>
      <c r="D626" s="79" t="e">
        <f>#REF!</f>
        <v>#REF!</v>
      </c>
      <c r="E626" s="123">
        <f>F626</f>
        <v>0</v>
      </c>
      <c r="F626" s="123"/>
      <c r="G626" s="123"/>
      <c r="H626" s="117"/>
      <c r="I626" s="117"/>
      <c r="J626" s="117"/>
      <c r="K626" s="117">
        <f>L626</f>
        <v>0</v>
      </c>
      <c r="L626" s="118"/>
      <c r="M626" s="118"/>
      <c r="N626" s="118"/>
      <c r="O626" s="117"/>
      <c r="P626" s="105" t="e">
        <f t="shared" si="825"/>
        <v>#DIV/0!</v>
      </c>
      <c r="Q626" s="454"/>
      <c r="R626" s="123"/>
      <c r="S626" s="123"/>
      <c r="T626" s="123"/>
      <c r="U626" s="454"/>
      <c r="V626" s="105" t="e">
        <f t="shared" si="826"/>
        <v>#DIV/0!</v>
      </c>
      <c r="W626" s="117"/>
      <c r="X626" s="105" t="e">
        <f t="shared" si="827"/>
        <v>#DIV/0!</v>
      </c>
      <c r="Y626" s="123"/>
      <c r="Z626" s="123"/>
      <c r="AA626" s="123"/>
      <c r="AB626" s="123"/>
      <c r="AC626" s="123"/>
      <c r="AD626" s="105" t="e">
        <f t="shared" si="828"/>
        <v>#DIV/0!</v>
      </c>
      <c r="AE626" s="117"/>
      <c r="AF626" s="230" t="e">
        <f t="shared" si="829"/>
        <v>#DIV/0!</v>
      </c>
      <c r="AG626" s="123"/>
      <c r="AH626" s="117"/>
      <c r="AI626" s="123"/>
      <c r="AJ626" s="123"/>
      <c r="AK626" s="21"/>
      <c r="AL626" s="230" t="e">
        <f t="shared" si="830"/>
        <v>#DIV/0!</v>
      </c>
      <c r="AM626" s="117"/>
      <c r="AN626" s="117"/>
      <c r="AO626" s="117"/>
      <c r="AP626" s="117">
        <f>AQ626</f>
        <v>0</v>
      </c>
      <c r="AQ626" s="117"/>
      <c r="AR626" s="117"/>
      <c r="AS626" s="117"/>
      <c r="AT626" s="117">
        <f>AU626</f>
        <v>0</v>
      </c>
      <c r="AU626" s="117"/>
      <c r="AV626" s="117"/>
      <c r="AW626" s="117"/>
      <c r="AX626" s="457"/>
      <c r="AY626" s="230" t="e">
        <f t="shared" si="831"/>
        <v>#DIV/0!</v>
      </c>
      <c r="AZ626" s="123"/>
      <c r="BA626" s="123"/>
      <c r="BB626" s="123"/>
      <c r="BC626" s="123"/>
      <c r="BD626" s="411"/>
      <c r="BE626" s="230" t="e">
        <f t="shared" si="832"/>
        <v>#DIV/0!</v>
      </c>
    </row>
    <row r="627" spans="1:57" s="91" customFormat="1" ht="32.25" hidden="1" customHeight="1" x14ac:dyDescent="0.25">
      <c r="B627" s="313"/>
      <c r="C627" s="184" t="s">
        <v>247</v>
      </c>
      <c r="D627" s="79" t="e">
        <f>#REF!</f>
        <v>#REF!</v>
      </c>
      <c r="E627" s="123">
        <f>F627+G627</f>
        <v>0</v>
      </c>
      <c r="F627" s="123"/>
      <c r="G627" s="123">
        <f>G628+G629</f>
        <v>0</v>
      </c>
      <c r="H627" s="117"/>
      <c r="I627" s="117"/>
      <c r="J627" s="117"/>
      <c r="K627" s="117">
        <f>L627+N627</f>
        <v>0</v>
      </c>
      <c r="L627" s="118"/>
      <c r="M627" s="118"/>
      <c r="N627" s="118">
        <f>N628+N629</f>
        <v>0</v>
      </c>
      <c r="O627" s="117"/>
      <c r="P627" s="105" t="e">
        <f t="shared" si="825"/>
        <v>#DIV/0!</v>
      </c>
      <c r="Q627" s="454"/>
      <c r="R627" s="123"/>
      <c r="S627" s="123"/>
      <c r="T627" s="123"/>
      <c r="U627" s="454"/>
      <c r="V627" s="105" t="e">
        <f t="shared" si="826"/>
        <v>#DIV/0!</v>
      </c>
      <c r="W627" s="117"/>
      <c r="X627" s="105" t="e">
        <f t="shared" si="827"/>
        <v>#DIV/0!</v>
      </c>
      <c r="Y627" s="123"/>
      <c r="Z627" s="123"/>
      <c r="AA627" s="123"/>
      <c r="AB627" s="123"/>
      <c r="AC627" s="123"/>
      <c r="AD627" s="105" t="e">
        <f t="shared" si="828"/>
        <v>#DIV/0!</v>
      </c>
      <c r="AE627" s="117"/>
      <c r="AF627" s="230" t="e">
        <f t="shared" si="829"/>
        <v>#DIV/0!</v>
      </c>
      <c r="AG627" s="123"/>
      <c r="AH627" s="117"/>
      <c r="AI627" s="123"/>
      <c r="AJ627" s="123"/>
      <c r="AK627" s="21"/>
      <c r="AL627" s="230" t="e">
        <f t="shared" si="830"/>
        <v>#DIV/0!</v>
      </c>
      <c r="AM627" s="117"/>
      <c r="AN627" s="117"/>
      <c r="AO627" s="117">
        <f>AO628+AO629</f>
        <v>0</v>
      </c>
      <c r="AP627" s="117">
        <f>AQ627+AS627</f>
        <v>0</v>
      </c>
      <c r="AQ627" s="117"/>
      <c r="AR627" s="117"/>
      <c r="AS627" s="117">
        <f>AS628+AS629</f>
        <v>0</v>
      </c>
      <c r="AT627" s="117">
        <f>AU627+AW627</f>
        <v>0</v>
      </c>
      <c r="AU627" s="117"/>
      <c r="AV627" s="117"/>
      <c r="AW627" s="117">
        <f>AW628+AW629</f>
        <v>0</v>
      </c>
      <c r="AX627" s="457"/>
      <c r="AY627" s="230" t="e">
        <f t="shared" si="831"/>
        <v>#DIV/0!</v>
      </c>
      <c r="AZ627" s="123"/>
      <c r="BA627" s="123"/>
      <c r="BB627" s="123"/>
      <c r="BC627" s="123"/>
      <c r="BD627" s="411"/>
      <c r="BE627" s="230" t="e">
        <f t="shared" si="832"/>
        <v>#DIV/0!</v>
      </c>
    </row>
    <row r="628" spans="1:57" s="91" customFormat="1" ht="15" hidden="1" customHeight="1" x14ac:dyDescent="0.25">
      <c r="B628" s="313"/>
      <c r="C628" s="184" t="s">
        <v>244</v>
      </c>
      <c r="D628" s="79" t="e">
        <f>#REF!</f>
        <v>#REF!</v>
      </c>
      <c r="E628" s="123">
        <f>G628</f>
        <v>0</v>
      </c>
      <c r="F628" s="123"/>
      <c r="G628" s="123">
        <f>G631+G634</f>
        <v>0</v>
      </c>
      <c r="H628" s="117"/>
      <c r="I628" s="117"/>
      <c r="J628" s="117"/>
      <c r="K628" s="117">
        <f>N628</f>
        <v>0</v>
      </c>
      <c r="L628" s="118"/>
      <c r="M628" s="118"/>
      <c r="N628" s="118">
        <f>N631+N634</f>
        <v>0</v>
      </c>
      <c r="O628" s="117"/>
      <c r="P628" s="105" t="e">
        <f t="shared" si="825"/>
        <v>#DIV/0!</v>
      </c>
      <c r="Q628" s="454"/>
      <c r="R628" s="123"/>
      <c r="S628" s="123"/>
      <c r="T628" s="123"/>
      <c r="U628" s="454"/>
      <c r="V628" s="105" t="e">
        <f t="shared" si="826"/>
        <v>#DIV/0!</v>
      </c>
      <c r="W628" s="117"/>
      <c r="X628" s="105" t="e">
        <f t="shared" si="827"/>
        <v>#DIV/0!</v>
      </c>
      <c r="Y628" s="123"/>
      <c r="Z628" s="123"/>
      <c r="AA628" s="123"/>
      <c r="AB628" s="123"/>
      <c r="AC628" s="123"/>
      <c r="AD628" s="105" t="e">
        <f t="shared" si="828"/>
        <v>#DIV/0!</v>
      </c>
      <c r="AE628" s="117"/>
      <c r="AF628" s="230" t="e">
        <f t="shared" si="829"/>
        <v>#DIV/0!</v>
      </c>
      <c r="AG628" s="123"/>
      <c r="AH628" s="117"/>
      <c r="AI628" s="123"/>
      <c r="AJ628" s="123"/>
      <c r="AK628" s="21"/>
      <c r="AL628" s="230" t="e">
        <f t="shared" si="830"/>
        <v>#DIV/0!</v>
      </c>
      <c r="AM628" s="117"/>
      <c r="AN628" s="117"/>
      <c r="AO628" s="117">
        <f>AO631+AO634</f>
        <v>0</v>
      </c>
      <c r="AP628" s="117">
        <f>AS628</f>
        <v>0</v>
      </c>
      <c r="AQ628" s="117"/>
      <c r="AR628" s="117"/>
      <c r="AS628" s="117">
        <f>AS631+AS634</f>
        <v>0</v>
      </c>
      <c r="AT628" s="117">
        <f>AW628</f>
        <v>0</v>
      </c>
      <c r="AU628" s="117"/>
      <c r="AV628" s="117"/>
      <c r="AW628" s="117">
        <f>AW631+AW634</f>
        <v>0</v>
      </c>
      <c r="AX628" s="457"/>
      <c r="AY628" s="230" t="e">
        <f t="shared" si="831"/>
        <v>#DIV/0!</v>
      </c>
      <c r="AZ628" s="123"/>
      <c r="BA628" s="123"/>
      <c r="BB628" s="123"/>
      <c r="BC628" s="123"/>
      <c r="BD628" s="411"/>
      <c r="BE628" s="230" t="e">
        <f t="shared" si="832"/>
        <v>#DIV/0!</v>
      </c>
    </row>
    <row r="629" spans="1:57" s="91" customFormat="1" ht="15" hidden="1" customHeight="1" x14ac:dyDescent="0.25">
      <c r="B629" s="313"/>
      <c r="C629" s="184" t="s">
        <v>245</v>
      </c>
      <c r="D629" s="79" t="e">
        <f>#REF!</f>
        <v>#REF!</v>
      </c>
      <c r="E629" s="123">
        <f>G629</f>
        <v>0</v>
      </c>
      <c r="F629" s="123"/>
      <c r="G629" s="123">
        <f>G632+G635</f>
        <v>0</v>
      </c>
      <c r="H629" s="117"/>
      <c r="I629" s="117"/>
      <c r="J629" s="117"/>
      <c r="K629" s="117">
        <f>N629</f>
        <v>0</v>
      </c>
      <c r="L629" s="118"/>
      <c r="M629" s="118"/>
      <c r="N629" s="118">
        <f>N632+N635</f>
        <v>0</v>
      </c>
      <c r="O629" s="117"/>
      <c r="P629" s="105" t="e">
        <f t="shared" si="825"/>
        <v>#DIV/0!</v>
      </c>
      <c r="Q629" s="454"/>
      <c r="R629" s="123"/>
      <c r="S629" s="123"/>
      <c r="T629" s="123"/>
      <c r="U629" s="454"/>
      <c r="V629" s="105" t="e">
        <f t="shared" si="826"/>
        <v>#DIV/0!</v>
      </c>
      <c r="W629" s="117"/>
      <c r="X629" s="105" t="e">
        <f t="shared" si="827"/>
        <v>#DIV/0!</v>
      </c>
      <c r="Y629" s="123"/>
      <c r="Z629" s="123"/>
      <c r="AA629" s="123"/>
      <c r="AB629" s="123"/>
      <c r="AC629" s="123"/>
      <c r="AD629" s="105" t="e">
        <f t="shared" si="828"/>
        <v>#DIV/0!</v>
      </c>
      <c r="AE629" s="117"/>
      <c r="AF629" s="230" t="e">
        <f t="shared" si="829"/>
        <v>#DIV/0!</v>
      </c>
      <c r="AG629" s="123"/>
      <c r="AH629" s="117"/>
      <c r="AI629" s="123"/>
      <c r="AJ629" s="123"/>
      <c r="AK629" s="21"/>
      <c r="AL629" s="230" t="e">
        <f t="shared" si="830"/>
        <v>#DIV/0!</v>
      </c>
      <c r="AM629" s="117"/>
      <c r="AN629" s="117"/>
      <c r="AO629" s="117">
        <f>AO632+AO635</f>
        <v>0</v>
      </c>
      <c r="AP629" s="117">
        <f>AS629</f>
        <v>0</v>
      </c>
      <c r="AQ629" s="117"/>
      <c r="AR629" s="117"/>
      <c r="AS629" s="117">
        <f>AS632+AS635</f>
        <v>0</v>
      </c>
      <c r="AT629" s="117">
        <f>AW629</f>
        <v>0</v>
      </c>
      <c r="AU629" s="117"/>
      <c r="AV629" s="117"/>
      <c r="AW629" s="117">
        <f>AW632+AW635</f>
        <v>0</v>
      </c>
      <c r="AX629" s="457"/>
      <c r="AY629" s="230" t="e">
        <f t="shared" si="831"/>
        <v>#DIV/0!</v>
      </c>
      <c r="AZ629" s="123"/>
      <c r="BA629" s="123"/>
      <c r="BB629" s="123"/>
      <c r="BC629" s="123"/>
      <c r="BD629" s="411"/>
      <c r="BE629" s="230" t="e">
        <f t="shared" si="832"/>
        <v>#DIV/0!</v>
      </c>
    </row>
    <row r="630" spans="1:57" s="91" customFormat="1" ht="33.75" hidden="1" customHeight="1" x14ac:dyDescent="0.25">
      <c r="B630" s="313"/>
      <c r="C630" s="184" t="s">
        <v>248</v>
      </c>
      <c r="D630" s="79" t="e">
        <f>#REF!</f>
        <v>#REF!</v>
      </c>
      <c r="E630" s="123">
        <f>F630+G630</f>
        <v>0</v>
      </c>
      <c r="F630" s="123"/>
      <c r="G630" s="123">
        <f>G631+G632</f>
        <v>0</v>
      </c>
      <c r="H630" s="117"/>
      <c r="I630" s="117"/>
      <c r="J630" s="117"/>
      <c r="K630" s="117">
        <f>L630+N630</f>
        <v>0</v>
      </c>
      <c r="L630" s="118"/>
      <c r="M630" s="118"/>
      <c r="N630" s="118">
        <f>N631+N632</f>
        <v>0</v>
      </c>
      <c r="O630" s="117"/>
      <c r="P630" s="105" t="e">
        <f t="shared" si="825"/>
        <v>#DIV/0!</v>
      </c>
      <c r="Q630" s="454"/>
      <c r="R630" s="123"/>
      <c r="S630" s="123"/>
      <c r="T630" s="123"/>
      <c r="U630" s="454"/>
      <c r="V630" s="105" t="e">
        <f t="shared" si="826"/>
        <v>#DIV/0!</v>
      </c>
      <c r="W630" s="117"/>
      <c r="X630" s="105" t="e">
        <f t="shared" si="827"/>
        <v>#DIV/0!</v>
      </c>
      <c r="Y630" s="123"/>
      <c r="Z630" s="123"/>
      <c r="AA630" s="123"/>
      <c r="AB630" s="123"/>
      <c r="AC630" s="123"/>
      <c r="AD630" s="105" t="e">
        <f t="shared" si="828"/>
        <v>#DIV/0!</v>
      </c>
      <c r="AE630" s="117"/>
      <c r="AF630" s="230" t="e">
        <f t="shared" si="829"/>
        <v>#DIV/0!</v>
      </c>
      <c r="AG630" s="123"/>
      <c r="AH630" s="117"/>
      <c r="AI630" s="123"/>
      <c r="AJ630" s="123"/>
      <c r="AK630" s="21"/>
      <c r="AL630" s="230" t="e">
        <f t="shared" si="830"/>
        <v>#DIV/0!</v>
      </c>
      <c r="AM630" s="117"/>
      <c r="AN630" s="117"/>
      <c r="AO630" s="117">
        <f>AO631+AO632</f>
        <v>0</v>
      </c>
      <c r="AP630" s="117">
        <f>AQ630+AS630</f>
        <v>0</v>
      </c>
      <c r="AQ630" s="117"/>
      <c r="AR630" s="117"/>
      <c r="AS630" s="117">
        <f>AS631+AS632</f>
        <v>0</v>
      </c>
      <c r="AT630" s="117">
        <f>AU630+AW630</f>
        <v>0</v>
      </c>
      <c r="AU630" s="117"/>
      <c r="AV630" s="117"/>
      <c r="AW630" s="117">
        <f>AW631+AW632</f>
        <v>0</v>
      </c>
      <c r="AX630" s="457"/>
      <c r="AY630" s="230" t="e">
        <f t="shared" si="831"/>
        <v>#DIV/0!</v>
      </c>
      <c r="AZ630" s="123"/>
      <c r="BA630" s="123"/>
      <c r="BB630" s="123"/>
      <c r="BC630" s="123"/>
      <c r="BD630" s="411"/>
      <c r="BE630" s="230" t="e">
        <f t="shared" si="832"/>
        <v>#DIV/0!</v>
      </c>
    </row>
    <row r="631" spans="1:57" s="91" customFormat="1" ht="15" hidden="1" customHeight="1" x14ac:dyDescent="0.25">
      <c r="B631" s="313"/>
      <c r="C631" s="184" t="s">
        <v>244</v>
      </c>
      <c r="D631" s="79" t="e">
        <f>#REF!</f>
        <v>#REF!</v>
      </c>
      <c r="E631" s="123">
        <f>G631</f>
        <v>0</v>
      </c>
      <c r="F631" s="123"/>
      <c r="G631" s="123"/>
      <c r="H631" s="117"/>
      <c r="I631" s="117"/>
      <c r="J631" s="117"/>
      <c r="K631" s="117">
        <f>N631</f>
        <v>0</v>
      </c>
      <c r="L631" s="118"/>
      <c r="M631" s="118"/>
      <c r="N631" s="118"/>
      <c r="O631" s="117"/>
      <c r="P631" s="105" t="e">
        <f t="shared" si="825"/>
        <v>#DIV/0!</v>
      </c>
      <c r="Q631" s="454"/>
      <c r="R631" s="123"/>
      <c r="S631" s="123"/>
      <c r="T631" s="123"/>
      <c r="U631" s="454"/>
      <c r="V631" s="105" t="e">
        <f t="shared" si="826"/>
        <v>#DIV/0!</v>
      </c>
      <c r="W631" s="117"/>
      <c r="X631" s="105" t="e">
        <f t="shared" si="827"/>
        <v>#DIV/0!</v>
      </c>
      <c r="Y631" s="123"/>
      <c r="Z631" s="123"/>
      <c r="AA631" s="123"/>
      <c r="AB631" s="123"/>
      <c r="AC631" s="123"/>
      <c r="AD631" s="105" t="e">
        <f t="shared" si="828"/>
        <v>#DIV/0!</v>
      </c>
      <c r="AE631" s="117"/>
      <c r="AF631" s="230" t="e">
        <f t="shared" si="829"/>
        <v>#DIV/0!</v>
      </c>
      <c r="AG631" s="123"/>
      <c r="AH631" s="117"/>
      <c r="AI631" s="123"/>
      <c r="AJ631" s="123"/>
      <c r="AK631" s="21"/>
      <c r="AL631" s="230" t="e">
        <f t="shared" si="830"/>
        <v>#DIV/0!</v>
      </c>
      <c r="AM631" s="117"/>
      <c r="AN631" s="117"/>
      <c r="AO631" s="117"/>
      <c r="AP631" s="117">
        <f>AS631</f>
        <v>0</v>
      </c>
      <c r="AQ631" s="117"/>
      <c r="AR631" s="117"/>
      <c r="AS631" s="117"/>
      <c r="AT631" s="117">
        <f>AW631</f>
        <v>0</v>
      </c>
      <c r="AU631" s="117"/>
      <c r="AV631" s="117"/>
      <c r="AW631" s="117"/>
      <c r="AX631" s="457"/>
      <c r="AY631" s="230" t="e">
        <f t="shared" si="831"/>
        <v>#DIV/0!</v>
      </c>
      <c r="AZ631" s="123"/>
      <c r="BA631" s="123"/>
      <c r="BB631" s="123"/>
      <c r="BC631" s="123"/>
      <c r="BD631" s="411"/>
      <c r="BE631" s="230" t="e">
        <f t="shared" si="832"/>
        <v>#DIV/0!</v>
      </c>
    </row>
    <row r="632" spans="1:57" s="91" customFormat="1" ht="15" hidden="1" customHeight="1" x14ac:dyDescent="0.25">
      <c r="B632" s="313"/>
      <c r="C632" s="184" t="s">
        <v>245</v>
      </c>
      <c r="D632" s="79" t="e">
        <f>#REF!</f>
        <v>#REF!</v>
      </c>
      <c r="E632" s="123">
        <f>G632</f>
        <v>0</v>
      </c>
      <c r="F632" s="123"/>
      <c r="G632" s="123"/>
      <c r="H632" s="117"/>
      <c r="I632" s="117"/>
      <c r="J632" s="117"/>
      <c r="K632" s="117">
        <f>N632</f>
        <v>0</v>
      </c>
      <c r="L632" s="118"/>
      <c r="M632" s="118"/>
      <c r="N632" s="118"/>
      <c r="O632" s="117"/>
      <c r="P632" s="105" t="e">
        <f t="shared" si="825"/>
        <v>#DIV/0!</v>
      </c>
      <c r="Q632" s="454"/>
      <c r="R632" s="123"/>
      <c r="S632" s="123"/>
      <c r="T632" s="123"/>
      <c r="U632" s="454"/>
      <c r="V632" s="105" t="e">
        <f t="shared" si="826"/>
        <v>#DIV/0!</v>
      </c>
      <c r="W632" s="117"/>
      <c r="X632" s="105" t="e">
        <f t="shared" si="827"/>
        <v>#DIV/0!</v>
      </c>
      <c r="Y632" s="123"/>
      <c r="Z632" s="123"/>
      <c r="AA632" s="123"/>
      <c r="AB632" s="123"/>
      <c r="AC632" s="123"/>
      <c r="AD632" s="105" t="e">
        <f t="shared" si="828"/>
        <v>#DIV/0!</v>
      </c>
      <c r="AE632" s="117"/>
      <c r="AF632" s="230" t="e">
        <f t="shared" si="829"/>
        <v>#DIV/0!</v>
      </c>
      <c r="AG632" s="123"/>
      <c r="AH632" s="117"/>
      <c r="AI632" s="123"/>
      <c r="AJ632" s="123"/>
      <c r="AK632" s="21"/>
      <c r="AL632" s="230" t="e">
        <f t="shared" si="830"/>
        <v>#DIV/0!</v>
      </c>
      <c r="AM632" s="117"/>
      <c r="AN632" s="117"/>
      <c r="AO632" s="117"/>
      <c r="AP632" s="117">
        <f>AS632</f>
        <v>0</v>
      </c>
      <c r="AQ632" s="117"/>
      <c r="AR632" s="117"/>
      <c r="AS632" s="117"/>
      <c r="AT632" s="117">
        <f>AW632</f>
        <v>0</v>
      </c>
      <c r="AU632" s="117"/>
      <c r="AV632" s="117"/>
      <c r="AW632" s="117"/>
      <c r="AX632" s="457"/>
      <c r="AY632" s="230" t="e">
        <f t="shared" si="831"/>
        <v>#DIV/0!</v>
      </c>
      <c r="AZ632" s="123"/>
      <c r="BA632" s="123"/>
      <c r="BB632" s="123"/>
      <c r="BC632" s="123"/>
      <c r="BD632" s="411"/>
      <c r="BE632" s="230" t="e">
        <f t="shared" si="832"/>
        <v>#DIV/0!</v>
      </c>
    </row>
    <row r="633" spans="1:57" s="91" customFormat="1" ht="31.5" hidden="1" customHeight="1" x14ac:dyDescent="0.25">
      <c r="B633" s="313"/>
      <c r="C633" s="184" t="s">
        <v>249</v>
      </c>
      <c r="D633" s="79" t="e">
        <f>#REF!</f>
        <v>#REF!</v>
      </c>
      <c r="E633" s="123">
        <f>F633+G633</f>
        <v>0</v>
      </c>
      <c r="F633" s="123"/>
      <c r="G633" s="123">
        <f>G634+G635</f>
        <v>0</v>
      </c>
      <c r="H633" s="117"/>
      <c r="I633" s="117"/>
      <c r="J633" s="117"/>
      <c r="K633" s="117">
        <f>L633+N633</f>
        <v>0</v>
      </c>
      <c r="L633" s="118"/>
      <c r="M633" s="118"/>
      <c r="N633" s="118">
        <f>N634+N635</f>
        <v>0</v>
      </c>
      <c r="O633" s="117"/>
      <c r="P633" s="105" t="e">
        <f t="shared" si="825"/>
        <v>#DIV/0!</v>
      </c>
      <c r="Q633" s="454"/>
      <c r="R633" s="123"/>
      <c r="S633" s="123"/>
      <c r="T633" s="123"/>
      <c r="U633" s="454"/>
      <c r="V633" s="105" t="e">
        <f t="shared" si="826"/>
        <v>#DIV/0!</v>
      </c>
      <c r="W633" s="117"/>
      <c r="X633" s="105" t="e">
        <f t="shared" si="827"/>
        <v>#DIV/0!</v>
      </c>
      <c r="Y633" s="123"/>
      <c r="Z633" s="123"/>
      <c r="AA633" s="123"/>
      <c r="AB633" s="123"/>
      <c r="AC633" s="123"/>
      <c r="AD633" s="105" t="e">
        <f t="shared" si="828"/>
        <v>#DIV/0!</v>
      </c>
      <c r="AE633" s="117"/>
      <c r="AF633" s="230" t="e">
        <f t="shared" si="829"/>
        <v>#DIV/0!</v>
      </c>
      <c r="AG633" s="123"/>
      <c r="AH633" s="117"/>
      <c r="AI633" s="123"/>
      <c r="AJ633" s="123"/>
      <c r="AK633" s="21"/>
      <c r="AL633" s="230" t="e">
        <f t="shared" si="830"/>
        <v>#DIV/0!</v>
      </c>
      <c r="AM633" s="117"/>
      <c r="AN633" s="117"/>
      <c r="AO633" s="117">
        <f>AO634+AO635</f>
        <v>0</v>
      </c>
      <c r="AP633" s="117">
        <f>AQ633+AS633</f>
        <v>0</v>
      </c>
      <c r="AQ633" s="117"/>
      <c r="AR633" s="117"/>
      <c r="AS633" s="117">
        <f>AS634+AS635</f>
        <v>0</v>
      </c>
      <c r="AT633" s="117">
        <f>AU633+AW633</f>
        <v>0</v>
      </c>
      <c r="AU633" s="117"/>
      <c r="AV633" s="117"/>
      <c r="AW633" s="117">
        <f>AW634+AW635</f>
        <v>0</v>
      </c>
      <c r="AX633" s="457"/>
      <c r="AY633" s="230" t="e">
        <f t="shared" si="831"/>
        <v>#DIV/0!</v>
      </c>
      <c r="AZ633" s="123"/>
      <c r="BA633" s="123"/>
      <c r="BB633" s="123"/>
      <c r="BC633" s="123"/>
      <c r="BD633" s="411"/>
      <c r="BE633" s="230" t="e">
        <f t="shared" si="832"/>
        <v>#DIV/0!</v>
      </c>
    </row>
    <row r="634" spans="1:57" s="91" customFormat="1" ht="20.25" hidden="1" customHeight="1" x14ac:dyDescent="0.25">
      <c r="B634" s="313"/>
      <c r="C634" s="184" t="s">
        <v>244</v>
      </c>
      <c r="D634" s="79" t="e">
        <f>#REF!</f>
        <v>#REF!</v>
      </c>
      <c r="E634" s="123">
        <f>G634</f>
        <v>0</v>
      </c>
      <c r="F634" s="123"/>
      <c r="G634" s="123"/>
      <c r="H634" s="117"/>
      <c r="I634" s="117"/>
      <c r="J634" s="117"/>
      <c r="K634" s="117">
        <f>N634</f>
        <v>0</v>
      </c>
      <c r="L634" s="118"/>
      <c r="M634" s="118"/>
      <c r="N634" s="118"/>
      <c r="O634" s="117"/>
      <c r="P634" s="105" t="e">
        <f t="shared" si="825"/>
        <v>#DIV/0!</v>
      </c>
      <c r="Q634" s="454"/>
      <c r="R634" s="123"/>
      <c r="S634" s="123"/>
      <c r="T634" s="123"/>
      <c r="U634" s="454"/>
      <c r="V634" s="105" t="e">
        <f t="shared" si="826"/>
        <v>#DIV/0!</v>
      </c>
      <c r="W634" s="117"/>
      <c r="X634" s="105" t="e">
        <f t="shared" si="827"/>
        <v>#DIV/0!</v>
      </c>
      <c r="Y634" s="123"/>
      <c r="Z634" s="123"/>
      <c r="AA634" s="123"/>
      <c r="AB634" s="123"/>
      <c r="AC634" s="123"/>
      <c r="AD634" s="105" t="e">
        <f t="shared" si="828"/>
        <v>#DIV/0!</v>
      </c>
      <c r="AE634" s="117"/>
      <c r="AF634" s="230" t="e">
        <f t="shared" si="829"/>
        <v>#DIV/0!</v>
      </c>
      <c r="AG634" s="123"/>
      <c r="AH634" s="117"/>
      <c r="AI634" s="123"/>
      <c r="AJ634" s="123"/>
      <c r="AK634" s="21"/>
      <c r="AL634" s="230" t="e">
        <f t="shared" si="830"/>
        <v>#DIV/0!</v>
      </c>
      <c r="AM634" s="117"/>
      <c r="AN634" s="117"/>
      <c r="AO634" s="117"/>
      <c r="AP634" s="117">
        <f>AS634</f>
        <v>0</v>
      </c>
      <c r="AQ634" s="117"/>
      <c r="AR634" s="117"/>
      <c r="AS634" s="117"/>
      <c r="AT634" s="117">
        <f>AW634</f>
        <v>0</v>
      </c>
      <c r="AU634" s="117"/>
      <c r="AV634" s="117"/>
      <c r="AW634" s="117"/>
      <c r="AX634" s="457"/>
      <c r="AY634" s="230" t="e">
        <f t="shared" si="831"/>
        <v>#DIV/0!</v>
      </c>
      <c r="AZ634" s="123"/>
      <c r="BA634" s="123"/>
      <c r="BB634" s="123"/>
      <c r="BC634" s="123"/>
      <c r="BD634" s="411"/>
      <c r="BE634" s="230" t="e">
        <f t="shared" si="832"/>
        <v>#DIV/0!</v>
      </c>
    </row>
    <row r="635" spans="1:57" s="91" customFormat="1" ht="18.75" hidden="1" customHeight="1" x14ac:dyDescent="0.25">
      <c r="B635" s="313"/>
      <c r="C635" s="184" t="s">
        <v>245</v>
      </c>
      <c r="D635" s="79" t="e">
        <f>#REF!</f>
        <v>#REF!</v>
      </c>
      <c r="E635" s="123">
        <f>G635</f>
        <v>0</v>
      </c>
      <c r="F635" s="123"/>
      <c r="G635" s="123"/>
      <c r="H635" s="117"/>
      <c r="I635" s="117"/>
      <c r="J635" s="117"/>
      <c r="K635" s="117">
        <f>N635</f>
        <v>0</v>
      </c>
      <c r="L635" s="118"/>
      <c r="M635" s="118"/>
      <c r="N635" s="118"/>
      <c r="O635" s="117"/>
      <c r="P635" s="105" t="e">
        <f t="shared" si="825"/>
        <v>#DIV/0!</v>
      </c>
      <c r="Q635" s="454"/>
      <c r="R635" s="123"/>
      <c r="S635" s="123"/>
      <c r="T635" s="123"/>
      <c r="U635" s="454"/>
      <c r="V635" s="105" t="e">
        <f t="shared" si="826"/>
        <v>#DIV/0!</v>
      </c>
      <c r="W635" s="117"/>
      <c r="X635" s="105" t="e">
        <f t="shared" si="827"/>
        <v>#DIV/0!</v>
      </c>
      <c r="Y635" s="123"/>
      <c r="Z635" s="123"/>
      <c r="AA635" s="123"/>
      <c r="AB635" s="123"/>
      <c r="AC635" s="123"/>
      <c r="AD635" s="105" t="e">
        <f t="shared" si="828"/>
        <v>#DIV/0!</v>
      </c>
      <c r="AE635" s="117"/>
      <c r="AF635" s="230" t="e">
        <f t="shared" si="829"/>
        <v>#DIV/0!</v>
      </c>
      <c r="AG635" s="123"/>
      <c r="AH635" s="117"/>
      <c r="AI635" s="123"/>
      <c r="AJ635" s="123"/>
      <c r="AK635" s="21"/>
      <c r="AL635" s="230" t="e">
        <f t="shared" si="830"/>
        <v>#DIV/0!</v>
      </c>
      <c r="AM635" s="117"/>
      <c r="AN635" s="117"/>
      <c r="AO635" s="117"/>
      <c r="AP635" s="117">
        <f>AS635</f>
        <v>0</v>
      </c>
      <c r="AQ635" s="117"/>
      <c r="AR635" s="117"/>
      <c r="AS635" s="117"/>
      <c r="AT635" s="117">
        <f>AW635</f>
        <v>0</v>
      </c>
      <c r="AU635" s="117"/>
      <c r="AV635" s="117"/>
      <c r="AW635" s="117"/>
      <c r="AX635" s="457"/>
      <c r="AY635" s="230" t="e">
        <f t="shared" si="831"/>
        <v>#DIV/0!</v>
      </c>
      <c r="AZ635" s="123"/>
      <c r="BA635" s="123"/>
      <c r="BB635" s="123"/>
      <c r="BC635" s="123"/>
      <c r="BD635" s="411"/>
      <c r="BE635" s="230" t="e">
        <f t="shared" si="832"/>
        <v>#DIV/0!</v>
      </c>
    </row>
    <row r="636" spans="1:57" s="215" customFormat="1" ht="26.25" hidden="1" customHeight="1" x14ac:dyDescent="0.25">
      <c r="B636" s="313" t="s">
        <v>92</v>
      </c>
      <c r="C636" s="184" t="s">
        <v>250</v>
      </c>
      <c r="D636" s="79" t="e">
        <f>#REF!</f>
        <v>#REF!</v>
      </c>
      <c r="E636" s="123">
        <f>E637+E638</f>
        <v>0</v>
      </c>
      <c r="F636" s="123">
        <f>F637</f>
        <v>0</v>
      </c>
      <c r="G636" s="123">
        <f>G637+G638</f>
        <v>0</v>
      </c>
      <c r="H636" s="123"/>
      <c r="I636" s="123"/>
      <c r="J636" s="123"/>
      <c r="K636" s="123">
        <f>K637+K638</f>
        <v>0</v>
      </c>
      <c r="L636" s="454">
        <f>L637</f>
        <v>0</v>
      </c>
      <c r="M636" s="454"/>
      <c r="N636" s="454">
        <f>N637+N638</f>
        <v>0</v>
      </c>
      <c r="O636" s="123"/>
      <c r="P636" s="105" t="e">
        <f t="shared" si="825"/>
        <v>#DIV/0!</v>
      </c>
      <c r="Q636" s="454"/>
      <c r="R636" s="123"/>
      <c r="S636" s="123"/>
      <c r="T636" s="123"/>
      <c r="U636" s="454"/>
      <c r="V636" s="105" t="e">
        <f t="shared" si="826"/>
        <v>#DIV/0!</v>
      </c>
      <c r="W636" s="123"/>
      <c r="X636" s="105" t="e">
        <f t="shared" si="827"/>
        <v>#DIV/0!</v>
      </c>
      <c r="Y636" s="123"/>
      <c r="Z636" s="123"/>
      <c r="AA636" s="123"/>
      <c r="AB636" s="123"/>
      <c r="AC636" s="123"/>
      <c r="AD636" s="105" t="e">
        <f t="shared" si="828"/>
        <v>#DIV/0!</v>
      </c>
      <c r="AE636" s="123"/>
      <c r="AF636" s="230" t="e">
        <f t="shared" si="829"/>
        <v>#DIV/0!</v>
      </c>
      <c r="AG636" s="123"/>
      <c r="AH636" s="117"/>
      <c r="AI636" s="123"/>
      <c r="AJ636" s="123"/>
      <c r="AK636" s="21"/>
      <c r="AL636" s="230" t="e">
        <f t="shared" si="830"/>
        <v>#DIV/0!</v>
      </c>
      <c r="AM636" s="123">
        <f>AM637</f>
        <v>0</v>
      </c>
      <c r="AN636" s="123"/>
      <c r="AO636" s="123">
        <f>AO637+AO638</f>
        <v>0</v>
      </c>
      <c r="AP636" s="123">
        <f>AP637+AP638</f>
        <v>0</v>
      </c>
      <c r="AQ636" s="123">
        <f>AQ637</f>
        <v>0</v>
      </c>
      <c r="AR636" s="123"/>
      <c r="AS636" s="123">
        <f>AS637+AS638</f>
        <v>0</v>
      </c>
      <c r="AT636" s="123">
        <f>AT637+AT638</f>
        <v>0</v>
      </c>
      <c r="AU636" s="123">
        <f>AU637</f>
        <v>0</v>
      </c>
      <c r="AV636" s="123"/>
      <c r="AW636" s="123">
        <f>AW637+AW638</f>
        <v>0</v>
      </c>
      <c r="AX636" s="457"/>
      <c r="AY636" s="230" t="e">
        <f t="shared" si="831"/>
        <v>#DIV/0!</v>
      </c>
      <c r="AZ636" s="123"/>
      <c r="BA636" s="123"/>
      <c r="BB636" s="123"/>
      <c r="BC636" s="123"/>
      <c r="BD636" s="411"/>
      <c r="BE636" s="230" t="e">
        <f t="shared" si="832"/>
        <v>#DIV/0!</v>
      </c>
    </row>
    <row r="637" spans="1:57" s="91" customFormat="1" ht="15" hidden="1" customHeight="1" x14ac:dyDescent="0.25">
      <c r="B637" s="313"/>
      <c r="C637" s="314" t="s">
        <v>251</v>
      </c>
      <c r="D637" s="79" t="e">
        <f>#REF!</f>
        <v>#REF!</v>
      </c>
      <c r="E637" s="123">
        <f>F637+G637</f>
        <v>0</v>
      </c>
      <c r="F637" s="123"/>
      <c r="G637" s="123"/>
      <c r="H637" s="117"/>
      <c r="I637" s="117"/>
      <c r="J637" s="117"/>
      <c r="K637" s="117">
        <f>L637+N637</f>
        <v>0</v>
      </c>
      <c r="L637" s="118"/>
      <c r="M637" s="118"/>
      <c r="N637" s="118"/>
      <c r="O637" s="117"/>
      <c r="P637" s="105" t="e">
        <f t="shared" si="825"/>
        <v>#DIV/0!</v>
      </c>
      <c r="Q637" s="454"/>
      <c r="R637" s="123"/>
      <c r="S637" s="123"/>
      <c r="T637" s="123"/>
      <c r="U637" s="454"/>
      <c r="V637" s="105" t="e">
        <f t="shared" si="826"/>
        <v>#DIV/0!</v>
      </c>
      <c r="W637" s="117"/>
      <c r="X637" s="105" t="e">
        <f t="shared" si="827"/>
        <v>#DIV/0!</v>
      </c>
      <c r="Y637" s="123"/>
      <c r="Z637" s="123"/>
      <c r="AA637" s="123"/>
      <c r="AB637" s="123"/>
      <c r="AC637" s="123"/>
      <c r="AD637" s="105" t="e">
        <f t="shared" si="828"/>
        <v>#DIV/0!</v>
      </c>
      <c r="AE637" s="117"/>
      <c r="AF637" s="230" t="e">
        <f t="shared" si="829"/>
        <v>#DIV/0!</v>
      </c>
      <c r="AG637" s="123"/>
      <c r="AH637" s="117"/>
      <c r="AI637" s="123"/>
      <c r="AJ637" s="123"/>
      <c r="AK637" s="21"/>
      <c r="AL637" s="230" t="e">
        <f t="shared" si="830"/>
        <v>#DIV/0!</v>
      </c>
      <c r="AM637" s="117"/>
      <c r="AN637" s="117"/>
      <c r="AO637" s="117"/>
      <c r="AP637" s="117">
        <f>AQ637+AS637</f>
        <v>0</v>
      </c>
      <c r="AQ637" s="117"/>
      <c r="AR637" s="117"/>
      <c r="AS637" s="117"/>
      <c r="AT637" s="117">
        <f>AU637+AW637</f>
        <v>0</v>
      </c>
      <c r="AU637" s="117"/>
      <c r="AV637" s="117"/>
      <c r="AW637" s="117"/>
      <c r="AX637" s="457"/>
      <c r="AY637" s="230" t="e">
        <f t="shared" si="831"/>
        <v>#DIV/0!</v>
      </c>
      <c r="AZ637" s="123"/>
      <c r="BA637" s="123"/>
      <c r="BB637" s="123"/>
      <c r="BC637" s="123"/>
      <c r="BD637" s="411"/>
      <c r="BE637" s="230" t="e">
        <f t="shared" si="832"/>
        <v>#DIV/0!</v>
      </c>
    </row>
    <row r="638" spans="1:57" s="91" customFormat="1" ht="15" hidden="1" customHeight="1" x14ac:dyDescent="0.25">
      <c r="B638" s="313"/>
      <c r="C638" s="184" t="s">
        <v>252</v>
      </c>
      <c r="D638" s="79" t="e">
        <f>#REF!</f>
        <v>#REF!</v>
      </c>
      <c r="E638" s="123">
        <f>G638</f>
        <v>0</v>
      </c>
      <c r="F638" s="123"/>
      <c r="G638" s="123"/>
      <c r="H638" s="117"/>
      <c r="I638" s="117"/>
      <c r="J638" s="117"/>
      <c r="K638" s="117">
        <f>N638</f>
        <v>0</v>
      </c>
      <c r="L638" s="118"/>
      <c r="M638" s="118"/>
      <c r="N638" s="118"/>
      <c r="O638" s="117"/>
      <c r="P638" s="105" t="e">
        <f t="shared" si="825"/>
        <v>#DIV/0!</v>
      </c>
      <c r="Q638" s="454"/>
      <c r="R638" s="123"/>
      <c r="S638" s="123"/>
      <c r="T638" s="123"/>
      <c r="U638" s="454"/>
      <c r="V638" s="105" t="e">
        <f t="shared" si="826"/>
        <v>#DIV/0!</v>
      </c>
      <c r="W638" s="117"/>
      <c r="X638" s="105" t="e">
        <f t="shared" si="827"/>
        <v>#DIV/0!</v>
      </c>
      <c r="Y638" s="123"/>
      <c r="Z638" s="123"/>
      <c r="AA638" s="123"/>
      <c r="AB638" s="123"/>
      <c r="AC638" s="123"/>
      <c r="AD638" s="105" t="e">
        <f t="shared" si="828"/>
        <v>#DIV/0!</v>
      </c>
      <c r="AE638" s="117"/>
      <c r="AF638" s="230" t="e">
        <f t="shared" si="829"/>
        <v>#DIV/0!</v>
      </c>
      <c r="AG638" s="123"/>
      <c r="AH638" s="117"/>
      <c r="AI638" s="123"/>
      <c r="AJ638" s="123"/>
      <c r="AK638" s="21"/>
      <c r="AL638" s="230" t="e">
        <f t="shared" si="830"/>
        <v>#DIV/0!</v>
      </c>
      <c r="AM638" s="117"/>
      <c r="AN638" s="117"/>
      <c r="AO638" s="117"/>
      <c r="AP638" s="117">
        <f>AS638</f>
        <v>0</v>
      </c>
      <c r="AQ638" s="117"/>
      <c r="AR638" s="117"/>
      <c r="AS638" s="117"/>
      <c r="AT638" s="117">
        <f>AW638</f>
        <v>0</v>
      </c>
      <c r="AU638" s="117"/>
      <c r="AV638" s="117"/>
      <c r="AW638" s="117"/>
      <c r="AX638" s="457"/>
      <c r="AY638" s="230" t="e">
        <f t="shared" si="831"/>
        <v>#DIV/0!</v>
      </c>
      <c r="AZ638" s="123"/>
      <c r="BA638" s="123"/>
      <c r="BB638" s="123"/>
      <c r="BC638" s="123"/>
      <c r="BD638" s="411"/>
      <c r="BE638" s="230" t="e">
        <f t="shared" si="832"/>
        <v>#DIV/0!</v>
      </c>
    </row>
    <row r="639" spans="1:57" s="91" customFormat="1" ht="89.25" hidden="1" customHeight="1" x14ac:dyDescent="0.25">
      <c r="B639" s="315" t="s">
        <v>60</v>
      </c>
      <c r="C639" s="159" t="s">
        <v>253</v>
      </c>
      <c r="D639" s="106" t="e">
        <f>#REF!-#REF!</f>
        <v>#REF!</v>
      </c>
      <c r="E639" s="117"/>
      <c r="F639" s="117"/>
      <c r="G639" s="117">
        <v>0</v>
      </c>
      <c r="H639" s="117"/>
      <c r="I639" s="117"/>
      <c r="J639" s="117"/>
      <c r="K639" s="117">
        <f>N639</f>
        <v>0</v>
      </c>
      <c r="L639" s="118"/>
      <c r="M639" s="118"/>
      <c r="N639" s="118">
        <v>0</v>
      </c>
      <c r="O639" s="117" t="e">
        <f>U639</f>
        <v>#REF!</v>
      </c>
      <c r="P639" s="105" t="e">
        <f t="shared" si="825"/>
        <v>#REF!</v>
      </c>
      <c r="Q639" s="118"/>
      <c r="R639" s="117"/>
      <c r="S639" s="117"/>
      <c r="T639" s="117"/>
      <c r="U639" s="118" t="e">
        <f>#REF!-N639</f>
        <v>#REF!</v>
      </c>
      <c r="V639" s="105" t="e">
        <f t="shared" si="826"/>
        <v>#REF!</v>
      </c>
      <c r="W639" s="117" t="e">
        <f>AC639</f>
        <v>#REF!</v>
      </c>
      <c r="X639" s="105" t="e">
        <f t="shared" si="827"/>
        <v>#REF!</v>
      </c>
      <c r="Y639" s="117"/>
      <c r="Z639" s="117"/>
      <c r="AA639" s="117"/>
      <c r="AB639" s="117"/>
      <c r="AC639" s="117" t="e">
        <f>#REF!-#REF!</f>
        <v>#REF!</v>
      </c>
      <c r="AD639" s="105" t="e">
        <f t="shared" si="828"/>
        <v>#REF!</v>
      </c>
      <c r="AE639" s="117" t="e">
        <f>AK639</f>
        <v>#REF!</v>
      </c>
      <c r="AF639" s="230" t="e">
        <f t="shared" si="829"/>
        <v>#REF!</v>
      </c>
      <c r="AG639" s="117"/>
      <c r="AH639" s="117"/>
      <c r="AI639" s="117"/>
      <c r="AJ639" s="117"/>
      <c r="AK639" s="118" t="e">
        <f>#REF!-#REF!</f>
        <v>#REF!</v>
      </c>
      <c r="AL639" s="230" t="e">
        <f t="shared" si="830"/>
        <v>#REF!</v>
      </c>
      <c r="AM639" s="117"/>
      <c r="AN639" s="117"/>
      <c r="AO639" s="117">
        <v>0</v>
      </c>
      <c r="AP639" s="117"/>
      <c r="AQ639" s="117"/>
      <c r="AR639" s="117"/>
      <c r="AS639" s="117">
        <v>0</v>
      </c>
      <c r="AT639" s="117">
        <v>0</v>
      </c>
      <c r="AU639" s="117"/>
      <c r="AV639" s="117"/>
      <c r="AW639" s="117">
        <v>0</v>
      </c>
      <c r="AX639" s="118" t="e">
        <f>BD639</f>
        <v>#REF!</v>
      </c>
      <c r="AY639" s="230" t="e">
        <f t="shared" si="831"/>
        <v>#REF!</v>
      </c>
      <c r="AZ639" s="117"/>
      <c r="BA639" s="117"/>
      <c r="BB639" s="117"/>
      <c r="BC639" s="117"/>
      <c r="BD639" s="118" t="e">
        <f>#REF!-#REF!</f>
        <v>#REF!</v>
      </c>
      <c r="BE639" s="230" t="e">
        <f t="shared" si="832"/>
        <v>#REF!</v>
      </c>
    </row>
    <row r="640" spans="1:57" s="91" customFormat="1" ht="200.25" hidden="1" customHeight="1" x14ac:dyDescent="0.25">
      <c r="A640" s="91">
        <v>0</v>
      </c>
      <c r="B640" s="315" t="s">
        <v>254</v>
      </c>
      <c r="C640" s="176" t="s">
        <v>255</v>
      </c>
      <c r="D640" s="106" t="e">
        <f>#REF!</f>
        <v>#REF!</v>
      </c>
      <c r="E640" s="117">
        <f>F640+G640</f>
        <v>0</v>
      </c>
      <c r="F640" s="117">
        <v>0</v>
      </c>
      <c r="G640" s="117"/>
      <c r="H640" s="117">
        <f>I640+J640</f>
        <v>0</v>
      </c>
      <c r="I640" s="117">
        <v>0</v>
      </c>
      <c r="J640" s="117">
        <f>N640-G640</f>
        <v>0</v>
      </c>
      <c r="K640" s="117">
        <f>L640+N640</f>
        <v>0</v>
      </c>
      <c r="L640" s="118">
        <v>0</v>
      </c>
      <c r="M640" s="118"/>
      <c r="N640" s="118">
        <v>0</v>
      </c>
      <c r="O640" s="117">
        <v>0</v>
      </c>
      <c r="P640" s="105" t="e">
        <f t="shared" si="825"/>
        <v>#DIV/0!</v>
      </c>
      <c r="Q640" s="118"/>
      <c r="R640" s="117"/>
      <c r="S640" s="117"/>
      <c r="T640" s="117"/>
      <c r="U640" s="118">
        <v>0</v>
      </c>
      <c r="V640" s="105" t="e">
        <f t="shared" si="826"/>
        <v>#DIV/0!</v>
      </c>
      <c r="W640" s="117">
        <v>0</v>
      </c>
      <c r="X640" s="105" t="e">
        <f t="shared" si="827"/>
        <v>#DIV/0!</v>
      </c>
      <c r="Y640" s="117"/>
      <c r="Z640" s="117"/>
      <c r="AA640" s="117"/>
      <c r="AB640" s="117"/>
      <c r="AC640" s="117">
        <v>0</v>
      </c>
      <c r="AD640" s="105" t="e">
        <f t="shared" si="828"/>
        <v>#DIV/0!</v>
      </c>
      <c r="AE640" s="117">
        <v>0</v>
      </c>
      <c r="AF640" s="230" t="e">
        <f t="shared" si="829"/>
        <v>#DIV/0!</v>
      </c>
      <c r="AG640" s="117"/>
      <c r="AH640" s="117"/>
      <c r="AI640" s="117"/>
      <c r="AJ640" s="117"/>
      <c r="AK640" s="118">
        <v>0</v>
      </c>
      <c r="AL640" s="230" t="e">
        <f t="shared" si="830"/>
        <v>#DIV/0!</v>
      </c>
      <c r="AM640" s="117">
        <v>0</v>
      </c>
      <c r="AN640" s="117"/>
      <c r="AO640" s="117">
        <v>0</v>
      </c>
      <c r="AP640" s="117">
        <f>AQ640+AS640</f>
        <v>0</v>
      </c>
      <c r="AQ640" s="117">
        <v>0</v>
      </c>
      <c r="AR640" s="117"/>
      <c r="AS640" s="117">
        <v>0</v>
      </c>
      <c r="AT640" s="117">
        <f>AU640+AW640</f>
        <v>0</v>
      </c>
      <c r="AU640" s="117">
        <v>0</v>
      </c>
      <c r="AV640" s="117"/>
      <c r="AW640" s="117">
        <v>0</v>
      </c>
      <c r="AX640" s="118">
        <v>0</v>
      </c>
      <c r="AY640" s="230" t="e">
        <f t="shared" si="831"/>
        <v>#DIV/0!</v>
      </c>
      <c r="AZ640" s="117"/>
      <c r="BA640" s="117"/>
      <c r="BB640" s="117"/>
      <c r="BC640" s="117"/>
      <c r="BD640" s="118">
        <v>0</v>
      </c>
      <c r="BE640" s="230" t="e">
        <f t="shared" si="832"/>
        <v>#DIV/0!</v>
      </c>
    </row>
    <row r="641" spans="2:57" s="91" customFormat="1" ht="102.75" hidden="1" customHeight="1" x14ac:dyDescent="0.25">
      <c r="B641" s="315" t="s">
        <v>67</v>
      </c>
      <c r="C641" s="159" t="s">
        <v>256</v>
      </c>
      <c r="D641" s="106"/>
      <c r="E641" s="117">
        <f>F641+G641</f>
        <v>70000</v>
      </c>
      <c r="F641" s="117"/>
      <c r="G641" s="117">
        <v>70000</v>
      </c>
      <c r="H641" s="117"/>
      <c r="I641" s="117"/>
      <c r="J641" s="117"/>
      <c r="K641" s="117">
        <f>L641+N641</f>
        <v>4.0000000000000003E-5</v>
      </c>
      <c r="L641" s="118"/>
      <c r="M641" s="118"/>
      <c r="N641" s="118">
        <v>4.0000000000000003E-5</v>
      </c>
      <c r="O641" s="117">
        <v>0</v>
      </c>
      <c r="P641" s="105">
        <f t="shared" si="825"/>
        <v>0</v>
      </c>
      <c r="Q641" s="118"/>
      <c r="R641" s="117"/>
      <c r="S641" s="117"/>
      <c r="T641" s="117"/>
      <c r="U641" s="118">
        <v>0</v>
      </c>
      <c r="V641" s="105">
        <f t="shared" si="826"/>
        <v>0</v>
      </c>
      <c r="W641" s="117">
        <v>0</v>
      </c>
      <c r="X641" s="105">
        <f t="shared" si="827"/>
        <v>0</v>
      </c>
      <c r="Y641" s="117"/>
      <c r="Z641" s="117"/>
      <c r="AA641" s="117"/>
      <c r="AB641" s="117"/>
      <c r="AC641" s="117">
        <v>0</v>
      </c>
      <c r="AD641" s="105">
        <f t="shared" si="828"/>
        <v>0</v>
      </c>
      <c r="AE641" s="117">
        <v>0</v>
      </c>
      <c r="AF641" s="230">
        <f t="shared" si="829"/>
        <v>0</v>
      </c>
      <c r="AG641" s="117"/>
      <c r="AH641" s="117"/>
      <c r="AI641" s="117"/>
      <c r="AJ641" s="117"/>
      <c r="AK641" s="118">
        <v>0</v>
      </c>
      <c r="AL641" s="230">
        <f t="shared" si="830"/>
        <v>0</v>
      </c>
      <c r="AM641" s="117"/>
      <c r="AN641" s="117"/>
      <c r="AO641" s="117">
        <v>0</v>
      </c>
      <c r="AP641" s="117">
        <f>AQ641+AS641</f>
        <v>0</v>
      </c>
      <c r="AQ641" s="117"/>
      <c r="AR641" s="117"/>
      <c r="AS641" s="117">
        <f>AZ641-AG641</f>
        <v>0</v>
      </c>
      <c r="AT641" s="117">
        <f>AU641+AW641</f>
        <v>-4.2999999999999999E-4</v>
      </c>
      <c r="AU641" s="117"/>
      <c r="AV641" s="117"/>
      <c r="AW641" s="117">
        <f>AC641-0.00043</f>
        <v>-4.2999999999999999E-4</v>
      </c>
      <c r="AX641" s="118">
        <v>0</v>
      </c>
      <c r="AY641" s="230">
        <f t="shared" si="831"/>
        <v>0</v>
      </c>
      <c r="AZ641" s="117"/>
      <c r="BA641" s="117"/>
      <c r="BB641" s="117"/>
      <c r="BC641" s="117"/>
      <c r="BD641" s="118">
        <v>0</v>
      </c>
      <c r="BE641" s="230">
        <f t="shared" si="832"/>
        <v>0</v>
      </c>
    </row>
    <row r="642" spans="2:57" s="91" customFormat="1" ht="54" hidden="1" customHeight="1" x14ac:dyDescent="0.25">
      <c r="B642" s="315" t="s">
        <v>257</v>
      </c>
      <c r="C642" s="176" t="s">
        <v>258</v>
      </c>
      <c r="D642" s="106"/>
      <c r="E642" s="117"/>
      <c r="F642" s="117"/>
      <c r="G642" s="117"/>
      <c r="H642" s="117"/>
      <c r="I642" s="117"/>
      <c r="J642" s="117"/>
      <c r="K642" s="117">
        <f>L642+N642</f>
        <v>0</v>
      </c>
      <c r="L642" s="118"/>
      <c r="M642" s="118"/>
      <c r="N642" s="118"/>
      <c r="O642" s="117">
        <v>0</v>
      </c>
      <c r="P642" s="105" t="e">
        <f t="shared" si="825"/>
        <v>#DIV/0!</v>
      </c>
      <c r="Q642" s="118"/>
      <c r="R642" s="117"/>
      <c r="S642" s="117"/>
      <c r="T642" s="117"/>
      <c r="U642" s="118" t="e">
        <f>#REF!-N642</f>
        <v>#REF!</v>
      </c>
      <c r="V642" s="105" t="e">
        <f t="shared" si="826"/>
        <v>#REF!</v>
      </c>
      <c r="W642" s="117">
        <v>0</v>
      </c>
      <c r="X642" s="105" t="e">
        <f t="shared" si="827"/>
        <v>#DIV/0!</v>
      </c>
      <c r="Y642" s="117"/>
      <c r="Z642" s="117"/>
      <c r="AA642" s="117"/>
      <c r="AB642" s="117"/>
      <c r="AC642" s="117" t="e">
        <f>#REF!-#REF!</f>
        <v>#REF!</v>
      </c>
      <c r="AD642" s="105" t="e">
        <f t="shared" si="828"/>
        <v>#REF!</v>
      </c>
      <c r="AE642" s="117">
        <v>0</v>
      </c>
      <c r="AF642" s="230" t="e">
        <f t="shared" si="829"/>
        <v>#DIV/0!</v>
      </c>
      <c r="AG642" s="117"/>
      <c r="AH642" s="117"/>
      <c r="AI642" s="117"/>
      <c r="AJ642" s="117"/>
      <c r="AK642" s="118" t="e">
        <f>#REF!-#REF!</f>
        <v>#REF!</v>
      </c>
      <c r="AL642" s="230" t="e">
        <f t="shared" si="830"/>
        <v>#REF!</v>
      </c>
      <c r="AM642" s="117"/>
      <c r="AN642" s="117"/>
      <c r="AO642" s="117"/>
      <c r="AP642" s="117">
        <f>AQ642+AS642</f>
        <v>0</v>
      </c>
      <c r="AQ642" s="117"/>
      <c r="AR642" s="117"/>
      <c r="AS642" s="117"/>
      <c r="AT642" s="117">
        <f>AU642+AW642</f>
        <v>0</v>
      </c>
      <c r="AU642" s="117"/>
      <c r="AV642" s="117"/>
      <c r="AW642" s="117">
        <v>0</v>
      </c>
      <c r="AX642" s="118">
        <v>0</v>
      </c>
      <c r="AY642" s="230" t="e">
        <f t="shared" si="831"/>
        <v>#DIV/0!</v>
      </c>
      <c r="AZ642" s="117"/>
      <c r="BA642" s="117"/>
      <c r="BB642" s="117"/>
      <c r="BC642" s="117"/>
      <c r="BD642" s="118" t="e">
        <f>#REF!-#REF!</f>
        <v>#REF!</v>
      </c>
      <c r="BE642" s="230" t="e">
        <f t="shared" si="832"/>
        <v>#REF!</v>
      </c>
    </row>
    <row r="643" spans="2:57" s="120" customFormat="1" ht="118.5" customHeight="1" x14ac:dyDescent="0.25">
      <c r="B643" s="316" t="s">
        <v>60</v>
      </c>
      <c r="C643" s="573" t="s">
        <v>259</v>
      </c>
      <c r="D643" s="106"/>
      <c r="E643" s="117">
        <f>F643+G643</f>
        <v>70000</v>
      </c>
      <c r="F643" s="117"/>
      <c r="G643" s="117">
        <v>70000</v>
      </c>
      <c r="H643" s="117"/>
      <c r="I643" s="117"/>
      <c r="J643" s="117"/>
      <c r="K643" s="117">
        <f>N643</f>
        <v>24908.941999999999</v>
      </c>
      <c r="L643" s="556"/>
      <c r="M643" s="556"/>
      <c r="N643" s="556">
        <v>24908.941999999999</v>
      </c>
      <c r="O643" s="117">
        <f>U643</f>
        <v>0</v>
      </c>
      <c r="P643" s="114">
        <f t="shared" si="825"/>
        <v>0</v>
      </c>
      <c r="Q643" s="556"/>
      <c r="R643" s="117"/>
      <c r="S643" s="117"/>
      <c r="T643" s="117"/>
      <c r="U643" s="556"/>
      <c r="V643" s="114">
        <f t="shared" si="826"/>
        <v>0</v>
      </c>
      <c r="W643" s="117">
        <f>AC643</f>
        <v>6377.7500600000003</v>
      </c>
      <c r="X643" s="114">
        <f t="shared" si="827"/>
        <v>0.25604259145169639</v>
      </c>
      <c r="Y643" s="117"/>
      <c r="Z643" s="117"/>
      <c r="AA643" s="117"/>
      <c r="AB643" s="117"/>
      <c r="AC643" s="556">
        <v>6377.7500600000003</v>
      </c>
      <c r="AD643" s="114">
        <f t="shared" si="828"/>
        <v>0.25604259145169639</v>
      </c>
      <c r="AE643" s="117">
        <f>AK643</f>
        <v>24908.941999999999</v>
      </c>
      <c r="AF643" s="231">
        <f t="shared" si="829"/>
        <v>1</v>
      </c>
      <c r="AG643" s="117"/>
      <c r="AH643" s="117"/>
      <c r="AI643" s="117"/>
      <c r="AJ643" s="117"/>
      <c r="AK643" s="556">
        <f>N643</f>
        <v>24908.941999999999</v>
      </c>
      <c r="AL643" s="231">
        <f t="shared" si="830"/>
        <v>1</v>
      </c>
      <c r="AM643" s="117"/>
      <c r="AN643" s="117"/>
      <c r="AO643" s="117">
        <f>AW643-AC643</f>
        <v>14625.989940000001</v>
      </c>
      <c r="AP643" s="117">
        <f>AQ643+AS643</f>
        <v>14625.989940000001</v>
      </c>
      <c r="AQ643" s="117"/>
      <c r="AR643" s="117"/>
      <c r="AS643" s="117">
        <f>AW643-AC643</f>
        <v>14625.989940000001</v>
      </c>
      <c r="AT643" s="117">
        <v>21003.74</v>
      </c>
      <c r="AU643" s="117"/>
      <c r="AV643" s="117"/>
      <c r="AW643" s="117">
        <v>21003.74</v>
      </c>
      <c r="AX643" s="556">
        <f>BD643</f>
        <v>18531.191939999997</v>
      </c>
      <c r="AY643" s="231">
        <f t="shared" si="831"/>
        <v>0.74395740854830361</v>
      </c>
      <c r="AZ643" s="117"/>
      <c r="BA643" s="117"/>
      <c r="BB643" s="117"/>
      <c r="BC643" s="117"/>
      <c r="BD643" s="556">
        <f>N643-AC643</f>
        <v>18531.191939999997</v>
      </c>
      <c r="BE643" s="231">
        <f t="shared" si="832"/>
        <v>0.74395740854830361</v>
      </c>
    </row>
    <row r="644" spans="2:57" s="275" customFormat="1" ht="69.75" hidden="1" customHeight="1" x14ac:dyDescent="0.25">
      <c r="B644" s="316" t="s">
        <v>67</v>
      </c>
      <c r="C644" s="159" t="s">
        <v>256</v>
      </c>
      <c r="D644" s="153"/>
      <c r="E644" s="153">
        <f>F644+G644</f>
        <v>0</v>
      </c>
      <c r="F644" s="153">
        <v>0</v>
      </c>
      <c r="G644" s="153">
        <v>0</v>
      </c>
      <c r="H644" s="153">
        <f>I644+J644</f>
        <v>0</v>
      </c>
      <c r="I644" s="153">
        <f>L644-F644</f>
        <v>0</v>
      </c>
      <c r="J644" s="153">
        <v>0</v>
      </c>
      <c r="K644" s="117">
        <f t="shared" ref="K644:K657" si="833">L644+N644</f>
        <v>0</v>
      </c>
      <c r="L644" s="152">
        <f>L645</f>
        <v>0</v>
      </c>
      <c r="M644" s="152">
        <v>0</v>
      </c>
      <c r="N644" s="118"/>
      <c r="O644" s="117">
        <f t="shared" ref="O644:O658" si="834">U644</f>
        <v>0</v>
      </c>
      <c r="P644" s="105" t="e">
        <f t="shared" si="825"/>
        <v>#DIV/0!</v>
      </c>
      <c r="Q644" s="152">
        <f>Q645+AA646</f>
        <v>0</v>
      </c>
      <c r="R644" s="153"/>
      <c r="S644" s="153"/>
      <c r="T644" s="153"/>
      <c r="U644" s="118"/>
      <c r="V644" s="105" t="e">
        <f t="shared" si="826"/>
        <v>#DIV/0!</v>
      </c>
      <c r="W644" s="117">
        <f t="shared" ref="W644:W645" si="835">Y644+AA644+AC644</f>
        <v>0</v>
      </c>
      <c r="X644" s="105" t="e">
        <f t="shared" si="827"/>
        <v>#DIV/0!</v>
      </c>
      <c r="Y644" s="153">
        <f>Y645+AJ646</f>
        <v>0</v>
      </c>
      <c r="Z644" s="153"/>
      <c r="AA644" s="153"/>
      <c r="AB644" s="153"/>
      <c r="AC644" s="118">
        <f>N644</f>
        <v>0</v>
      </c>
      <c r="AD644" s="105" t="e">
        <f t="shared" si="828"/>
        <v>#DIV/0!</v>
      </c>
      <c r="AE644" s="117">
        <f t="shared" ref="AE644:AE658" si="836">AK644</f>
        <v>0</v>
      </c>
      <c r="AF644" s="230" t="e">
        <f t="shared" si="829"/>
        <v>#DIV/0!</v>
      </c>
      <c r="AG644" s="153">
        <f>AG645+AR646</f>
        <v>0</v>
      </c>
      <c r="AH644" s="117"/>
      <c r="AI644" s="153"/>
      <c r="AJ644" s="153"/>
      <c r="AK644" s="118">
        <f t="shared" ref="AK644:AK658" si="837">N644</f>
        <v>0</v>
      </c>
      <c r="AL644" s="230" t="e">
        <f t="shared" si="830"/>
        <v>#DIV/0!</v>
      </c>
      <c r="AM644" s="153">
        <f>SUM(AM645:AM669)</f>
        <v>0</v>
      </c>
      <c r="AN644" s="153"/>
      <c r="AO644" s="153">
        <v>0</v>
      </c>
      <c r="AP644" s="103">
        <f>AQ644</f>
        <v>0</v>
      </c>
      <c r="AQ644" s="153">
        <f>AQ665+AQ666+AQ667+AQ668+AQ669</f>
        <v>0</v>
      </c>
      <c r="AR644" s="153"/>
      <c r="AS644" s="153"/>
      <c r="AT644" s="103">
        <f t="shared" ref="AT644:AT645" si="838">AU644</f>
        <v>0</v>
      </c>
      <c r="AU644" s="153">
        <f>SUM(AU645:AU669)</f>
        <v>0</v>
      </c>
      <c r="AV644" s="153"/>
      <c r="AW644" s="153">
        <v>0</v>
      </c>
      <c r="AX644" s="118">
        <f t="shared" ref="AX644:AX664" si="839">AZ644+BB644+BD644</f>
        <v>0</v>
      </c>
      <c r="AY644" s="230" t="e">
        <f t="shared" si="831"/>
        <v>#DIV/0!</v>
      </c>
      <c r="AZ644" s="153">
        <f>AZ645+BK646</f>
        <v>0</v>
      </c>
      <c r="BA644" s="153"/>
      <c r="BB644" s="153"/>
      <c r="BC644" s="153"/>
      <c r="BD644" s="118">
        <f>N644-AC644</f>
        <v>0</v>
      </c>
      <c r="BE644" s="230" t="e">
        <f t="shared" si="832"/>
        <v>#DIV/0!</v>
      </c>
    </row>
    <row r="645" spans="2:57" s="120" customFormat="1" ht="75" hidden="1" customHeight="1" x14ac:dyDescent="0.25">
      <c r="B645" s="315"/>
      <c r="C645" s="159" t="s">
        <v>259</v>
      </c>
      <c r="D645" s="117"/>
      <c r="E645" s="117"/>
      <c r="F645" s="117"/>
      <c r="G645" s="117"/>
      <c r="H645" s="117"/>
      <c r="I645" s="117"/>
      <c r="J645" s="117"/>
      <c r="K645" s="117">
        <f t="shared" si="833"/>
        <v>0</v>
      </c>
      <c r="L645" s="112">
        <v>0</v>
      </c>
      <c r="M645" s="118"/>
      <c r="N645" s="118"/>
      <c r="O645" s="117">
        <f t="shared" si="834"/>
        <v>0</v>
      </c>
      <c r="P645" s="105" t="e">
        <f t="shared" si="825"/>
        <v>#DIV/0!</v>
      </c>
      <c r="Q645" s="118">
        <v>0</v>
      </c>
      <c r="R645" s="117"/>
      <c r="S645" s="117"/>
      <c r="T645" s="117"/>
      <c r="U645" s="117"/>
      <c r="V645" s="105" t="e">
        <f t="shared" si="826"/>
        <v>#DIV/0!</v>
      </c>
      <c r="W645" s="117">
        <f t="shared" si="835"/>
        <v>0</v>
      </c>
      <c r="X645" s="105" t="e">
        <f t="shared" si="827"/>
        <v>#DIV/0!</v>
      </c>
      <c r="Y645" s="117">
        <v>0</v>
      </c>
      <c r="Z645" s="117"/>
      <c r="AA645" s="117"/>
      <c r="AB645" s="117"/>
      <c r="AC645" s="117"/>
      <c r="AD645" s="105" t="e">
        <f t="shared" si="828"/>
        <v>#DIV/0!</v>
      </c>
      <c r="AE645" s="117">
        <f t="shared" si="836"/>
        <v>0</v>
      </c>
      <c r="AF645" s="230" t="e">
        <f t="shared" si="829"/>
        <v>#DIV/0!</v>
      </c>
      <c r="AG645" s="117">
        <v>0</v>
      </c>
      <c r="AH645" s="117"/>
      <c r="AI645" s="117"/>
      <c r="AJ645" s="117"/>
      <c r="AK645" s="118">
        <f t="shared" si="837"/>
        <v>0</v>
      </c>
      <c r="AL645" s="230" t="e">
        <f t="shared" si="830"/>
        <v>#DIV/0!</v>
      </c>
      <c r="AM645" s="106">
        <f>AU645-AA645</f>
        <v>0</v>
      </c>
      <c r="AN645" s="117"/>
      <c r="AO645" s="117"/>
      <c r="AP645" s="106"/>
      <c r="AQ645" s="117"/>
      <c r="AR645" s="117"/>
      <c r="AS645" s="117"/>
      <c r="AT645" s="117">
        <f t="shared" si="838"/>
        <v>0</v>
      </c>
      <c r="AU645" s="117">
        <v>0</v>
      </c>
      <c r="AV645" s="117"/>
      <c r="AW645" s="117"/>
      <c r="AX645" s="118">
        <f t="shared" si="839"/>
        <v>0</v>
      </c>
      <c r="AY645" s="230" t="e">
        <f t="shared" ref="AY645:AY646" si="840">AX645/AD645</f>
        <v>#DIV/0!</v>
      </c>
      <c r="AZ645" s="117">
        <v>0</v>
      </c>
      <c r="BA645" s="117"/>
      <c r="BB645" s="117"/>
      <c r="BC645" s="117"/>
      <c r="BD645" s="118"/>
      <c r="BE645" s="230" t="e">
        <f t="shared" si="832"/>
        <v>#DIV/0!</v>
      </c>
    </row>
    <row r="646" spans="2:57" s="120" customFormat="1" ht="75" hidden="1" customHeight="1" x14ac:dyDescent="0.25">
      <c r="B646" s="315"/>
      <c r="C646" s="159" t="s">
        <v>256</v>
      </c>
      <c r="D646" s="117"/>
      <c r="E646" s="117"/>
      <c r="F646" s="117"/>
      <c r="G646" s="117"/>
      <c r="H646" s="117"/>
      <c r="I646" s="117"/>
      <c r="J646" s="117"/>
      <c r="K646" s="117">
        <f t="shared" si="833"/>
        <v>0</v>
      </c>
      <c r="L646" s="112">
        <v>0</v>
      </c>
      <c r="M646" s="118"/>
      <c r="N646" s="118"/>
      <c r="O646" s="117">
        <f t="shared" si="834"/>
        <v>0</v>
      </c>
      <c r="P646" s="105" t="e">
        <f t="shared" si="825"/>
        <v>#DIV/0!</v>
      </c>
      <c r="Q646" s="118">
        <f>AA646-L646</f>
        <v>0</v>
      </c>
      <c r="R646" s="117"/>
      <c r="S646" s="117"/>
      <c r="T646" s="117"/>
      <c r="U646" s="117"/>
      <c r="V646" s="105" t="e">
        <f t="shared" si="826"/>
        <v>#DIV/0!</v>
      </c>
      <c r="W646" s="117">
        <f>AJ646</f>
        <v>0</v>
      </c>
      <c r="X646" s="105" t="e">
        <f t="shared" si="827"/>
        <v>#DIV/0!</v>
      </c>
      <c r="Y646" s="117">
        <f>AJ646-U646</f>
        <v>0</v>
      </c>
      <c r="Z646" s="117"/>
      <c r="AA646" s="117"/>
      <c r="AB646" s="117"/>
      <c r="AC646" s="117"/>
      <c r="AD646" s="105" t="e">
        <f t="shared" si="828"/>
        <v>#DIV/0!</v>
      </c>
      <c r="AE646" s="117">
        <f t="shared" si="836"/>
        <v>0</v>
      </c>
      <c r="AF646" s="230" t="e">
        <f t="shared" si="829"/>
        <v>#DIV/0!</v>
      </c>
      <c r="AG646" s="117">
        <f>AR646-AC646</f>
        <v>0</v>
      </c>
      <c r="AH646" s="117"/>
      <c r="AI646" s="117"/>
      <c r="AJ646" s="117"/>
      <c r="AK646" s="118">
        <f t="shared" si="837"/>
        <v>0</v>
      </c>
      <c r="AL646" s="230" t="e">
        <f t="shared" si="830"/>
        <v>#DIV/0!</v>
      </c>
      <c r="AM646" s="106"/>
      <c r="AN646" s="117"/>
      <c r="AO646" s="117"/>
      <c r="AP646" s="106"/>
      <c r="AQ646" s="117"/>
      <c r="AR646" s="117"/>
      <c r="AS646" s="117"/>
      <c r="AT646" s="117"/>
      <c r="AU646" s="117"/>
      <c r="AV646" s="117"/>
      <c r="AW646" s="117"/>
      <c r="AX646" s="118">
        <f t="shared" si="839"/>
        <v>0</v>
      </c>
      <c r="AY646" s="230" t="e">
        <f t="shared" si="840"/>
        <v>#DIV/0!</v>
      </c>
      <c r="AZ646" s="117">
        <f>BK646-AV646</f>
        <v>0</v>
      </c>
      <c r="BA646" s="117"/>
      <c r="BB646" s="117"/>
      <c r="BC646" s="117"/>
      <c r="BD646" s="118"/>
      <c r="BE646" s="230" t="e">
        <f t="shared" si="832"/>
        <v>#DIV/0!</v>
      </c>
    </row>
    <row r="647" spans="2:57" s="269" customFormat="1" ht="241.5" hidden="1" customHeight="1" x14ac:dyDescent="0.25">
      <c r="B647" s="101">
        <v>2</v>
      </c>
      <c r="C647" s="159" t="s">
        <v>259</v>
      </c>
      <c r="D647" s="281"/>
      <c r="E647" s="281"/>
      <c r="F647" s="281"/>
      <c r="G647" s="281"/>
      <c r="H647" s="281"/>
      <c r="I647" s="281"/>
      <c r="J647" s="281"/>
      <c r="K647" s="117">
        <f t="shared" si="833"/>
        <v>0</v>
      </c>
      <c r="L647" s="104">
        <f>L648+L649+L650+L651</f>
        <v>0</v>
      </c>
      <c r="M647" s="104"/>
      <c r="N647" s="104"/>
      <c r="O647" s="117">
        <f t="shared" si="834"/>
        <v>0</v>
      </c>
      <c r="P647" s="105" t="e">
        <f t="shared" si="825"/>
        <v>#DIV/0!</v>
      </c>
      <c r="Q647" s="104">
        <f>Q648+Q649+Q650+Q651</f>
        <v>0</v>
      </c>
      <c r="R647" s="105" t="e">
        <f>Q647/L647</f>
        <v>#DIV/0!</v>
      </c>
      <c r="S647" s="443"/>
      <c r="T647" s="443"/>
      <c r="U647" s="443"/>
      <c r="V647" s="105"/>
      <c r="W647" s="117">
        <f>Y647</f>
        <v>0</v>
      </c>
      <c r="X647" s="105" t="e">
        <f t="shared" si="827"/>
        <v>#DIV/0!</v>
      </c>
      <c r="Y647" s="104">
        <f>Y648+Y649+Y650+Y651</f>
        <v>0</v>
      </c>
      <c r="Z647" s="230" t="e">
        <f>Y647/L647</f>
        <v>#DIV/0!</v>
      </c>
      <c r="AA647" s="378"/>
      <c r="AB647" s="378"/>
      <c r="AC647" s="378"/>
      <c r="AD647" s="105" t="e">
        <f t="shared" si="828"/>
        <v>#DIV/0!</v>
      </c>
      <c r="AE647" s="117">
        <f t="shared" si="836"/>
        <v>0</v>
      </c>
      <c r="AF647" s="230" t="e">
        <f t="shared" si="829"/>
        <v>#DIV/0!</v>
      </c>
      <c r="AG647" s="104">
        <f>SUM(AG648:AG651)</f>
        <v>0</v>
      </c>
      <c r="AH647" s="231" t="e">
        <f>AG647/L647</f>
        <v>#DIV/0!</v>
      </c>
      <c r="AI647" s="378"/>
      <c r="AJ647" s="378"/>
      <c r="AK647" s="118">
        <f t="shared" si="837"/>
        <v>0</v>
      </c>
      <c r="AL647" s="230" t="e">
        <f t="shared" si="830"/>
        <v>#DIV/0!</v>
      </c>
      <c r="AM647" s="378"/>
      <c r="AN647" s="378"/>
      <c r="AO647" s="378"/>
      <c r="AP647" s="378"/>
      <c r="AQ647" s="378"/>
      <c r="AR647" s="378"/>
      <c r="AS647" s="378"/>
      <c r="AT647" s="378"/>
      <c r="AU647" s="378"/>
      <c r="AV647" s="378"/>
      <c r="AW647" s="378"/>
      <c r="AX647" s="104">
        <f t="shared" si="839"/>
        <v>0</v>
      </c>
      <c r="AY647" s="230" t="e">
        <f>AX647/K647</f>
        <v>#DIV/0!</v>
      </c>
      <c r="AZ647" s="104">
        <f>SUM(AZ648:AZ651)</f>
        <v>0</v>
      </c>
      <c r="BA647" s="230" t="e">
        <f>AZ647/L647</f>
        <v>#DIV/0!</v>
      </c>
      <c r="BB647" s="408"/>
      <c r="BC647" s="408"/>
      <c r="BD647" s="104"/>
      <c r="BE647" s="230"/>
    </row>
    <row r="648" spans="2:57" s="120" customFormat="1" ht="96" hidden="1" customHeight="1" x14ac:dyDescent="0.25">
      <c r="B648" s="316">
        <v>1</v>
      </c>
      <c r="C648" s="159" t="s">
        <v>256</v>
      </c>
      <c r="D648" s="117"/>
      <c r="E648" s="117"/>
      <c r="F648" s="117"/>
      <c r="G648" s="117"/>
      <c r="H648" s="117"/>
      <c r="I648" s="117"/>
      <c r="J648" s="117"/>
      <c r="K648" s="117">
        <f t="shared" si="833"/>
        <v>0</v>
      </c>
      <c r="L648" s="112">
        <v>0</v>
      </c>
      <c r="M648" s="104"/>
      <c r="N648" s="104"/>
      <c r="O648" s="117">
        <f t="shared" si="834"/>
        <v>0</v>
      </c>
      <c r="P648" s="105" t="e">
        <f t="shared" si="825"/>
        <v>#DIV/0!</v>
      </c>
      <c r="Q648" s="112"/>
      <c r="R648" s="230" t="e">
        <f t="shared" ref="R648:R664" si="841">Q648/L648</f>
        <v>#DIV/0!</v>
      </c>
      <c r="S648" s="443"/>
      <c r="T648" s="443"/>
      <c r="U648" s="443"/>
      <c r="V648" s="105"/>
      <c r="W648" s="117"/>
      <c r="X648" s="105" t="e">
        <f t="shared" si="827"/>
        <v>#DIV/0!</v>
      </c>
      <c r="Y648" s="373"/>
      <c r="Z648" s="230" t="e">
        <f t="shared" ref="Z648:Z664" si="842">Y648/L648</f>
        <v>#DIV/0!</v>
      </c>
      <c r="AA648" s="373"/>
      <c r="AB648" s="373"/>
      <c r="AC648" s="373"/>
      <c r="AD648" s="105" t="e">
        <f t="shared" si="828"/>
        <v>#DIV/0!</v>
      </c>
      <c r="AE648" s="117">
        <f t="shared" si="836"/>
        <v>0</v>
      </c>
      <c r="AF648" s="230" t="e">
        <f t="shared" si="829"/>
        <v>#DIV/0!</v>
      </c>
      <c r="AG648" s="373">
        <v>0</v>
      </c>
      <c r="AH648" s="231" t="e">
        <f t="shared" ref="AH648:AH664" si="843">AG648/L648</f>
        <v>#DIV/0!</v>
      </c>
      <c r="AI648" s="373"/>
      <c r="AJ648" s="373"/>
      <c r="AK648" s="118">
        <f t="shared" si="837"/>
        <v>0</v>
      </c>
      <c r="AL648" s="230" t="e">
        <f t="shared" si="830"/>
        <v>#DIV/0!</v>
      </c>
      <c r="AM648" s="373"/>
      <c r="AN648" s="373"/>
      <c r="AO648" s="373"/>
      <c r="AP648" s="373"/>
      <c r="AQ648" s="373"/>
      <c r="AR648" s="373"/>
      <c r="AS648" s="373"/>
      <c r="AT648" s="373"/>
      <c r="AU648" s="373"/>
      <c r="AV648" s="373"/>
      <c r="AW648" s="373"/>
      <c r="AX648" s="118">
        <f t="shared" si="839"/>
        <v>0</v>
      </c>
      <c r="AY648" s="230" t="e">
        <f t="shared" ref="AY648:AY650" si="844">AX648/K648</f>
        <v>#DIV/0!</v>
      </c>
      <c r="AZ648" s="408"/>
      <c r="BA648" s="230" t="e">
        <f t="shared" ref="BA648:BA650" si="845">AZ648/L648</f>
        <v>#DIV/0!</v>
      </c>
      <c r="BB648" s="408"/>
      <c r="BC648" s="408"/>
      <c r="BD648" s="104"/>
      <c r="BE648" s="230"/>
    </row>
    <row r="649" spans="2:57" s="120" customFormat="1" ht="90" hidden="1" customHeight="1" x14ac:dyDescent="0.25">
      <c r="B649" s="316" t="s">
        <v>60</v>
      </c>
      <c r="C649" s="159" t="s">
        <v>259</v>
      </c>
      <c r="D649" s="117"/>
      <c r="E649" s="117"/>
      <c r="F649" s="117"/>
      <c r="G649" s="117"/>
      <c r="H649" s="117"/>
      <c r="I649" s="117"/>
      <c r="J649" s="117"/>
      <c r="K649" s="117">
        <f t="shared" si="833"/>
        <v>0</v>
      </c>
      <c r="L649" s="112">
        <v>0</v>
      </c>
      <c r="M649" s="104"/>
      <c r="N649" s="104"/>
      <c r="O649" s="117">
        <f t="shared" si="834"/>
        <v>0</v>
      </c>
      <c r="P649" s="105" t="e">
        <f t="shared" si="825"/>
        <v>#DIV/0!</v>
      </c>
      <c r="Q649" s="112"/>
      <c r="R649" s="230" t="e">
        <f t="shared" si="841"/>
        <v>#DIV/0!</v>
      </c>
      <c r="S649" s="443"/>
      <c r="T649" s="443"/>
      <c r="U649" s="443"/>
      <c r="V649" s="105"/>
      <c r="W649" s="117">
        <f>Y649</f>
        <v>0</v>
      </c>
      <c r="X649" s="105" t="e">
        <f t="shared" si="827"/>
        <v>#DIV/0!</v>
      </c>
      <c r="Y649" s="112"/>
      <c r="Z649" s="114" t="e">
        <f t="shared" si="842"/>
        <v>#DIV/0!</v>
      </c>
      <c r="AA649" s="373"/>
      <c r="AB649" s="373"/>
      <c r="AC649" s="373"/>
      <c r="AD649" s="105" t="e">
        <f t="shared" si="828"/>
        <v>#DIV/0!</v>
      </c>
      <c r="AE649" s="117">
        <f t="shared" si="836"/>
        <v>0</v>
      </c>
      <c r="AF649" s="230" t="e">
        <f t="shared" si="829"/>
        <v>#DIV/0!</v>
      </c>
      <c r="AG649" s="373"/>
      <c r="AH649" s="231" t="e">
        <f t="shared" si="843"/>
        <v>#DIV/0!</v>
      </c>
      <c r="AI649" s="373"/>
      <c r="AJ649" s="373"/>
      <c r="AK649" s="118">
        <f t="shared" si="837"/>
        <v>0</v>
      </c>
      <c r="AL649" s="230" t="e">
        <f t="shared" si="830"/>
        <v>#DIV/0!</v>
      </c>
      <c r="AM649" s="373"/>
      <c r="AN649" s="373"/>
      <c r="AO649" s="373"/>
      <c r="AP649" s="373"/>
      <c r="AQ649" s="373"/>
      <c r="AR649" s="373"/>
      <c r="AS649" s="373"/>
      <c r="AT649" s="373"/>
      <c r="AU649" s="373"/>
      <c r="AV649" s="373"/>
      <c r="AW649" s="373"/>
      <c r="AX649" s="118">
        <f t="shared" si="839"/>
        <v>0</v>
      </c>
      <c r="AY649" s="230" t="e">
        <f t="shared" si="844"/>
        <v>#DIV/0!</v>
      </c>
      <c r="AZ649" s="408">
        <f>L649-Y649</f>
        <v>0</v>
      </c>
      <c r="BA649" s="230" t="e">
        <f t="shared" si="845"/>
        <v>#DIV/0!</v>
      </c>
      <c r="BB649" s="408"/>
      <c r="BC649" s="408"/>
      <c r="BD649" s="104"/>
      <c r="BE649" s="230"/>
    </row>
    <row r="650" spans="2:57" s="120" customFormat="1" ht="81" hidden="1" customHeight="1" x14ac:dyDescent="0.25">
      <c r="B650" s="316" t="s">
        <v>67</v>
      </c>
      <c r="C650" s="159" t="s">
        <v>256</v>
      </c>
      <c r="D650" s="117"/>
      <c r="E650" s="117"/>
      <c r="F650" s="117"/>
      <c r="G650" s="117"/>
      <c r="H650" s="117"/>
      <c r="I650" s="117"/>
      <c r="J650" s="117"/>
      <c r="K650" s="117">
        <f t="shared" si="833"/>
        <v>0</v>
      </c>
      <c r="L650" s="112">
        <v>0</v>
      </c>
      <c r="M650" s="104"/>
      <c r="N650" s="104"/>
      <c r="O650" s="117">
        <f t="shared" si="834"/>
        <v>0</v>
      </c>
      <c r="P650" s="105" t="e">
        <f t="shared" si="825"/>
        <v>#DIV/0!</v>
      </c>
      <c r="Q650" s="112"/>
      <c r="R650" s="230" t="e">
        <f t="shared" si="841"/>
        <v>#DIV/0!</v>
      </c>
      <c r="S650" s="443"/>
      <c r="T650" s="443"/>
      <c r="U650" s="443"/>
      <c r="V650" s="105"/>
      <c r="W650" s="117">
        <f>Y650</f>
        <v>0</v>
      </c>
      <c r="X650" s="105" t="e">
        <f t="shared" si="827"/>
        <v>#DIV/0!</v>
      </c>
      <c r="Y650" s="112"/>
      <c r="Z650" s="114" t="e">
        <f t="shared" si="842"/>
        <v>#DIV/0!</v>
      </c>
      <c r="AA650" s="373"/>
      <c r="AB650" s="373"/>
      <c r="AC650" s="373"/>
      <c r="AD650" s="105" t="e">
        <f t="shared" si="828"/>
        <v>#DIV/0!</v>
      </c>
      <c r="AE650" s="117">
        <f t="shared" si="836"/>
        <v>0</v>
      </c>
      <c r="AF650" s="230" t="e">
        <f t="shared" si="829"/>
        <v>#DIV/0!</v>
      </c>
      <c r="AG650" s="373"/>
      <c r="AH650" s="231" t="e">
        <f t="shared" si="843"/>
        <v>#DIV/0!</v>
      </c>
      <c r="AI650" s="373"/>
      <c r="AJ650" s="373"/>
      <c r="AK650" s="118">
        <f t="shared" si="837"/>
        <v>0</v>
      </c>
      <c r="AL650" s="230" t="e">
        <f t="shared" si="830"/>
        <v>#DIV/0!</v>
      </c>
      <c r="AM650" s="373"/>
      <c r="AN650" s="373"/>
      <c r="AO650" s="373"/>
      <c r="AP650" s="373"/>
      <c r="AQ650" s="373"/>
      <c r="AR650" s="373"/>
      <c r="AS650" s="373"/>
      <c r="AT650" s="373"/>
      <c r="AU650" s="373"/>
      <c r="AV650" s="373"/>
      <c r="AW650" s="373"/>
      <c r="AX650" s="118">
        <f t="shared" si="839"/>
        <v>0</v>
      </c>
      <c r="AY650" s="230" t="e">
        <f t="shared" si="844"/>
        <v>#DIV/0!</v>
      </c>
      <c r="AZ650" s="104">
        <f>L650-Y650</f>
        <v>0</v>
      </c>
      <c r="BA650" s="230" t="e">
        <f t="shared" si="845"/>
        <v>#DIV/0!</v>
      </c>
      <c r="BB650" s="408"/>
      <c r="BC650" s="408"/>
      <c r="BD650" s="104"/>
      <c r="BE650" s="230"/>
    </row>
    <row r="651" spans="2:57" s="120" customFormat="1" ht="88.5" hidden="1" customHeight="1" x14ac:dyDescent="0.25">
      <c r="B651" s="316" t="s">
        <v>31</v>
      </c>
      <c r="C651" s="159" t="s">
        <v>259</v>
      </c>
      <c r="D651" s="117"/>
      <c r="E651" s="117"/>
      <c r="F651" s="117"/>
      <c r="G651" s="117"/>
      <c r="H651" s="117"/>
      <c r="I651" s="117"/>
      <c r="J651" s="117"/>
      <c r="K651" s="117">
        <f t="shared" si="833"/>
        <v>0</v>
      </c>
      <c r="L651" s="112">
        <v>0</v>
      </c>
      <c r="M651" s="104"/>
      <c r="N651" s="104"/>
      <c r="O651" s="117">
        <f t="shared" si="834"/>
        <v>0</v>
      </c>
      <c r="P651" s="105" t="e">
        <f t="shared" si="825"/>
        <v>#DIV/0!</v>
      </c>
      <c r="Q651" s="112"/>
      <c r="R651" s="230" t="e">
        <f t="shared" si="841"/>
        <v>#DIV/0!</v>
      </c>
      <c r="S651" s="373"/>
      <c r="T651" s="373"/>
      <c r="U651" s="373"/>
      <c r="V651" s="105"/>
      <c r="W651" s="117"/>
      <c r="X651" s="105" t="e">
        <f t="shared" si="827"/>
        <v>#DIV/0!</v>
      </c>
      <c r="Y651" s="373"/>
      <c r="Z651" s="230" t="e">
        <f t="shared" si="842"/>
        <v>#DIV/0!</v>
      </c>
      <c r="AA651" s="373"/>
      <c r="AB651" s="373"/>
      <c r="AC651" s="373"/>
      <c r="AD651" s="105" t="e">
        <f t="shared" si="828"/>
        <v>#DIV/0!</v>
      </c>
      <c r="AE651" s="117">
        <f t="shared" si="836"/>
        <v>0</v>
      </c>
      <c r="AF651" s="230" t="e">
        <f t="shared" si="829"/>
        <v>#DIV/0!</v>
      </c>
      <c r="AG651" s="373">
        <v>0</v>
      </c>
      <c r="AH651" s="231" t="e">
        <f t="shared" si="843"/>
        <v>#DIV/0!</v>
      </c>
      <c r="AI651" s="373"/>
      <c r="AJ651" s="373"/>
      <c r="AK651" s="118">
        <f t="shared" si="837"/>
        <v>0</v>
      </c>
      <c r="AL651" s="230" t="e">
        <f t="shared" si="830"/>
        <v>#DIV/0!</v>
      </c>
      <c r="AM651" s="373"/>
      <c r="AN651" s="373"/>
      <c r="AO651" s="373"/>
      <c r="AP651" s="373"/>
      <c r="AQ651" s="373"/>
      <c r="AR651" s="373"/>
      <c r="AS651" s="373"/>
      <c r="AT651" s="373"/>
      <c r="AU651" s="373"/>
      <c r="AV651" s="373"/>
      <c r="AW651" s="373"/>
      <c r="AX651" s="118">
        <f t="shared" si="839"/>
        <v>0</v>
      </c>
      <c r="AY651" s="230" t="e">
        <f t="shared" ref="AY651:AY657" si="846">AX651/AD651</f>
        <v>#DIV/0!</v>
      </c>
      <c r="AZ651" s="408"/>
      <c r="BA651" s="230" t="e">
        <f t="shared" ref="BA651:BA664" si="847">AZ651/AE651</f>
        <v>#DIV/0!</v>
      </c>
      <c r="BB651" s="408"/>
      <c r="BC651" s="408"/>
      <c r="BD651" s="104"/>
      <c r="BE651" s="230"/>
    </row>
    <row r="652" spans="2:57" s="120" customFormat="1" ht="43.5" hidden="1" customHeight="1" x14ac:dyDescent="0.25">
      <c r="B652" s="315"/>
      <c r="C652" s="159" t="s">
        <v>256</v>
      </c>
      <c r="D652" s="117"/>
      <c r="E652" s="117"/>
      <c r="F652" s="117"/>
      <c r="G652" s="117"/>
      <c r="H652" s="117"/>
      <c r="I652" s="117"/>
      <c r="J652" s="117"/>
      <c r="K652" s="117">
        <f t="shared" si="833"/>
        <v>0</v>
      </c>
      <c r="L652" s="104"/>
      <c r="M652" s="104"/>
      <c r="N652" s="104"/>
      <c r="O652" s="117">
        <f t="shared" si="834"/>
        <v>0</v>
      </c>
      <c r="P652" s="105" t="e">
        <f t="shared" si="825"/>
        <v>#DIV/0!</v>
      </c>
      <c r="Q652" s="104"/>
      <c r="R652" s="105" t="e">
        <f t="shared" si="841"/>
        <v>#DIV/0!</v>
      </c>
      <c r="S652" s="373"/>
      <c r="T652" s="373"/>
      <c r="U652" s="373"/>
      <c r="V652" s="105"/>
      <c r="W652" s="117"/>
      <c r="X652" s="105" t="e">
        <f t="shared" si="827"/>
        <v>#DIV/0!</v>
      </c>
      <c r="Y652" s="373"/>
      <c r="Z652" s="230" t="e">
        <f t="shared" si="842"/>
        <v>#DIV/0!</v>
      </c>
      <c r="AA652" s="373"/>
      <c r="AB652" s="373"/>
      <c r="AC652" s="373"/>
      <c r="AD652" s="105" t="e">
        <f t="shared" si="828"/>
        <v>#DIV/0!</v>
      </c>
      <c r="AE652" s="117">
        <f t="shared" si="836"/>
        <v>0</v>
      </c>
      <c r="AF652" s="230" t="e">
        <f t="shared" si="829"/>
        <v>#DIV/0!</v>
      </c>
      <c r="AG652" s="373"/>
      <c r="AH652" s="231" t="e">
        <f t="shared" si="843"/>
        <v>#DIV/0!</v>
      </c>
      <c r="AI652" s="373"/>
      <c r="AJ652" s="373"/>
      <c r="AK652" s="118">
        <f t="shared" si="837"/>
        <v>0</v>
      </c>
      <c r="AL652" s="230" t="e">
        <f t="shared" si="830"/>
        <v>#DIV/0!</v>
      </c>
      <c r="AM652" s="373"/>
      <c r="AN652" s="373"/>
      <c r="AO652" s="373"/>
      <c r="AP652" s="373"/>
      <c r="AQ652" s="373"/>
      <c r="AR652" s="373"/>
      <c r="AS652" s="373"/>
      <c r="AT652" s="373"/>
      <c r="AU652" s="373"/>
      <c r="AV652" s="373"/>
      <c r="AW652" s="373"/>
      <c r="AX652" s="118">
        <f t="shared" si="839"/>
        <v>0</v>
      </c>
      <c r="AY652" s="230" t="e">
        <f t="shared" si="846"/>
        <v>#DIV/0!</v>
      </c>
      <c r="AZ652" s="408"/>
      <c r="BA652" s="230" t="e">
        <f t="shared" si="847"/>
        <v>#DIV/0!</v>
      </c>
      <c r="BB652" s="408"/>
      <c r="BC652" s="408"/>
      <c r="BD652" s="104"/>
      <c r="BE652" s="230"/>
    </row>
    <row r="653" spans="2:57" s="120" customFormat="1" ht="43.5" hidden="1" customHeight="1" x14ac:dyDescent="0.25">
      <c r="B653" s="315"/>
      <c r="C653" s="159" t="s">
        <v>259</v>
      </c>
      <c r="D653" s="117"/>
      <c r="E653" s="117"/>
      <c r="F653" s="117"/>
      <c r="G653" s="117"/>
      <c r="H653" s="117"/>
      <c r="I653" s="117"/>
      <c r="J653" s="117"/>
      <c r="K653" s="117">
        <f t="shared" si="833"/>
        <v>0</v>
      </c>
      <c r="L653" s="104"/>
      <c r="M653" s="104"/>
      <c r="N653" s="104"/>
      <c r="O653" s="117">
        <f t="shared" si="834"/>
        <v>0</v>
      </c>
      <c r="P653" s="105" t="e">
        <f t="shared" si="825"/>
        <v>#DIV/0!</v>
      </c>
      <c r="Q653" s="104"/>
      <c r="R653" s="105" t="e">
        <f t="shared" si="841"/>
        <v>#DIV/0!</v>
      </c>
      <c r="S653" s="373"/>
      <c r="T653" s="373"/>
      <c r="U653" s="373"/>
      <c r="V653" s="105"/>
      <c r="W653" s="117"/>
      <c r="X653" s="105" t="e">
        <f t="shared" si="827"/>
        <v>#DIV/0!</v>
      </c>
      <c r="Y653" s="373"/>
      <c r="Z653" s="230" t="e">
        <f t="shared" si="842"/>
        <v>#DIV/0!</v>
      </c>
      <c r="AA653" s="373"/>
      <c r="AB653" s="373"/>
      <c r="AC653" s="373"/>
      <c r="AD653" s="105" t="e">
        <f t="shared" si="828"/>
        <v>#DIV/0!</v>
      </c>
      <c r="AE653" s="117">
        <f t="shared" si="836"/>
        <v>0</v>
      </c>
      <c r="AF653" s="230" t="e">
        <f t="shared" si="829"/>
        <v>#DIV/0!</v>
      </c>
      <c r="AG653" s="373"/>
      <c r="AH653" s="231" t="e">
        <f t="shared" si="843"/>
        <v>#DIV/0!</v>
      </c>
      <c r="AI653" s="373"/>
      <c r="AJ653" s="373"/>
      <c r="AK653" s="118">
        <f t="shared" si="837"/>
        <v>0</v>
      </c>
      <c r="AL653" s="230" t="e">
        <f t="shared" si="830"/>
        <v>#DIV/0!</v>
      </c>
      <c r="AM653" s="373"/>
      <c r="AN653" s="373"/>
      <c r="AO653" s="373"/>
      <c r="AP653" s="373"/>
      <c r="AQ653" s="373"/>
      <c r="AR653" s="373"/>
      <c r="AS653" s="373"/>
      <c r="AT653" s="373"/>
      <c r="AU653" s="373"/>
      <c r="AV653" s="373"/>
      <c r="AW653" s="373"/>
      <c r="AX653" s="118">
        <f t="shared" si="839"/>
        <v>0</v>
      </c>
      <c r="AY653" s="230" t="e">
        <f t="shared" si="846"/>
        <v>#DIV/0!</v>
      </c>
      <c r="AZ653" s="408"/>
      <c r="BA653" s="230" t="e">
        <f t="shared" si="847"/>
        <v>#DIV/0!</v>
      </c>
      <c r="BB653" s="408"/>
      <c r="BC653" s="408"/>
      <c r="BD653" s="104"/>
      <c r="BE653" s="230"/>
    </row>
    <row r="654" spans="2:57" s="120" customFormat="1" ht="43.5" hidden="1" customHeight="1" x14ac:dyDescent="0.25">
      <c r="B654" s="315"/>
      <c r="C654" s="159" t="s">
        <v>256</v>
      </c>
      <c r="D654" s="117"/>
      <c r="E654" s="117"/>
      <c r="F654" s="117"/>
      <c r="G654" s="117"/>
      <c r="H654" s="117"/>
      <c r="I654" s="117"/>
      <c r="J654" s="117"/>
      <c r="K654" s="117">
        <f t="shared" si="833"/>
        <v>0</v>
      </c>
      <c r="L654" s="104"/>
      <c r="M654" s="104"/>
      <c r="N654" s="104"/>
      <c r="O654" s="117">
        <f t="shared" si="834"/>
        <v>0</v>
      </c>
      <c r="P654" s="105" t="e">
        <f t="shared" si="825"/>
        <v>#DIV/0!</v>
      </c>
      <c r="Q654" s="104"/>
      <c r="R654" s="105" t="e">
        <f t="shared" si="841"/>
        <v>#DIV/0!</v>
      </c>
      <c r="S654" s="373"/>
      <c r="T654" s="373"/>
      <c r="U654" s="373"/>
      <c r="V654" s="105"/>
      <c r="W654" s="117"/>
      <c r="X654" s="105" t="e">
        <f t="shared" si="827"/>
        <v>#DIV/0!</v>
      </c>
      <c r="Y654" s="373"/>
      <c r="Z654" s="230" t="e">
        <f t="shared" si="842"/>
        <v>#DIV/0!</v>
      </c>
      <c r="AA654" s="373"/>
      <c r="AB654" s="373"/>
      <c r="AC654" s="373"/>
      <c r="AD654" s="105" t="e">
        <f t="shared" si="828"/>
        <v>#DIV/0!</v>
      </c>
      <c r="AE654" s="117">
        <f t="shared" si="836"/>
        <v>0</v>
      </c>
      <c r="AF654" s="230" t="e">
        <f t="shared" si="829"/>
        <v>#DIV/0!</v>
      </c>
      <c r="AG654" s="373"/>
      <c r="AH654" s="231" t="e">
        <f t="shared" si="843"/>
        <v>#DIV/0!</v>
      </c>
      <c r="AI654" s="373"/>
      <c r="AJ654" s="373"/>
      <c r="AK654" s="118">
        <f t="shared" si="837"/>
        <v>0</v>
      </c>
      <c r="AL654" s="230" t="e">
        <f t="shared" si="830"/>
        <v>#DIV/0!</v>
      </c>
      <c r="AM654" s="373"/>
      <c r="AN654" s="373"/>
      <c r="AO654" s="373"/>
      <c r="AP654" s="373"/>
      <c r="AQ654" s="373"/>
      <c r="AR654" s="373"/>
      <c r="AS654" s="373"/>
      <c r="AT654" s="373"/>
      <c r="AU654" s="373"/>
      <c r="AV654" s="373"/>
      <c r="AW654" s="373"/>
      <c r="AX654" s="118">
        <f t="shared" si="839"/>
        <v>0</v>
      </c>
      <c r="AY654" s="230" t="e">
        <f t="shared" si="846"/>
        <v>#DIV/0!</v>
      </c>
      <c r="AZ654" s="408"/>
      <c r="BA654" s="230" t="e">
        <f t="shared" si="847"/>
        <v>#DIV/0!</v>
      </c>
      <c r="BB654" s="408"/>
      <c r="BC654" s="408"/>
      <c r="BD654" s="104"/>
      <c r="BE654" s="230"/>
    </row>
    <row r="655" spans="2:57" s="120" customFormat="1" ht="43.5" hidden="1" customHeight="1" x14ac:dyDescent="0.25">
      <c r="B655" s="315"/>
      <c r="C655" s="159" t="s">
        <v>259</v>
      </c>
      <c r="D655" s="117"/>
      <c r="E655" s="117"/>
      <c r="F655" s="117"/>
      <c r="G655" s="117"/>
      <c r="H655" s="117"/>
      <c r="I655" s="117"/>
      <c r="J655" s="117"/>
      <c r="K655" s="117">
        <f t="shared" si="833"/>
        <v>0</v>
      </c>
      <c r="L655" s="104"/>
      <c r="M655" s="104"/>
      <c r="N655" s="104"/>
      <c r="O655" s="117">
        <f t="shared" si="834"/>
        <v>0</v>
      </c>
      <c r="P655" s="105" t="e">
        <f t="shared" si="825"/>
        <v>#DIV/0!</v>
      </c>
      <c r="Q655" s="104"/>
      <c r="R655" s="105" t="e">
        <f t="shared" si="841"/>
        <v>#DIV/0!</v>
      </c>
      <c r="S655" s="373"/>
      <c r="T655" s="373"/>
      <c r="U655" s="373"/>
      <c r="V655" s="105"/>
      <c r="W655" s="117"/>
      <c r="X655" s="105" t="e">
        <f t="shared" si="827"/>
        <v>#DIV/0!</v>
      </c>
      <c r="Y655" s="373"/>
      <c r="Z655" s="230" t="e">
        <f t="shared" si="842"/>
        <v>#DIV/0!</v>
      </c>
      <c r="AA655" s="373"/>
      <c r="AB655" s="373"/>
      <c r="AC655" s="373"/>
      <c r="AD655" s="105" t="e">
        <f t="shared" si="828"/>
        <v>#DIV/0!</v>
      </c>
      <c r="AE655" s="117">
        <f t="shared" si="836"/>
        <v>0</v>
      </c>
      <c r="AF655" s="230" t="e">
        <f t="shared" si="829"/>
        <v>#DIV/0!</v>
      </c>
      <c r="AG655" s="373"/>
      <c r="AH655" s="231" t="e">
        <f t="shared" si="843"/>
        <v>#DIV/0!</v>
      </c>
      <c r="AI655" s="373"/>
      <c r="AJ655" s="373"/>
      <c r="AK655" s="118">
        <f t="shared" si="837"/>
        <v>0</v>
      </c>
      <c r="AL655" s="230" t="e">
        <f t="shared" si="830"/>
        <v>#DIV/0!</v>
      </c>
      <c r="AM655" s="373"/>
      <c r="AN655" s="373"/>
      <c r="AO655" s="373"/>
      <c r="AP655" s="373"/>
      <c r="AQ655" s="373"/>
      <c r="AR655" s="373"/>
      <c r="AS655" s="373"/>
      <c r="AT655" s="373"/>
      <c r="AU655" s="373"/>
      <c r="AV655" s="373"/>
      <c r="AW655" s="373"/>
      <c r="AX655" s="118">
        <f t="shared" si="839"/>
        <v>0</v>
      </c>
      <c r="AY655" s="230" t="e">
        <f t="shared" si="846"/>
        <v>#DIV/0!</v>
      </c>
      <c r="AZ655" s="408"/>
      <c r="BA655" s="230" t="e">
        <f t="shared" si="847"/>
        <v>#DIV/0!</v>
      </c>
      <c r="BB655" s="408"/>
      <c r="BC655" s="408"/>
      <c r="BD655" s="104"/>
      <c r="BE655" s="230"/>
    </row>
    <row r="656" spans="2:57" s="120" customFormat="1" ht="43.5" hidden="1" customHeight="1" x14ac:dyDescent="0.25">
      <c r="B656" s="315"/>
      <c r="C656" s="159" t="s">
        <v>256</v>
      </c>
      <c r="D656" s="117"/>
      <c r="E656" s="117"/>
      <c r="F656" s="117"/>
      <c r="G656" s="117"/>
      <c r="H656" s="117"/>
      <c r="I656" s="117"/>
      <c r="J656" s="117"/>
      <c r="K656" s="117">
        <f t="shared" si="833"/>
        <v>0</v>
      </c>
      <c r="L656" s="104"/>
      <c r="M656" s="104"/>
      <c r="N656" s="104"/>
      <c r="O656" s="117">
        <f t="shared" si="834"/>
        <v>0</v>
      </c>
      <c r="P656" s="105" t="e">
        <f t="shared" si="825"/>
        <v>#DIV/0!</v>
      </c>
      <c r="Q656" s="104"/>
      <c r="R656" s="105" t="e">
        <f t="shared" si="841"/>
        <v>#DIV/0!</v>
      </c>
      <c r="S656" s="373"/>
      <c r="T656" s="373"/>
      <c r="U656" s="373"/>
      <c r="V656" s="105"/>
      <c r="W656" s="117"/>
      <c r="X656" s="105" t="e">
        <f t="shared" si="827"/>
        <v>#DIV/0!</v>
      </c>
      <c r="Y656" s="373"/>
      <c r="Z656" s="230" t="e">
        <f t="shared" si="842"/>
        <v>#DIV/0!</v>
      </c>
      <c r="AA656" s="373"/>
      <c r="AB656" s="373"/>
      <c r="AC656" s="373"/>
      <c r="AD656" s="105" t="e">
        <f t="shared" si="828"/>
        <v>#DIV/0!</v>
      </c>
      <c r="AE656" s="117">
        <f t="shared" si="836"/>
        <v>0</v>
      </c>
      <c r="AF656" s="230" t="e">
        <f t="shared" si="829"/>
        <v>#DIV/0!</v>
      </c>
      <c r="AG656" s="373"/>
      <c r="AH656" s="231" t="e">
        <f t="shared" si="843"/>
        <v>#DIV/0!</v>
      </c>
      <c r="AI656" s="373"/>
      <c r="AJ656" s="373"/>
      <c r="AK656" s="118">
        <f t="shared" si="837"/>
        <v>0</v>
      </c>
      <c r="AL656" s="230" t="e">
        <f t="shared" si="830"/>
        <v>#DIV/0!</v>
      </c>
      <c r="AM656" s="373"/>
      <c r="AN656" s="373"/>
      <c r="AO656" s="373"/>
      <c r="AP656" s="373"/>
      <c r="AQ656" s="373"/>
      <c r="AR656" s="373"/>
      <c r="AS656" s="373"/>
      <c r="AT656" s="373"/>
      <c r="AU656" s="373"/>
      <c r="AV656" s="373"/>
      <c r="AW656" s="373"/>
      <c r="AX656" s="118">
        <f t="shared" si="839"/>
        <v>0</v>
      </c>
      <c r="AY656" s="230" t="e">
        <f t="shared" si="846"/>
        <v>#DIV/0!</v>
      </c>
      <c r="AZ656" s="408"/>
      <c r="BA656" s="230" t="e">
        <f t="shared" si="847"/>
        <v>#DIV/0!</v>
      </c>
      <c r="BB656" s="408"/>
      <c r="BC656" s="408"/>
      <c r="BD656" s="104"/>
      <c r="BE656" s="230"/>
    </row>
    <row r="657" spans="2:57" s="120" customFormat="1" ht="43.5" hidden="1" customHeight="1" x14ac:dyDescent="0.25">
      <c r="B657" s="315"/>
      <c r="C657" s="159" t="s">
        <v>259</v>
      </c>
      <c r="D657" s="117"/>
      <c r="E657" s="117"/>
      <c r="F657" s="117"/>
      <c r="G657" s="117"/>
      <c r="H657" s="117"/>
      <c r="I657" s="117"/>
      <c r="J657" s="117"/>
      <c r="K657" s="117">
        <f t="shared" si="833"/>
        <v>0</v>
      </c>
      <c r="L657" s="104"/>
      <c r="M657" s="104"/>
      <c r="N657" s="104"/>
      <c r="O657" s="117">
        <f t="shared" si="834"/>
        <v>0</v>
      </c>
      <c r="P657" s="105" t="e">
        <f t="shared" si="825"/>
        <v>#DIV/0!</v>
      </c>
      <c r="Q657" s="104"/>
      <c r="R657" s="105" t="e">
        <f t="shared" si="841"/>
        <v>#DIV/0!</v>
      </c>
      <c r="S657" s="373"/>
      <c r="T657" s="373"/>
      <c r="U657" s="373"/>
      <c r="V657" s="105"/>
      <c r="W657" s="117"/>
      <c r="X657" s="105" t="e">
        <f t="shared" si="827"/>
        <v>#DIV/0!</v>
      </c>
      <c r="Y657" s="373"/>
      <c r="Z657" s="230" t="e">
        <f t="shared" si="842"/>
        <v>#DIV/0!</v>
      </c>
      <c r="AA657" s="373"/>
      <c r="AB657" s="373"/>
      <c r="AC657" s="373"/>
      <c r="AD657" s="105" t="e">
        <f t="shared" si="828"/>
        <v>#DIV/0!</v>
      </c>
      <c r="AE657" s="117">
        <f t="shared" si="836"/>
        <v>0</v>
      </c>
      <c r="AF657" s="230" t="e">
        <f t="shared" si="829"/>
        <v>#DIV/0!</v>
      </c>
      <c r="AG657" s="373"/>
      <c r="AH657" s="231" t="e">
        <f t="shared" si="843"/>
        <v>#DIV/0!</v>
      </c>
      <c r="AI657" s="373"/>
      <c r="AJ657" s="373"/>
      <c r="AK657" s="118">
        <f t="shared" si="837"/>
        <v>0</v>
      </c>
      <c r="AL657" s="230" t="e">
        <f t="shared" si="830"/>
        <v>#DIV/0!</v>
      </c>
      <c r="AM657" s="373"/>
      <c r="AN657" s="373"/>
      <c r="AO657" s="373"/>
      <c r="AP657" s="373"/>
      <c r="AQ657" s="373"/>
      <c r="AR657" s="373"/>
      <c r="AS657" s="373"/>
      <c r="AT657" s="373"/>
      <c r="AU657" s="373"/>
      <c r="AV657" s="373"/>
      <c r="AW657" s="373"/>
      <c r="AX657" s="118">
        <f t="shared" si="839"/>
        <v>0</v>
      </c>
      <c r="AY657" s="230" t="e">
        <f t="shared" si="846"/>
        <v>#DIV/0!</v>
      </c>
      <c r="AZ657" s="408"/>
      <c r="BA657" s="230" t="e">
        <f t="shared" si="847"/>
        <v>#DIV/0!</v>
      </c>
      <c r="BB657" s="408"/>
      <c r="BC657" s="408"/>
      <c r="BD657" s="104"/>
      <c r="BE657" s="230"/>
    </row>
    <row r="658" spans="2:57" s="120" customFormat="1" ht="123.75" customHeight="1" x14ac:dyDescent="0.25">
      <c r="B658" s="316">
        <v>2</v>
      </c>
      <c r="C658" s="159" t="s">
        <v>256</v>
      </c>
      <c r="D658" s="117"/>
      <c r="E658" s="117"/>
      <c r="F658" s="117"/>
      <c r="G658" s="117"/>
      <c r="H658" s="117"/>
      <c r="I658" s="117"/>
      <c r="J658" s="117"/>
      <c r="K658" s="117">
        <f t="shared" ref="K658" si="848">L658+N658</f>
        <v>24421.366969999999</v>
      </c>
      <c r="L658" s="104"/>
      <c r="M658" s="104"/>
      <c r="N658" s="118">
        <f>'[1]2023_2025'!$BN$649</f>
        <v>24421.366969999999</v>
      </c>
      <c r="O658" s="117">
        <f t="shared" si="834"/>
        <v>0</v>
      </c>
      <c r="P658" s="114">
        <f t="shared" si="825"/>
        <v>0</v>
      </c>
      <c r="Q658" s="104"/>
      <c r="R658" s="105"/>
      <c r="S658" s="521"/>
      <c r="T658" s="521"/>
      <c r="U658" s="521"/>
      <c r="V658" s="105"/>
      <c r="W658" s="117">
        <v>0</v>
      </c>
      <c r="X658" s="114">
        <v>0</v>
      </c>
      <c r="Y658" s="521"/>
      <c r="Z658" s="230"/>
      <c r="AA658" s="521"/>
      <c r="AB658" s="521"/>
      <c r="AC658" s="521"/>
      <c r="AD658" s="105"/>
      <c r="AE658" s="117">
        <f t="shared" si="836"/>
        <v>24421.366969999999</v>
      </c>
      <c r="AF658" s="231">
        <f t="shared" si="829"/>
        <v>1</v>
      </c>
      <c r="AG658" s="521"/>
      <c r="AH658" s="231"/>
      <c r="AI658" s="521"/>
      <c r="AJ658" s="521"/>
      <c r="AK658" s="118">
        <f t="shared" si="837"/>
        <v>24421.366969999999</v>
      </c>
      <c r="AL658" s="230">
        <f t="shared" si="830"/>
        <v>1</v>
      </c>
      <c r="AM658" s="521"/>
      <c r="AN658" s="521"/>
      <c r="AO658" s="521"/>
      <c r="AP658" s="521"/>
      <c r="AQ658" s="521"/>
      <c r="AR658" s="521"/>
      <c r="AS658" s="521"/>
      <c r="AT658" s="521"/>
      <c r="AU658" s="521"/>
      <c r="AV658" s="521"/>
      <c r="AW658" s="521"/>
      <c r="AX658" s="118"/>
      <c r="AY658" s="230"/>
      <c r="AZ658" s="521"/>
      <c r="BA658" s="230"/>
      <c r="BB658" s="521"/>
      <c r="BC658" s="521"/>
      <c r="BD658" s="104"/>
      <c r="BE658" s="230"/>
    </row>
    <row r="659" spans="2:57" s="275" customFormat="1" ht="321" customHeight="1" x14ac:dyDescent="0.25">
      <c r="B659" s="101">
        <v>2</v>
      </c>
      <c r="C659" s="284" t="s">
        <v>423</v>
      </c>
      <c r="D659" s="153"/>
      <c r="E659" s="153"/>
      <c r="F659" s="153"/>
      <c r="G659" s="153"/>
      <c r="H659" s="153"/>
      <c r="I659" s="153"/>
      <c r="J659" s="153"/>
      <c r="K659" s="153">
        <f>N659</f>
        <v>2793.5635000000002</v>
      </c>
      <c r="L659" s="104"/>
      <c r="M659" s="104"/>
      <c r="N659" s="104">
        <f>'[1]2023_2025'!$BJ$648</f>
        <v>2793.5635000000002</v>
      </c>
      <c r="O659" s="153">
        <f>U659</f>
        <v>860.56191000000001</v>
      </c>
      <c r="P659" s="105">
        <f t="shared" ref="P659" si="849">O659/K659</f>
        <v>0.30805167306918207</v>
      </c>
      <c r="Q659" s="104"/>
      <c r="R659" s="105"/>
      <c r="S659" s="521"/>
      <c r="T659" s="521"/>
      <c r="U659" s="104">
        <v>860.56191000000001</v>
      </c>
      <c r="V659" s="105">
        <f>U659/N659</f>
        <v>0.30805167306918207</v>
      </c>
      <c r="W659" s="153">
        <f>AC659</f>
        <v>2793.5635000000002</v>
      </c>
      <c r="X659" s="105">
        <f>W659/K659</f>
        <v>1</v>
      </c>
      <c r="Y659" s="521"/>
      <c r="Z659" s="230"/>
      <c r="AA659" s="521"/>
      <c r="AB659" s="521"/>
      <c r="AC659" s="104">
        <f>N659</f>
        <v>2793.5635000000002</v>
      </c>
      <c r="AD659" s="105">
        <f t="shared" si="828"/>
        <v>1</v>
      </c>
      <c r="AE659" s="153">
        <f>AK659</f>
        <v>2793.5635000000002</v>
      </c>
      <c r="AF659" s="230">
        <f t="shared" si="829"/>
        <v>1</v>
      </c>
      <c r="AG659" s="521"/>
      <c r="AH659" s="231"/>
      <c r="AI659" s="521"/>
      <c r="AJ659" s="521"/>
      <c r="AK659" s="104">
        <f>N659</f>
        <v>2793.5635000000002</v>
      </c>
      <c r="AL659" s="230">
        <f t="shared" si="830"/>
        <v>1</v>
      </c>
      <c r="AM659" s="521"/>
      <c r="AN659" s="521"/>
      <c r="AO659" s="521"/>
      <c r="AP659" s="521"/>
      <c r="AQ659" s="521"/>
      <c r="AR659" s="521"/>
      <c r="AS659" s="521"/>
      <c r="AT659" s="521"/>
      <c r="AU659" s="521"/>
      <c r="AV659" s="521"/>
      <c r="AW659" s="521"/>
      <c r="AX659" s="152"/>
      <c r="AY659" s="230"/>
      <c r="AZ659" s="521"/>
      <c r="BA659" s="230">
        <f t="shared" si="847"/>
        <v>0</v>
      </c>
      <c r="BB659" s="521"/>
      <c r="BC659" s="521"/>
      <c r="BD659" s="104"/>
      <c r="BE659" s="230"/>
    </row>
    <row r="660" spans="2:57" s="275" customFormat="1" ht="119.25" customHeight="1" x14ac:dyDescent="0.25">
      <c r="B660" s="101" t="s">
        <v>71</v>
      </c>
      <c r="C660" s="284" t="s">
        <v>424</v>
      </c>
      <c r="D660" s="153"/>
      <c r="E660" s="153"/>
      <c r="F660" s="153"/>
      <c r="G660" s="153"/>
      <c r="H660" s="153"/>
      <c r="I660" s="153"/>
      <c r="J660" s="153"/>
      <c r="K660" s="578">
        <f>L660</f>
        <v>20741.143410000001</v>
      </c>
      <c r="L660" s="104">
        <f>L661+L662+L663</f>
        <v>20741.143410000001</v>
      </c>
      <c r="M660" s="104"/>
      <c r="N660" s="104"/>
      <c r="O660" s="578">
        <f>Q660</f>
        <v>3415.8704200000002</v>
      </c>
      <c r="P660" s="105">
        <f>O660/K660</f>
        <v>0.16469055502278118</v>
      </c>
      <c r="Q660" s="104">
        <f>Q661+Q662+Q663</f>
        <v>3415.8704200000002</v>
      </c>
      <c r="R660" s="105">
        <f>Q660/L660</f>
        <v>0.16469055502278118</v>
      </c>
      <c r="S660" s="532"/>
      <c r="T660" s="532"/>
      <c r="U660" s="532"/>
      <c r="V660" s="105"/>
      <c r="W660" s="578">
        <f>Y660</f>
        <v>0</v>
      </c>
      <c r="X660" s="105">
        <f>W660/K660</f>
        <v>0</v>
      </c>
      <c r="Y660" s="104">
        <f>Y661+Y662+Y663</f>
        <v>0</v>
      </c>
      <c r="Z660" s="105">
        <f>Y660/L660</f>
        <v>0</v>
      </c>
      <c r="AA660" s="532"/>
      <c r="AB660" s="532"/>
      <c r="AC660" s="532"/>
      <c r="AD660" s="105"/>
      <c r="AE660" s="578">
        <f>AG660</f>
        <v>18741.143410000001</v>
      </c>
      <c r="AF660" s="230">
        <f>AE660/K660</f>
        <v>0.90357330063897379</v>
      </c>
      <c r="AG660" s="104">
        <f>AG661+AG662+AG663</f>
        <v>18741.143410000001</v>
      </c>
      <c r="AH660" s="230">
        <f>AG660/L660</f>
        <v>0.90357330063897379</v>
      </c>
      <c r="AI660" s="532"/>
      <c r="AJ660" s="532"/>
      <c r="AK660" s="104"/>
      <c r="AL660" s="230"/>
      <c r="AM660" s="532"/>
      <c r="AN660" s="532"/>
      <c r="AO660" s="532"/>
      <c r="AP660" s="532"/>
      <c r="AQ660" s="532"/>
      <c r="AR660" s="532"/>
      <c r="AS660" s="532"/>
      <c r="AT660" s="532"/>
      <c r="AU660" s="532"/>
      <c r="AV660" s="532"/>
      <c r="AW660" s="532"/>
      <c r="AX660" s="152"/>
      <c r="AY660" s="230"/>
      <c r="AZ660" s="532"/>
      <c r="BA660" s="230">
        <f t="shared" si="847"/>
        <v>0</v>
      </c>
      <c r="BB660" s="532"/>
      <c r="BC660" s="532"/>
      <c r="BD660" s="104"/>
      <c r="BE660" s="230"/>
    </row>
    <row r="661" spans="2:57" s="120" customFormat="1" ht="119.25" customHeight="1" x14ac:dyDescent="0.25">
      <c r="B661" s="316">
        <v>1</v>
      </c>
      <c r="C661" s="176" t="s">
        <v>389</v>
      </c>
      <c r="D661" s="117"/>
      <c r="E661" s="117"/>
      <c r="F661" s="117"/>
      <c r="G661" s="117"/>
      <c r="H661" s="117"/>
      <c r="I661" s="117"/>
      <c r="J661" s="117"/>
      <c r="K661" s="117">
        <f t="shared" ref="K661:K663" si="850">L661+N661</f>
        <v>7160</v>
      </c>
      <c r="L661" s="556">
        <f>'[1]2023_2025'!$BL$652</f>
        <v>7160</v>
      </c>
      <c r="M661" s="112"/>
      <c r="N661" s="556"/>
      <c r="O661" s="117">
        <f>Q661</f>
        <v>0</v>
      </c>
      <c r="P661" s="114">
        <f t="shared" ref="P661:P663" si="851">O661/K661</f>
        <v>0</v>
      </c>
      <c r="Q661" s="556">
        <v>0</v>
      </c>
      <c r="R661" s="114">
        <f t="shared" ref="R661:R663" si="852">Q661/L661</f>
        <v>0</v>
      </c>
      <c r="S661" s="106"/>
      <c r="T661" s="106"/>
      <c r="U661" s="106"/>
      <c r="V661" s="114"/>
      <c r="W661" s="117">
        <f t="shared" ref="W661:W663" si="853">Y661</f>
        <v>0</v>
      </c>
      <c r="X661" s="114">
        <f t="shared" ref="X661:X663" si="854">W661/K661</f>
        <v>0</v>
      </c>
      <c r="Y661" s="556">
        <v>0</v>
      </c>
      <c r="Z661" s="114">
        <f t="shared" ref="Z661:Z663" si="855">Y661/L661</f>
        <v>0</v>
      </c>
      <c r="AA661" s="106"/>
      <c r="AB661" s="106"/>
      <c r="AC661" s="106"/>
      <c r="AD661" s="114"/>
      <c r="AE661" s="117">
        <f>AG661</f>
        <v>5160</v>
      </c>
      <c r="AF661" s="231">
        <f>AE661/K661</f>
        <v>0.72067039106145248</v>
      </c>
      <c r="AG661" s="556">
        <f>[4]Лист1!$G$943</f>
        <v>5160</v>
      </c>
      <c r="AH661" s="231">
        <f>AG661/L661</f>
        <v>0.72067039106145248</v>
      </c>
      <c r="AI661" s="106"/>
      <c r="AJ661" s="106"/>
      <c r="AK661" s="112"/>
      <c r="AL661" s="231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556"/>
      <c r="AY661" s="231"/>
      <c r="AZ661" s="106"/>
      <c r="BA661" s="231"/>
      <c r="BB661" s="106"/>
      <c r="BC661" s="106"/>
      <c r="BD661" s="112"/>
      <c r="BE661" s="231"/>
    </row>
    <row r="662" spans="2:57" s="120" customFormat="1" ht="119.25" customHeight="1" x14ac:dyDescent="0.25">
      <c r="B662" s="316">
        <v>2</v>
      </c>
      <c r="C662" s="176" t="s">
        <v>388</v>
      </c>
      <c r="D662" s="117"/>
      <c r="E662" s="117"/>
      <c r="F662" s="117"/>
      <c r="G662" s="117"/>
      <c r="H662" s="117"/>
      <c r="I662" s="117"/>
      <c r="J662" s="117"/>
      <c r="K662" s="117">
        <f t="shared" si="850"/>
        <v>9828.6434100000006</v>
      </c>
      <c r="L662" s="556">
        <f>'[1]2023_2025'!$BL$653</f>
        <v>9828.6434100000006</v>
      </c>
      <c r="M662" s="112"/>
      <c r="N662" s="556"/>
      <c r="O662" s="117">
        <f>Q662</f>
        <v>3415.8704200000002</v>
      </c>
      <c r="P662" s="114">
        <f t="shared" si="851"/>
        <v>0.34754241022973487</v>
      </c>
      <c r="Q662" s="556">
        <f>[4]Лист1!$L$944</f>
        <v>3415.8704200000002</v>
      </c>
      <c r="R662" s="114">
        <f t="shared" si="852"/>
        <v>0.34754241022973487</v>
      </c>
      <c r="S662" s="106"/>
      <c r="T662" s="106"/>
      <c r="U662" s="106"/>
      <c r="V662" s="114"/>
      <c r="W662" s="117">
        <f t="shared" si="853"/>
        <v>0</v>
      </c>
      <c r="X662" s="114">
        <f t="shared" si="854"/>
        <v>0</v>
      </c>
      <c r="Y662" s="556">
        <v>0</v>
      </c>
      <c r="Z662" s="114">
        <f t="shared" si="855"/>
        <v>0</v>
      </c>
      <c r="AA662" s="106"/>
      <c r="AB662" s="106"/>
      <c r="AC662" s="106"/>
      <c r="AD662" s="114"/>
      <c r="AE662" s="117">
        <f t="shared" ref="AE662:AE663" si="856">AG662</f>
        <v>9828.6434100000006</v>
      </c>
      <c r="AF662" s="231">
        <f t="shared" ref="AF662:AF663" si="857">AE662/K662</f>
        <v>1</v>
      </c>
      <c r="AG662" s="556">
        <f>[4]Лист1!$G$945</f>
        <v>9828.6434100000006</v>
      </c>
      <c r="AH662" s="231">
        <f t="shared" ref="AH662:AH663" si="858">AG662/L662</f>
        <v>1</v>
      </c>
      <c r="AI662" s="106"/>
      <c r="AJ662" s="106"/>
      <c r="AK662" s="112"/>
      <c r="AL662" s="231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556"/>
      <c r="AY662" s="231"/>
      <c r="AZ662" s="106"/>
      <c r="BA662" s="231"/>
      <c r="BB662" s="106"/>
      <c r="BC662" s="106"/>
      <c r="BD662" s="112"/>
      <c r="BE662" s="231"/>
    </row>
    <row r="663" spans="2:57" s="120" customFormat="1" ht="111.75" customHeight="1" x14ac:dyDescent="0.25">
      <c r="B663" s="316">
        <v>3</v>
      </c>
      <c r="C663" s="176" t="s">
        <v>390</v>
      </c>
      <c r="D663" s="117"/>
      <c r="E663" s="117"/>
      <c r="F663" s="117"/>
      <c r="G663" s="117"/>
      <c r="H663" s="117"/>
      <c r="I663" s="117"/>
      <c r="J663" s="117"/>
      <c r="K663" s="117">
        <f t="shared" si="850"/>
        <v>3752.5</v>
      </c>
      <c r="L663" s="556">
        <f>'[1]2023_2025'!$BL$654</f>
        <v>3752.5</v>
      </c>
      <c r="M663" s="112"/>
      <c r="N663" s="556"/>
      <c r="O663" s="117">
        <f>Q663</f>
        <v>0</v>
      </c>
      <c r="P663" s="114">
        <f t="shared" si="851"/>
        <v>0</v>
      </c>
      <c r="Q663" s="556">
        <v>0</v>
      </c>
      <c r="R663" s="114">
        <f t="shared" si="852"/>
        <v>0</v>
      </c>
      <c r="S663" s="106"/>
      <c r="T663" s="106"/>
      <c r="U663" s="106"/>
      <c r="V663" s="114"/>
      <c r="W663" s="117">
        <f t="shared" si="853"/>
        <v>0</v>
      </c>
      <c r="X663" s="114">
        <f t="shared" si="854"/>
        <v>0</v>
      </c>
      <c r="Y663" s="106">
        <v>0</v>
      </c>
      <c r="Z663" s="231">
        <f t="shared" si="855"/>
        <v>0</v>
      </c>
      <c r="AA663" s="106"/>
      <c r="AB663" s="106"/>
      <c r="AC663" s="106"/>
      <c r="AD663" s="114"/>
      <c r="AE663" s="117">
        <f t="shared" si="856"/>
        <v>3752.5</v>
      </c>
      <c r="AF663" s="231">
        <f t="shared" si="857"/>
        <v>1</v>
      </c>
      <c r="AG663" s="556">
        <f>[4]Лист1!$G$942</f>
        <v>3752.5</v>
      </c>
      <c r="AH663" s="231">
        <f t="shared" si="858"/>
        <v>1</v>
      </c>
      <c r="AI663" s="106"/>
      <c r="AJ663" s="106"/>
      <c r="AK663" s="112"/>
      <c r="AL663" s="231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556"/>
      <c r="AY663" s="231"/>
      <c r="AZ663" s="106"/>
      <c r="BA663" s="231"/>
      <c r="BB663" s="106"/>
      <c r="BC663" s="106"/>
      <c r="BD663" s="112"/>
      <c r="BE663" s="231"/>
    </row>
    <row r="664" spans="2:57" s="124" customFormat="1" ht="43.5" customHeight="1" x14ac:dyDescent="0.25">
      <c r="B664" s="313"/>
      <c r="C664" s="159" t="s">
        <v>261</v>
      </c>
      <c r="D664" s="123"/>
      <c r="E664" s="123"/>
      <c r="F664" s="123"/>
      <c r="G664" s="123"/>
      <c r="H664" s="123"/>
      <c r="I664" s="123"/>
      <c r="J664" s="123"/>
      <c r="K664" s="576">
        <f>L664+M664+N664</f>
        <v>72865.015880000006</v>
      </c>
      <c r="L664" s="111">
        <f>L660</f>
        <v>20741.143410000001</v>
      </c>
      <c r="M664" s="111">
        <f>M647+M619</f>
        <v>0</v>
      </c>
      <c r="N664" s="111">
        <f>N619+N659</f>
        <v>52123.872470000002</v>
      </c>
      <c r="O664" s="576">
        <f>Q664+U664</f>
        <v>4276.4323300000005</v>
      </c>
      <c r="P664" s="99">
        <f>O664/K664</f>
        <v>5.868978793667972E-2</v>
      </c>
      <c r="Q664" s="111">
        <f>Q660</f>
        <v>3415.8704200000002</v>
      </c>
      <c r="R664" s="99">
        <f t="shared" si="841"/>
        <v>0.16469055502278118</v>
      </c>
      <c r="S664" s="111">
        <f>S647+S619</f>
        <v>0</v>
      </c>
      <c r="T664" s="111">
        <f>T647+T619</f>
        <v>0</v>
      </c>
      <c r="U664" s="111">
        <f>U659</f>
        <v>860.56191000000001</v>
      </c>
      <c r="V664" s="292">
        <f>U664/N664</f>
        <v>1.6509938138140026E-2</v>
      </c>
      <c r="W664" s="576">
        <f>W647+W619+W659+W660</f>
        <v>9171.3135600000005</v>
      </c>
      <c r="X664" s="99">
        <f t="shared" ref="X664" si="859">W664/K664</f>
        <v>0.12586717300801883</v>
      </c>
      <c r="Y664" s="111">
        <f>Y660</f>
        <v>0</v>
      </c>
      <c r="Z664" s="292">
        <f t="shared" si="842"/>
        <v>0</v>
      </c>
      <c r="AA664" s="383"/>
      <c r="AB664" s="383"/>
      <c r="AC664" s="111">
        <f>AC619+AC659</f>
        <v>9171.3135600000005</v>
      </c>
      <c r="AD664" s="99">
        <f>AC664/N664</f>
        <v>0.17595226765391556</v>
      </c>
      <c r="AE664" s="576">
        <f t="shared" ref="AE664" si="860">AG664+AI664+AK664</f>
        <v>70865.015880000006</v>
      </c>
      <c r="AF664" s="292">
        <f t="shared" ref="AF664" si="861">AE664/K664</f>
        <v>0.97255198567041057</v>
      </c>
      <c r="AG664" s="111">
        <f>AG660</f>
        <v>18741.143410000001</v>
      </c>
      <c r="AH664" s="231">
        <f t="shared" si="843"/>
        <v>0.90357330063897379</v>
      </c>
      <c r="AI664" s="383"/>
      <c r="AJ664" s="383"/>
      <c r="AK664" s="111">
        <f>AK619+AK659</f>
        <v>52123.872470000002</v>
      </c>
      <c r="AL664" s="292">
        <f t="shared" ref="AL664" si="862">AK664/N664</f>
        <v>1</v>
      </c>
      <c r="AM664" s="383"/>
      <c r="AN664" s="383"/>
      <c r="AO664" s="383"/>
      <c r="AP664" s="383"/>
      <c r="AQ664" s="383"/>
      <c r="AR664" s="383"/>
      <c r="AS664" s="383"/>
      <c r="AT664" s="383"/>
      <c r="AU664" s="383"/>
      <c r="AV664" s="383"/>
      <c r="AW664" s="383"/>
      <c r="AX664" s="457">
        <f t="shared" si="839"/>
        <v>18531.191939999997</v>
      </c>
      <c r="AY664" s="292">
        <f>AX664/K664</f>
        <v>0.25432221095674584</v>
      </c>
      <c r="AZ664" s="111">
        <f>AZ647+AZ619</f>
        <v>0</v>
      </c>
      <c r="BA664" s="292">
        <f t="shared" si="847"/>
        <v>0</v>
      </c>
      <c r="BB664" s="406"/>
      <c r="BC664" s="406"/>
      <c r="BD664" s="111">
        <f>BD647+BD619</f>
        <v>18531.191939999997</v>
      </c>
      <c r="BE664" s="292">
        <f t="shared" ref="BE664" si="863">BD664/AG664</f>
        <v>0.98879729665331006</v>
      </c>
    </row>
    <row r="665" spans="2:57" s="91" customFormat="1" ht="46.5" customHeight="1" x14ac:dyDescent="0.25">
      <c r="B665" s="635" t="s">
        <v>108</v>
      </c>
      <c r="C665" s="636"/>
      <c r="D665" s="636"/>
      <c r="E665" s="636"/>
      <c r="F665" s="636"/>
      <c r="G665" s="636"/>
      <c r="H665" s="636"/>
      <c r="I665" s="636"/>
      <c r="J665" s="636"/>
      <c r="K665" s="636"/>
      <c r="L665" s="636"/>
      <c r="M665" s="636"/>
      <c r="N665" s="636"/>
      <c r="O665" s="636"/>
      <c r="P665" s="636"/>
      <c r="Q665" s="636"/>
      <c r="R665" s="636"/>
      <c r="S665" s="636"/>
      <c r="T665" s="636"/>
      <c r="U665" s="636"/>
      <c r="V665" s="636"/>
      <c r="W665" s="636"/>
      <c r="X665" s="636"/>
      <c r="Y665" s="636"/>
      <c r="Z665" s="636"/>
      <c r="AA665" s="636"/>
      <c r="AB665" s="636"/>
      <c r="AC665" s="636"/>
      <c r="AD665" s="636"/>
      <c r="AE665" s="636"/>
      <c r="AF665" s="636"/>
      <c r="AG665" s="636"/>
      <c r="AH665" s="636"/>
      <c r="AI665" s="636"/>
      <c r="AJ665" s="636"/>
      <c r="AK665" s="636"/>
      <c r="AL665" s="636"/>
      <c r="AM665" s="636"/>
      <c r="AN665" s="636"/>
      <c r="AO665" s="636"/>
      <c r="AP665" s="636"/>
      <c r="AQ665" s="636"/>
      <c r="AR665" s="636"/>
      <c r="AS665" s="636"/>
      <c r="AT665" s="636"/>
      <c r="AU665" s="636"/>
      <c r="AV665" s="636"/>
      <c r="AW665" s="636"/>
      <c r="AX665" s="636"/>
      <c r="AY665" s="636"/>
      <c r="AZ665" s="636"/>
      <c r="BA665" s="636"/>
      <c r="BB665" s="636"/>
      <c r="BC665" s="636"/>
      <c r="BD665" s="636"/>
      <c r="BE665" s="636"/>
    </row>
    <row r="666" spans="2:57" s="275" customFormat="1" ht="160.5" hidden="1" customHeight="1" x14ac:dyDescent="0.25">
      <c r="B666" s="101">
        <v>1</v>
      </c>
      <c r="C666" s="284" t="s">
        <v>262</v>
      </c>
      <c r="D666" s="103">
        <f>SUM(D676:D677)</f>
        <v>0</v>
      </c>
      <c r="E666" s="153"/>
      <c r="F666" s="153"/>
      <c r="G666" s="153"/>
      <c r="H666" s="153"/>
      <c r="I666" s="153"/>
      <c r="J666" s="153"/>
      <c r="K666" s="403">
        <f>L666+M666+N666</f>
        <v>0</v>
      </c>
      <c r="L666" s="153">
        <v>0</v>
      </c>
      <c r="M666" s="153">
        <v>0</v>
      </c>
      <c r="N666" s="103">
        <f>N667+N668</f>
        <v>0</v>
      </c>
      <c r="O666" s="103">
        <f>Q666+S666+U666</f>
        <v>16901.862860000001</v>
      </c>
      <c r="P666" s="103"/>
      <c r="Q666" s="153">
        <f>Q676+Q677</f>
        <v>0</v>
      </c>
      <c r="R666" s="153"/>
      <c r="S666" s="153">
        <v>0</v>
      </c>
      <c r="T666" s="153"/>
      <c r="U666" s="103">
        <f>SUM(U676:U677)</f>
        <v>16901.862860000001</v>
      </c>
      <c r="V666" s="103"/>
      <c r="W666" s="103">
        <f>Y666+AA666+AC666</f>
        <v>0</v>
      </c>
      <c r="X666" s="103"/>
      <c r="Y666" s="153">
        <f>Y676+Y677</f>
        <v>0</v>
      </c>
      <c r="Z666" s="153"/>
      <c r="AA666" s="153">
        <v>0</v>
      </c>
      <c r="AB666" s="153"/>
      <c r="AC666" s="103"/>
      <c r="AD666" s="103"/>
      <c r="AE666" s="103">
        <f>AG666+AI666+AK666</f>
        <v>16901.862999999998</v>
      </c>
      <c r="AF666" s="532"/>
      <c r="AG666" s="153">
        <f>AG676+AG677</f>
        <v>0</v>
      </c>
      <c r="AH666" s="117"/>
      <c r="AI666" s="153">
        <v>0</v>
      </c>
      <c r="AJ666" s="153"/>
      <c r="AK666" s="103">
        <f>SUM(AK676:AK677)</f>
        <v>16901.862999999998</v>
      </c>
      <c r="AL666" s="103"/>
      <c r="AM666" s="153">
        <f>AM676+AM677</f>
        <v>0</v>
      </c>
      <c r="AN666" s="153"/>
      <c r="AO666" s="103">
        <f>SUM(AO676:AO677)</f>
        <v>62430.674570000003</v>
      </c>
      <c r="AP666" s="103">
        <f>AQ666+AR666+AS666</f>
        <v>0</v>
      </c>
      <c r="AQ666" s="153"/>
      <c r="AR666" s="153"/>
      <c r="AS666" s="103">
        <f>SUM(AS676:AS677)</f>
        <v>0</v>
      </c>
      <c r="AT666" s="103">
        <f>AU666+AV666+AW666</f>
        <v>79332.537429999997</v>
      </c>
      <c r="AU666" s="153">
        <f>AU676+AU677</f>
        <v>0</v>
      </c>
      <c r="AV666" s="153"/>
      <c r="AW666" s="103">
        <f>SUM(AW676:AW677)</f>
        <v>79332.537429999997</v>
      </c>
      <c r="AX666" s="408">
        <f>AZ666+BB666+BD666</f>
        <v>0</v>
      </c>
      <c r="AY666" s="408"/>
      <c r="AZ666" s="153">
        <f>AZ676+AZ677</f>
        <v>0</v>
      </c>
      <c r="BA666" s="153"/>
      <c r="BB666" s="153">
        <v>0</v>
      </c>
      <c r="BC666" s="153"/>
      <c r="BD666" s="408"/>
      <c r="BE666" s="408"/>
    </row>
    <row r="667" spans="2:57" s="275" customFormat="1" ht="69.75" hidden="1" customHeight="1" x14ac:dyDescent="0.25">
      <c r="B667" s="101"/>
      <c r="C667" s="317" t="s">
        <v>263</v>
      </c>
      <c r="D667" s="103"/>
      <c r="E667" s="153"/>
      <c r="F667" s="153"/>
      <c r="G667" s="153"/>
      <c r="H667" s="153"/>
      <c r="I667" s="153"/>
      <c r="J667" s="153"/>
      <c r="K667" s="106">
        <f>N667</f>
        <v>0</v>
      </c>
      <c r="L667" s="117"/>
      <c r="M667" s="117"/>
      <c r="N667" s="106">
        <v>0</v>
      </c>
      <c r="O667" s="106">
        <f>U667</f>
        <v>0</v>
      </c>
      <c r="P667" s="106"/>
      <c r="Q667" s="117"/>
      <c r="R667" s="117"/>
      <c r="S667" s="117"/>
      <c r="T667" s="117"/>
      <c r="U667" s="106">
        <v>0</v>
      </c>
      <c r="V667" s="106"/>
      <c r="W667" s="106">
        <f>AC667</f>
        <v>0</v>
      </c>
      <c r="X667" s="106"/>
      <c r="Y667" s="117"/>
      <c r="Z667" s="117"/>
      <c r="AA667" s="117"/>
      <c r="AB667" s="117"/>
      <c r="AC667" s="106">
        <v>0</v>
      </c>
      <c r="AD667" s="106"/>
      <c r="AE667" s="106">
        <f>AK667</f>
        <v>0</v>
      </c>
      <c r="AF667" s="530"/>
      <c r="AG667" s="117"/>
      <c r="AH667" s="117"/>
      <c r="AI667" s="117"/>
      <c r="AJ667" s="117"/>
      <c r="AK667" s="106">
        <v>0</v>
      </c>
      <c r="AL667" s="106"/>
      <c r="AM667" s="143"/>
      <c r="AN667" s="143"/>
      <c r="AO667" s="143"/>
      <c r="AP667" s="143"/>
      <c r="AQ667" s="143"/>
      <c r="AR667" s="143"/>
      <c r="AS667" s="143"/>
      <c r="AT667" s="143">
        <v>0</v>
      </c>
      <c r="AU667" s="153"/>
      <c r="AV667" s="153"/>
      <c r="AW667" s="103"/>
      <c r="AX667" s="106">
        <f>BD667</f>
        <v>0</v>
      </c>
      <c r="AY667" s="106"/>
      <c r="AZ667" s="117"/>
      <c r="BA667" s="117"/>
      <c r="BB667" s="117"/>
      <c r="BC667" s="117"/>
      <c r="BD667" s="106">
        <v>0</v>
      </c>
      <c r="BE667" s="106"/>
    </row>
    <row r="668" spans="2:57" s="124" customFormat="1" ht="69.75" hidden="1" customHeight="1" x14ac:dyDescent="0.25">
      <c r="B668" s="101"/>
      <c r="C668" s="176" t="s">
        <v>264</v>
      </c>
      <c r="D668" s="79"/>
      <c r="E668" s="123"/>
      <c r="F668" s="123"/>
      <c r="G668" s="123"/>
      <c r="H668" s="123"/>
      <c r="I668" s="123"/>
      <c r="J668" s="123"/>
      <c r="K668" s="106">
        <f>N668</f>
        <v>0</v>
      </c>
      <c r="L668" s="117"/>
      <c r="M668" s="117"/>
      <c r="N668" s="106">
        <v>0</v>
      </c>
      <c r="O668" s="106">
        <f>U668</f>
        <v>0</v>
      </c>
      <c r="P668" s="106"/>
      <c r="Q668" s="117"/>
      <c r="R668" s="117"/>
      <c r="S668" s="117"/>
      <c r="T668" s="117"/>
      <c r="U668" s="106">
        <v>0</v>
      </c>
      <c r="V668" s="106"/>
      <c r="W668" s="106">
        <f>AC668</f>
        <v>0</v>
      </c>
      <c r="X668" s="106"/>
      <c r="Y668" s="117"/>
      <c r="Z668" s="117"/>
      <c r="AA668" s="117"/>
      <c r="AB668" s="117"/>
      <c r="AC668" s="106">
        <v>0</v>
      </c>
      <c r="AD668" s="106"/>
      <c r="AE668" s="106">
        <f>AK668</f>
        <v>0</v>
      </c>
      <c r="AF668" s="530"/>
      <c r="AG668" s="117"/>
      <c r="AH668" s="117"/>
      <c r="AI668" s="117"/>
      <c r="AJ668" s="117"/>
      <c r="AK668" s="106">
        <v>0</v>
      </c>
      <c r="AL668" s="106"/>
      <c r="AM668" s="106"/>
      <c r="AN668" s="106"/>
      <c r="AO668" s="106"/>
      <c r="AP668" s="106"/>
      <c r="AQ668" s="106"/>
      <c r="AR668" s="106"/>
      <c r="AS668" s="106"/>
      <c r="AT668" s="106">
        <v>0</v>
      </c>
      <c r="AU668" s="123"/>
      <c r="AV668" s="123"/>
      <c r="AW668" s="79"/>
      <c r="AX668" s="106">
        <f>BD668</f>
        <v>0</v>
      </c>
      <c r="AY668" s="106"/>
      <c r="AZ668" s="117"/>
      <c r="BA668" s="117"/>
      <c r="BB668" s="117"/>
      <c r="BC668" s="117"/>
      <c r="BD668" s="106">
        <v>0</v>
      </c>
      <c r="BE668" s="106"/>
    </row>
    <row r="669" spans="2:57" s="299" customFormat="1" ht="82.5" customHeight="1" x14ac:dyDescent="0.25">
      <c r="B669" s="181" t="s">
        <v>60</v>
      </c>
      <c r="C669" s="318" t="s">
        <v>51</v>
      </c>
      <c r="D669" s="94"/>
      <c r="E669" s="97"/>
      <c r="F669" s="97"/>
      <c r="G669" s="97"/>
      <c r="H669" s="97"/>
      <c r="I669" s="97"/>
      <c r="J669" s="97"/>
      <c r="K669" s="581">
        <f>N669</f>
        <v>66835.887000000002</v>
      </c>
      <c r="L669" s="182">
        <f t="shared" ref="L669:AX669" si="864">L670+L675</f>
        <v>0</v>
      </c>
      <c r="M669" s="182">
        <f t="shared" si="864"/>
        <v>0</v>
      </c>
      <c r="N669" s="182">
        <f>N673+N674</f>
        <v>66835.887000000002</v>
      </c>
      <c r="O669" s="581">
        <f>U669</f>
        <v>21111.700860000001</v>
      </c>
      <c r="P669" s="319">
        <f>O669/K669</f>
        <v>0.31587372903422378</v>
      </c>
      <c r="Q669" s="439">
        <f t="shared" si="864"/>
        <v>0</v>
      </c>
      <c r="R669" s="439"/>
      <c r="S669" s="439">
        <f t="shared" si="864"/>
        <v>0</v>
      </c>
      <c r="T669" s="439"/>
      <c r="U669" s="182">
        <f>U673+U674</f>
        <v>21111.700860000001</v>
      </c>
      <c r="V669" s="319">
        <f>U669/N669</f>
        <v>0.31587372903422378</v>
      </c>
      <c r="W669" s="581">
        <f>AC669</f>
        <v>25441.790930000003</v>
      </c>
      <c r="X669" s="319">
        <f>W669/K669</f>
        <v>0.3806606311666067</v>
      </c>
      <c r="Y669" s="94">
        <v>0</v>
      </c>
      <c r="Z669" s="94"/>
      <c r="AA669" s="94">
        <f t="shared" ref="AA669" si="865">AA670+AA675</f>
        <v>0</v>
      </c>
      <c r="AB669" s="94"/>
      <c r="AC669" s="182">
        <f>AC673+AC674</f>
        <v>25441.790930000003</v>
      </c>
      <c r="AD669" s="195">
        <f>AC669/N669</f>
        <v>0.3806606311666067</v>
      </c>
      <c r="AE669" s="581">
        <f>AK669</f>
        <v>66835.887000000002</v>
      </c>
      <c r="AF669" s="319">
        <f>AE669/K669</f>
        <v>1</v>
      </c>
      <c r="AG669" s="94">
        <f t="shared" ref="AG669" si="866">AG670+AG675</f>
        <v>0</v>
      </c>
      <c r="AH669" s="106"/>
      <c r="AI669" s="94">
        <f t="shared" ref="AI669" si="867">AI670+AI675</f>
        <v>0</v>
      </c>
      <c r="AJ669" s="94"/>
      <c r="AK669" s="182">
        <f>AK673+AK674</f>
        <v>66835.887000000002</v>
      </c>
      <c r="AL669" s="319">
        <f>AK669/N669</f>
        <v>1</v>
      </c>
      <c r="AM669" s="94">
        <f t="shared" si="864"/>
        <v>0</v>
      </c>
      <c r="AN669" s="94">
        <f t="shared" si="864"/>
        <v>0</v>
      </c>
      <c r="AO669" s="94">
        <f t="shared" si="864"/>
        <v>62430.674570000003</v>
      </c>
      <c r="AP669" s="94">
        <f t="shared" si="864"/>
        <v>0</v>
      </c>
      <c r="AQ669" s="94">
        <f t="shared" si="864"/>
        <v>0</v>
      </c>
      <c r="AR669" s="94">
        <f t="shared" si="864"/>
        <v>0</v>
      </c>
      <c r="AS669" s="94">
        <f t="shared" si="864"/>
        <v>0</v>
      </c>
      <c r="AT669" s="94">
        <f t="shared" si="864"/>
        <v>79332.537429999997</v>
      </c>
      <c r="AU669" s="94">
        <f t="shared" si="864"/>
        <v>0</v>
      </c>
      <c r="AV669" s="94">
        <f t="shared" si="864"/>
        <v>0</v>
      </c>
      <c r="AW669" s="94">
        <f t="shared" si="864"/>
        <v>79332.537429999997</v>
      </c>
      <c r="AX669" s="439">
        <f t="shared" si="864"/>
        <v>1.4000000010128133E-4</v>
      </c>
      <c r="AY669" s="319">
        <f>AX669/K669</f>
        <v>2.0946830570421147E-9</v>
      </c>
      <c r="AZ669" s="409"/>
      <c r="BA669" s="409"/>
      <c r="BB669" s="409"/>
      <c r="BC669" s="409"/>
      <c r="BD669" s="182">
        <f t="shared" ref="BD669" si="868">BD670+BD675</f>
        <v>1.4000000010128133E-4</v>
      </c>
      <c r="BE669" s="319">
        <f>BD669/N669</f>
        <v>2.0946830570421147E-9</v>
      </c>
    </row>
    <row r="670" spans="2:57" s="275" customFormat="1" ht="138.75" hidden="1" customHeight="1" x14ac:dyDescent="0.25">
      <c r="B670" s="101" t="s">
        <v>60</v>
      </c>
      <c r="C670" s="284" t="s">
        <v>265</v>
      </c>
      <c r="D670" s="103"/>
      <c r="E670" s="153"/>
      <c r="F670" s="153"/>
      <c r="G670" s="153"/>
      <c r="H670" s="153"/>
      <c r="I670" s="153"/>
      <c r="J670" s="153"/>
      <c r="K670" s="578">
        <f>L670</f>
        <v>0</v>
      </c>
      <c r="L670" s="104">
        <f>L671+L672</f>
        <v>0</v>
      </c>
      <c r="M670" s="104"/>
      <c r="N670" s="104"/>
      <c r="O670" s="578">
        <f>Q670</f>
        <v>0</v>
      </c>
      <c r="P670" s="455"/>
      <c r="Q670" s="443">
        <f>Q671+Q672</f>
        <v>0</v>
      </c>
      <c r="R670" s="443"/>
      <c r="S670" s="443"/>
      <c r="T670" s="443"/>
      <c r="U670" s="104"/>
      <c r="V670" s="455" t="e">
        <f t="shared" ref="V670:V675" si="869">U670/N670</f>
        <v>#DIV/0!</v>
      </c>
      <c r="W670" s="578">
        <f>Y670</f>
        <v>0</v>
      </c>
      <c r="X670" s="103"/>
      <c r="Y670" s="103"/>
      <c r="Z670" s="103"/>
      <c r="AA670" s="103"/>
      <c r="AB670" s="103"/>
      <c r="AC670" s="104"/>
      <c r="AD670" s="103"/>
      <c r="AE670" s="578">
        <f>AG670</f>
        <v>0</v>
      </c>
      <c r="AF670" s="532"/>
      <c r="AG670" s="103">
        <f>AG671+AG672</f>
        <v>0</v>
      </c>
      <c r="AH670" s="106"/>
      <c r="AI670" s="103"/>
      <c r="AJ670" s="103"/>
      <c r="AK670" s="104"/>
      <c r="AL670" s="103"/>
      <c r="AM670" s="103"/>
      <c r="AN670" s="103"/>
      <c r="AO670" s="103"/>
      <c r="AP670" s="103"/>
      <c r="AQ670" s="103"/>
      <c r="AR670" s="103"/>
      <c r="AS670" s="103"/>
      <c r="AT670" s="103"/>
      <c r="AU670" s="153"/>
      <c r="AV670" s="153"/>
      <c r="AW670" s="103"/>
      <c r="AX670" s="443">
        <f>AZ670</f>
        <v>0</v>
      </c>
      <c r="AY670" s="319" t="e">
        <f t="shared" ref="AY670:AY677" si="870">AX670/K670</f>
        <v>#DIV/0!</v>
      </c>
      <c r="AZ670" s="408"/>
      <c r="BA670" s="408"/>
      <c r="BB670" s="408"/>
      <c r="BC670" s="408"/>
      <c r="BD670" s="408"/>
      <c r="BE670" s="319" t="e">
        <f t="shared" ref="BE670:BE686" si="871">BD670/N670</f>
        <v>#DIV/0!</v>
      </c>
    </row>
    <row r="671" spans="2:57" s="124" customFormat="1" ht="69.75" hidden="1" customHeight="1" x14ac:dyDescent="0.25">
      <c r="B671" s="101"/>
      <c r="C671" s="317" t="s">
        <v>263</v>
      </c>
      <c r="D671" s="79"/>
      <c r="E671" s="123"/>
      <c r="F671" s="123"/>
      <c r="G671" s="123"/>
      <c r="H671" s="123"/>
      <c r="I671" s="123"/>
      <c r="J671" s="123"/>
      <c r="K671" s="143">
        <f>L671</f>
        <v>0</v>
      </c>
      <c r="L671" s="144">
        <v>0</v>
      </c>
      <c r="M671" s="144">
        <v>0</v>
      </c>
      <c r="N671" s="144">
        <v>0</v>
      </c>
      <c r="O671" s="143">
        <f>Q671</f>
        <v>0</v>
      </c>
      <c r="P671" s="143"/>
      <c r="Q671" s="143">
        <v>0</v>
      </c>
      <c r="R671" s="143"/>
      <c r="S671" s="143">
        <v>0</v>
      </c>
      <c r="T671" s="143"/>
      <c r="U671" s="144">
        <v>0</v>
      </c>
      <c r="V671" s="143" t="e">
        <f t="shared" si="869"/>
        <v>#DIV/0!</v>
      </c>
      <c r="W671" s="143">
        <f>Y671</f>
        <v>0</v>
      </c>
      <c r="X671" s="143"/>
      <c r="Y671" s="143"/>
      <c r="Z671" s="143"/>
      <c r="AA671" s="143">
        <v>0</v>
      </c>
      <c r="AB671" s="143"/>
      <c r="AC671" s="144">
        <v>0</v>
      </c>
      <c r="AD671" s="143"/>
      <c r="AE671" s="143">
        <f>AG671</f>
        <v>0</v>
      </c>
      <c r="AF671" s="531"/>
      <c r="AG671" s="143">
        <v>0</v>
      </c>
      <c r="AH671" s="106"/>
      <c r="AI671" s="143">
        <v>0</v>
      </c>
      <c r="AJ671" s="143"/>
      <c r="AK671" s="144">
        <v>0</v>
      </c>
      <c r="AL671" s="143"/>
      <c r="AM671" s="106"/>
      <c r="AN671" s="106"/>
      <c r="AO671" s="106"/>
      <c r="AP671" s="106"/>
      <c r="AQ671" s="106"/>
      <c r="AR671" s="106"/>
      <c r="AS671" s="106"/>
      <c r="AT671" s="106"/>
      <c r="AU671" s="123"/>
      <c r="AV671" s="123"/>
      <c r="AW671" s="79"/>
      <c r="AX671" s="143">
        <f>AZ671</f>
        <v>0</v>
      </c>
      <c r="AY671" s="319" t="e">
        <f t="shared" si="870"/>
        <v>#DIV/0!</v>
      </c>
      <c r="AZ671" s="143"/>
      <c r="BA671" s="143"/>
      <c r="BB671" s="143"/>
      <c r="BC671" s="143"/>
      <c r="BD671" s="143">
        <v>0</v>
      </c>
      <c r="BE671" s="319" t="e">
        <f t="shared" si="871"/>
        <v>#DIV/0!</v>
      </c>
    </row>
    <row r="672" spans="2:57" s="124" customFormat="1" ht="66" hidden="1" customHeight="1" x14ac:dyDescent="0.25">
      <c r="B672" s="101"/>
      <c r="C672" s="176" t="s">
        <v>264</v>
      </c>
      <c r="D672" s="79"/>
      <c r="E672" s="123"/>
      <c r="F672" s="123"/>
      <c r="G672" s="123"/>
      <c r="H672" s="123"/>
      <c r="I672" s="123"/>
      <c r="J672" s="123"/>
      <c r="K672" s="106">
        <f>L672</f>
        <v>0</v>
      </c>
      <c r="L672" s="112">
        <v>0</v>
      </c>
      <c r="M672" s="112">
        <v>0</v>
      </c>
      <c r="N672" s="112">
        <v>0</v>
      </c>
      <c r="O672" s="106">
        <f>Q672</f>
        <v>0</v>
      </c>
      <c r="P672" s="106"/>
      <c r="Q672" s="106">
        <v>0</v>
      </c>
      <c r="R672" s="106"/>
      <c r="S672" s="106">
        <v>0</v>
      </c>
      <c r="T672" s="106"/>
      <c r="U672" s="112">
        <v>0</v>
      </c>
      <c r="V672" s="106" t="e">
        <f t="shared" si="869"/>
        <v>#DIV/0!</v>
      </c>
      <c r="W672" s="106">
        <f>Y672</f>
        <v>0</v>
      </c>
      <c r="X672" s="106"/>
      <c r="Y672" s="106"/>
      <c r="Z672" s="106"/>
      <c r="AA672" s="106">
        <v>0</v>
      </c>
      <c r="AB672" s="106"/>
      <c r="AC672" s="112">
        <v>0</v>
      </c>
      <c r="AD672" s="106"/>
      <c r="AE672" s="106">
        <f>AG672</f>
        <v>0</v>
      </c>
      <c r="AF672" s="530"/>
      <c r="AG672" s="106">
        <v>0</v>
      </c>
      <c r="AH672" s="106"/>
      <c r="AI672" s="106">
        <v>0</v>
      </c>
      <c r="AJ672" s="106"/>
      <c r="AK672" s="112">
        <v>0</v>
      </c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23"/>
      <c r="AV672" s="123"/>
      <c r="AW672" s="79"/>
      <c r="AX672" s="106">
        <f>AZ672</f>
        <v>0</v>
      </c>
      <c r="AY672" s="319" t="e">
        <f t="shared" si="870"/>
        <v>#DIV/0!</v>
      </c>
      <c r="AZ672" s="106"/>
      <c r="BA672" s="106"/>
      <c r="BB672" s="106"/>
      <c r="BC672" s="106"/>
      <c r="BD672" s="106">
        <v>0</v>
      </c>
      <c r="BE672" s="319" t="e">
        <f t="shared" si="871"/>
        <v>#DIV/0!</v>
      </c>
    </row>
    <row r="673" spans="2:57" s="86" customFormat="1" ht="53.25" customHeight="1" x14ac:dyDescent="0.25">
      <c r="B673" s="503"/>
      <c r="C673" s="625" t="s">
        <v>57</v>
      </c>
      <c r="D673" s="625"/>
      <c r="E673" s="84"/>
      <c r="F673" s="84"/>
      <c r="G673" s="84"/>
      <c r="H673" s="84"/>
      <c r="I673" s="84"/>
      <c r="J673" s="84"/>
      <c r="K673" s="577">
        <f>L673+M673+N673</f>
        <v>44779</v>
      </c>
      <c r="L673" s="85">
        <v>0</v>
      </c>
      <c r="M673" s="85">
        <v>0</v>
      </c>
      <c r="N673" s="134">
        <f>N676+N690+N693+N696+N699+N702</f>
        <v>44779</v>
      </c>
      <c r="O673" s="577">
        <f t="shared" ref="O673:O674" si="872">Q673+S673+U673</f>
        <v>14144.33532</v>
      </c>
      <c r="P673" s="191">
        <f>O673/K673</f>
        <v>0.31586983452064582</v>
      </c>
      <c r="Q673" s="84">
        <v>0</v>
      </c>
      <c r="R673" s="84"/>
      <c r="S673" s="84">
        <v>0</v>
      </c>
      <c r="T673" s="84"/>
      <c r="U673" s="134">
        <f>U676+U690+U693+U696+U699+U702</f>
        <v>14144.33532</v>
      </c>
      <c r="V673" s="191">
        <f>U673/N673</f>
        <v>0.31586983452064582</v>
      </c>
      <c r="W673" s="577">
        <f t="shared" ref="W673:W674" si="873">Y673+AA673+AC673</f>
        <v>17045.392240000001</v>
      </c>
      <c r="X673" s="191">
        <f>W673/K673</f>
        <v>0.38065593782799978</v>
      </c>
      <c r="Y673" s="84"/>
      <c r="Z673" s="84"/>
      <c r="AA673" s="84"/>
      <c r="AB673" s="84"/>
      <c r="AC673" s="134">
        <f>AC676+AC690+AC693+AC696+AC699+AC702</f>
        <v>17045.392240000001</v>
      </c>
      <c r="AD673" s="191">
        <f t="shared" ref="AD673:AD674" si="874">AC673/N673</f>
        <v>0.38065593782799978</v>
      </c>
      <c r="AE673" s="577">
        <f t="shared" ref="AE673:AE674" si="875">AG673+AI673+AK673</f>
        <v>44779</v>
      </c>
      <c r="AF673" s="504">
        <f>AE673/K673</f>
        <v>1</v>
      </c>
      <c r="AG673" s="84">
        <v>0</v>
      </c>
      <c r="AH673" s="117"/>
      <c r="AI673" s="84">
        <v>0</v>
      </c>
      <c r="AJ673" s="84"/>
      <c r="AK673" s="134">
        <f>AK676+AK690+AK693+AK696+AK699+AK702</f>
        <v>44779</v>
      </c>
      <c r="AL673" s="504">
        <f>AK673/N673</f>
        <v>1</v>
      </c>
      <c r="AM673" s="84">
        <v>0</v>
      </c>
      <c r="AN673" s="84"/>
      <c r="AO673" s="480">
        <f>AW673-AC673</f>
        <v>36107.407760000002</v>
      </c>
      <c r="AP673" s="480">
        <f>AQ673+AR673+AS673</f>
        <v>0</v>
      </c>
      <c r="AQ673" s="84"/>
      <c r="AR673" s="84"/>
      <c r="AS673" s="480"/>
      <c r="AT673" s="480">
        <f>AU673+AV673+AW673</f>
        <v>53152.800000000003</v>
      </c>
      <c r="AU673" s="84">
        <v>0</v>
      </c>
      <c r="AV673" s="84"/>
      <c r="AW673" s="480">
        <f>[10]безвозмездные_ФБ!$D$8</f>
        <v>53152.800000000003</v>
      </c>
      <c r="AX673" s="480">
        <f t="shared" ref="AX673:AX674" si="876">AZ673+BB673+BD673</f>
        <v>27733.607759999999</v>
      </c>
      <c r="AY673" s="504">
        <f t="shared" ref="AY673:AY674" si="877">AX673/K673</f>
        <v>0.61934406217200022</v>
      </c>
      <c r="AZ673" s="84"/>
      <c r="BA673" s="84"/>
      <c r="BB673" s="84"/>
      <c r="BC673" s="84"/>
      <c r="BD673" s="85">
        <f>N673-AC673</f>
        <v>27733.607759999999</v>
      </c>
      <c r="BE673" s="504">
        <f t="shared" ref="BE673:BE674" si="878">BD673/N673</f>
        <v>0.61934406217200022</v>
      </c>
    </row>
    <row r="674" spans="2:57" s="215" customFormat="1" ht="52.5" customHeight="1" x14ac:dyDescent="0.25">
      <c r="B674" s="313"/>
      <c r="C674" s="624" t="s">
        <v>361</v>
      </c>
      <c r="D674" s="624"/>
      <c r="E674" s="123"/>
      <c r="F674" s="123"/>
      <c r="G674" s="123"/>
      <c r="H674" s="123"/>
      <c r="I674" s="123"/>
      <c r="J674" s="123"/>
      <c r="K674" s="123">
        <f>L674+M674+N674</f>
        <v>22056.887000000002</v>
      </c>
      <c r="L674" s="477">
        <v>0</v>
      </c>
      <c r="M674" s="477">
        <v>0</v>
      </c>
      <c r="N674" s="111">
        <f>N677+N691+N694+N697+N700+N703</f>
        <v>22056.887000000002</v>
      </c>
      <c r="O674" s="123">
        <f t="shared" si="872"/>
        <v>6967.3655399999998</v>
      </c>
      <c r="P674" s="192">
        <f>O674/K674</f>
        <v>0.31588163551819431</v>
      </c>
      <c r="Q674" s="123">
        <v>0</v>
      </c>
      <c r="R674" s="123"/>
      <c r="S674" s="123">
        <v>0</v>
      </c>
      <c r="T674" s="123"/>
      <c r="U674" s="111">
        <f>U677+U691+U694+U697+U700+U703</f>
        <v>6967.3655399999998</v>
      </c>
      <c r="V674" s="192">
        <f>U674/N674</f>
        <v>0.31588163551819431</v>
      </c>
      <c r="W674" s="123">
        <f t="shared" si="873"/>
        <v>8396.39869</v>
      </c>
      <c r="X674" s="192">
        <f>W674/K674</f>
        <v>0.38067015939284626</v>
      </c>
      <c r="Y674" s="123"/>
      <c r="Z674" s="123"/>
      <c r="AA674" s="123"/>
      <c r="AB674" s="123"/>
      <c r="AC674" s="111">
        <f>AC677+AC691+AC694+AC697+AC700+AC703</f>
        <v>8396.39869</v>
      </c>
      <c r="AD674" s="192">
        <f t="shared" si="874"/>
        <v>0.38067015939284626</v>
      </c>
      <c r="AE674" s="123">
        <f t="shared" si="875"/>
        <v>22056.887000000002</v>
      </c>
      <c r="AF674" s="292">
        <f>AE674/K674</f>
        <v>1</v>
      </c>
      <c r="AG674" s="123">
        <v>0</v>
      </c>
      <c r="AH674" s="117"/>
      <c r="AI674" s="123">
        <v>0</v>
      </c>
      <c r="AJ674" s="123"/>
      <c r="AK674" s="111">
        <f>AK677+AK691+AK694+AK697+AK700+AK703</f>
        <v>22056.887000000002</v>
      </c>
      <c r="AL674" s="319">
        <f>AK674/N674</f>
        <v>1</v>
      </c>
      <c r="AM674" s="123">
        <v>0</v>
      </c>
      <c r="AN674" s="123"/>
      <c r="AO674" s="479">
        <f>AW674-AC674</f>
        <v>17783.338739999999</v>
      </c>
      <c r="AP674" s="479">
        <f>AQ674+AR674+AS674</f>
        <v>0</v>
      </c>
      <c r="AQ674" s="123"/>
      <c r="AR674" s="123"/>
      <c r="AS674" s="479"/>
      <c r="AT674" s="479">
        <f>AU674+AV674+AW674</f>
        <v>26179.737430000001</v>
      </c>
      <c r="AU674" s="123">
        <v>0</v>
      </c>
      <c r="AV674" s="123"/>
      <c r="AW674" s="479">
        <v>26179.737430000001</v>
      </c>
      <c r="AX674" s="479">
        <f t="shared" si="876"/>
        <v>13660.488310000002</v>
      </c>
      <c r="AY674" s="319">
        <f t="shared" si="877"/>
        <v>0.61932984060715368</v>
      </c>
      <c r="AZ674" s="123"/>
      <c r="BA674" s="123"/>
      <c r="BB674" s="123"/>
      <c r="BC674" s="123"/>
      <c r="BD674" s="111">
        <f>N674-AC674</f>
        <v>13660.488310000002</v>
      </c>
      <c r="BE674" s="319">
        <f t="shared" si="878"/>
        <v>0.61932984060715368</v>
      </c>
    </row>
    <row r="675" spans="2:57" s="275" customFormat="1" ht="150.75" customHeight="1" x14ac:dyDescent="0.25">
      <c r="B675" s="101" t="s">
        <v>60</v>
      </c>
      <c r="C675" s="176" t="s">
        <v>360</v>
      </c>
      <c r="D675" s="104"/>
      <c r="E675" s="153"/>
      <c r="F675" s="153"/>
      <c r="G675" s="153"/>
      <c r="H675" s="153"/>
      <c r="I675" s="153"/>
      <c r="J675" s="153"/>
      <c r="K675" s="578">
        <f>N675</f>
        <v>16901.862999999998</v>
      </c>
      <c r="L675" s="152"/>
      <c r="M675" s="152"/>
      <c r="N675" s="104">
        <f>N676+N677</f>
        <v>16901.862999999998</v>
      </c>
      <c r="O675" s="578">
        <f t="shared" ref="O675:O684" si="879">Q675+S675+U675</f>
        <v>16901.862860000001</v>
      </c>
      <c r="P675" s="195">
        <f>O675/K675</f>
        <v>0.99999999171688969</v>
      </c>
      <c r="Q675" s="153"/>
      <c r="R675" s="153"/>
      <c r="S675" s="153"/>
      <c r="T675" s="153"/>
      <c r="U675" s="104">
        <f>U676+U677</f>
        <v>16901.862860000001</v>
      </c>
      <c r="V675" s="195">
        <f t="shared" si="869"/>
        <v>0.99999999171688969</v>
      </c>
      <c r="W675" s="578">
        <f t="shared" ref="W675:W677" si="880">Y675+AA675+AC675</f>
        <v>16901.862860000001</v>
      </c>
      <c r="X675" s="195">
        <f>W675/K675</f>
        <v>0.99999999171688969</v>
      </c>
      <c r="Y675" s="153"/>
      <c r="Z675" s="153"/>
      <c r="AA675" s="153"/>
      <c r="AB675" s="153"/>
      <c r="AC675" s="104">
        <f>AC676+AC677</f>
        <v>16901.862860000001</v>
      </c>
      <c r="AD675" s="195">
        <f>AC675/N675</f>
        <v>0.99999999171688969</v>
      </c>
      <c r="AE675" s="578">
        <f t="shared" ref="AE675:AE677" si="881">AG675+AI675+AK675</f>
        <v>16901.862999999998</v>
      </c>
      <c r="AF675" s="195">
        <f>AE675/K675</f>
        <v>1</v>
      </c>
      <c r="AG675" s="153"/>
      <c r="AH675" s="117"/>
      <c r="AI675" s="153"/>
      <c r="AJ675" s="153"/>
      <c r="AK675" s="104">
        <f>AK676+AK677</f>
        <v>16901.862999999998</v>
      </c>
      <c r="AL675" s="319">
        <f>AK675/N675</f>
        <v>1</v>
      </c>
      <c r="AM675" s="153"/>
      <c r="AN675" s="153"/>
      <c r="AO675" s="103">
        <f>AO676+AO677</f>
        <v>62430.674570000003</v>
      </c>
      <c r="AP675" s="103"/>
      <c r="AQ675" s="153"/>
      <c r="AR675" s="153"/>
      <c r="AS675" s="103"/>
      <c r="AT675" s="103">
        <f>AU675+AV675+AW675</f>
        <v>79332.537429999997</v>
      </c>
      <c r="AU675" s="153"/>
      <c r="AV675" s="153"/>
      <c r="AW675" s="103">
        <f>AW676+AW677</f>
        <v>79332.537429999997</v>
      </c>
      <c r="AX675" s="443">
        <f t="shared" ref="AX675:AX677" si="882">AZ675+BB675+BD675</f>
        <v>1.4000000010128133E-4</v>
      </c>
      <c r="AY675" s="319">
        <f t="shared" si="870"/>
        <v>8.2831105719695714E-9</v>
      </c>
      <c r="AZ675" s="153"/>
      <c r="BA675" s="153"/>
      <c r="BB675" s="153"/>
      <c r="BC675" s="153"/>
      <c r="BD675" s="104">
        <f>BD676+BD677</f>
        <v>1.4000000010128133E-4</v>
      </c>
      <c r="BE675" s="319">
        <f t="shared" si="871"/>
        <v>8.2831105719695714E-9</v>
      </c>
    </row>
    <row r="676" spans="2:57" s="86" customFormat="1" ht="60" customHeight="1" x14ac:dyDescent="0.25">
      <c r="B676" s="503"/>
      <c r="C676" s="625" t="s">
        <v>57</v>
      </c>
      <c r="D676" s="625"/>
      <c r="E676" s="84"/>
      <c r="F676" s="84"/>
      <c r="G676" s="84"/>
      <c r="H676" s="84"/>
      <c r="I676" s="84"/>
      <c r="J676" s="84"/>
      <c r="K676" s="577">
        <f>L676+M676+N676</f>
        <v>11323.844499999999</v>
      </c>
      <c r="L676" s="85">
        <v>0</v>
      </c>
      <c r="M676" s="85">
        <v>0</v>
      </c>
      <c r="N676" s="134">
        <v>11323.844499999999</v>
      </c>
      <c r="O676" s="577">
        <f t="shared" si="879"/>
        <v>11323.84441</v>
      </c>
      <c r="P676" s="191">
        <f>O676/K676</f>
        <v>0.99999999205216927</v>
      </c>
      <c r="Q676" s="84">
        <v>0</v>
      </c>
      <c r="R676" s="84"/>
      <c r="S676" s="84">
        <v>0</v>
      </c>
      <c r="T676" s="84"/>
      <c r="U676" s="85">
        <f>11323.84441</f>
        <v>11323.84441</v>
      </c>
      <c r="V676" s="191">
        <f>U676/N676</f>
        <v>0.99999999205216927</v>
      </c>
      <c r="W676" s="577">
        <f t="shared" si="880"/>
        <v>11323.84441</v>
      </c>
      <c r="X676" s="191">
        <f>W676/K676</f>
        <v>0.99999999205216927</v>
      </c>
      <c r="Y676" s="84"/>
      <c r="Z676" s="84"/>
      <c r="AA676" s="84"/>
      <c r="AB676" s="84"/>
      <c r="AC676" s="85">
        <v>11323.84441</v>
      </c>
      <c r="AD676" s="191">
        <f t="shared" ref="AD676:AD677" si="883">AC676/N676</f>
        <v>0.99999999205216927</v>
      </c>
      <c r="AE676" s="577">
        <f t="shared" si="881"/>
        <v>11323.844499999999</v>
      </c>
      <c r="AF676" s="504">
        <f>AE676/K676</f>
        <v>1</v>
      </c>
      <c r="AG676" s="84">
        <v>0</v>
      </c>
      <c r="AH676" s="117"/>
      <c r="AI676" s="84">
        <v>0</v>
      </c>
      <c r="AJ676" s="84"/>
      <c r="AK676" s="134">
        <f>N676</f>
        <v>11323.844499999999</v>
      </c>
      <c r="AL676" s="504">
        <f>AK676/N676</f>
        <v>1</v>
      </c>
      <c r="AM676" s="84">
        <v>0</v>
      </c>
      <c r="AN676" s="84"/>
      <c r="AO676" s="480">
        <f>AW676-AC676</f>
        <v>41828.955590000005</v>
      </c>
      <c r="AP676" s="480">
        <f>AQ676+AR676+AS676</f>
        <v>0</v>
      </c>
      <c r="AQ676" s="84"/>
      <c r="AR676" s="84"/>
      <c r="AS676" s="480"/>
      <c r="AT676" s="480">
        <f>AU676+AV676+AW676</f>
        <v>53152.800000000003</v>
      </c>
      <c r="AU676" s="84">
        <v>0</v>
      </c>
      <c r="AV676" s="84"/>
      <c r="AW676" s="480">
        <f>[10]безвозмездные_ФБ!$D$8</f>
        <v>53152.800000000003</v>
      </c>
      <c r="AX676" s="480">
        <f t="shared" si="882"/>
        <v>8.9999999545398168E-5</v>
      </c>
      <c r="AY676" s="504">
        <f t="shared" si="870"/>
        <v>7.9478307517732313E-9</v>
      </c>
      <c r="AZ676" s="84"/>
      <c r="BA676" s="84"/>
      <c r="BB676" s="84"/>
      <c r="BC676" s="84"/>
      <c r="BD676" s="85">
        <f>N676-AC676</f>
        <v>8.9999999545398168E-5</v>
      </c>
      <c r="BE676" s="504">
        <f t="shared" si="871"/>
        <v>7.9478307517732313E-9</v>
      </c>
    </row>
    <row r="677" spans="2:57" s="91" customFormat="1" ht="52.5" customHeight="1" x14ac:dyDescent="0.25">
      <c r="B677" s="315"/>
      <c r="C677" s="624" t="s">
        <v>361</v>
      </c>
      <c r="D677" s="624"/>
      <c r="E677" s="117"/>
      <c r="F677" s="117"/>
      <c r="G677" s="117"/>
      <c r="H677" s="117"/>
      <c r="I677" s="117"/>
      <c r="J677" s="117"/>
      <c r="K677" s="117">
        <f>L677+M677+N677</f>
        <v>5578.0185000000001</v>
      </c>
      <c r="L677" s="118">
        <v>0</v>
      </c>
      <c r="M677" s="118">
        <v>0</v>
      </c>
      <c r="N677" s="112">
        <v>5578.0185000000001</v>
      </c>
      <c r="O677" s="117">
        <f t="shared" si="879"/>
        <v>5578.0184499999996</v>
      </c>
      <c r="P677" s="323">
        <f>O677/K677</f>
        <v>0.99999999103624337</v>
      </c>
      <c r="Q677" s="117">
        <v>0</v>
      </c>
      <c r="R677" s="117"/>
      <c r="S677" s="117">
        <v>0</v>
      </c>
      <c r="T677" s="117"/>
      <c r="U677" s="112">
        <v>5578.0184499999996</v>
      </c>
      <c r="V677" s="323">
        <f>U677/N677</f>
        <v>0.99999999103624337</v>
      </c>
      <c r="W677" s="117">
        <f t="shared" si="880"/>
        <v>5578.0184499999996</v>
      </c>
      <c r="X677" s="323">
        <f>W677/K677</f>
        <v>0.99999999103624337</v>
      </c>
      <c r="Y677" s="117"/>
      <c r="Z677" s="117"/>
      <c r="AA677" s="117"/>
      <c r="AB677" s="117"/>
      <c r="AC677" s="112">
        <v>5578.0184499999996</v>
      </c>
      <c r="AD677" s="323">
        <f t="shared" si="883"/>
        <v>0.99999999103624337</v>
      </c>
      <c r="AE677" s="117">
        <f t="shared" si="881"/>
        <v>5578.0185000000001</v>
      </c>
      <c r="AF677" s="323">
        <f>AE677/K677</f>
        <v>1</v>
      </c>
      <c r="AG677" s="117">
        <v>0</v>
      </c>
      <c r="AH677" s="117"/>
      <c r="AI677" s="117">
        <v>0</v>
      </c>
      <c r="AJ677" s="117"/>
      <c r="AK677" s="112">
        <f>N677</f>
        <v>5578.0185000000001</v>
      </c>
      <c r="AL677" s="319">
        <f>AK677/N677</f>
        <v>1</v>
      </c>
      <c r="AM677" s="117">
        <v>0</v>
      </c>
      <c r="AN677" s="117"/>
      <c r="AO677" s="106">
        <f>AW677-AC677</f>
        <v>20601.718980000001</v>
      </c>
      <c r="AP677" s="106">
        <f>AQ677+AR677+AS677</f>
        <v>0</v>
      </c>
      <c r="AQ677" s="117"/>
      <c r="AR677" s="117"/>
      <c r="AS677" s="106"/>
      <c r="AT677" s="106">
        <f>AU677+AV677+AW677</f>
        <v>26179.737430000001</v>
      </c>
      <c r="AU677" s="117">
        <v>0</v>
      </c>
      <c r="AV677" s="117"/>
      <c r="AW677" s="106">
        <v>26179.737430000001</v>
      </c>
      <c r="AX677" s="106">
        <f t="shared" si="882"/>
        <v>5.0000000555883162E-5</v>
      </c>
      <c r="AY677" s="319">
        <f t="shared" si="870"/>
        <v>8.9637566737871446E-9</v>
      </c>
      <c r="AZ677" s="117"/>
      <c r="BA677" s="117"/>
      <c r="BB677" s="117"/>
      <c r="BC677" s="117"/>
      <c r="BD677" s="112">
        <f>N677-AC677</f>
        <v>5.0000000555883162E-5</v>
      </c>
      <c r="BE677" s="319">
        <f t="shared" si="871"/>
        <v>8.9637566737871446E-9</v>
      </c>
    </row>
    <row r="678" spans="2:57" s="91" customFormat="1" ht="106.5" hidden="1" customHeight="1" x14ac:dyDescent="0.25">
      <c r="B678" s="315"/>
      <c r="C678" s="176"/>
      <c r="D678" s="106"/>
      <c r="E678" s="117"/>
      <c r="F678" s="117"/>
      <c r="G678" s="117"/>
      <c r="H678" s="117"/>
      <c r="I678" s="117"/>
      <c r="J678" s="117"/>
      <c r="K678" s="117"/>
      <c r="L678" s="117"/>
      <c r="M678" s="117"/>
      <c r="N678" s="106"/>
      <c r="O678" s="106"/>
      <c r="P678" s="106"/>
      <c r="Q678" s="117"/>
      <c r="R678" s="117"/>
      <c r="S678" s="117"/>
      <c r="T678" s="117"/>
      <c r="U678" s="106"/>
      <c r="V678" s="106"/>
      <c r="W678" s="106"/>
      <c r="X678" s="106"/>
      <c r="Y678" s="117"/>
      <c r="Z678" s="117"/>
      <c r="AA678" s="117"/>
      <c r="AB678" s="117"/>
      <c r="AC678" s="106"/>
      <c r="AD678" s="106"/>
      <c r="AE678" s="106"/>
      <c r="AF678" s="530"/>
      <c r="AG678" s="117"/>
      <c r="AH678" s="117"/>
      <c r="AI678" s="117"/>
      <c r="AJ678" s="117"/>
      <c r="AK678" s="106"/>
      <c r="AL678" s="106"/>
      <c r="AM678" s="117"/>
      <c r="AN678" s="117"/>
      <c r="AO678" s="106"/>
      <c r="AP678" s="106"/>
      <c r="AQ678" s="117"/>
      <c r="AR678" s="117"/>
      <c r="AS678" s="106"/>
      <c r="AT678" s="106"/>
      <c r="AU678" s="117"/>
      <c r="AV678" s="117"/>
      <c r="AW678" s="106"/>
      <c r="AX678" s="106"/>
      <c r="AY678" s="106"/>
      <c r="AZ678" s="117"/>
      <c r="BA678" s="117"/>
      <c r="BB678" s="117"/>
      <c r="BC678" s="117"/>
      <c r="BD678" s="106"/>
      <c r="BE678" s="319" t="e">
        <f t="shared" si="871"/>
        <v>#DIV/0!</v>
      </c>
    </row>
    <row r="679" spans="2:57" s="91" customFormat="1" ht="51.75" hidden="1" customHeight="1" x14ac:dyDescent="0.25">
      <c r="B679" s="621" t="s">
        <v>266</v>
      </c>
      <c r="C679" s="621"/>
      <c r="D679" s="621"/>
      <c r="E679" s="621"/>
      <c r="F679" s="621"/>
      <c r="G679" s="621"/>
      <c r="H679" s="621"/>
      <c r="I679" s="621"/>
      <c r="J679" s="621"/>
      <c r="K679" s="621"/>
      <c r="L679" s="621"/>
      <c r="M679" s="621"/>
      <c r="N679" s="621"/>
      <c r="O679" s="621"/>
      <c r="P679" s="621"/>
      <c r="Q679" s="621"/>
      <c r="R679" s="621"/>
      <c r="S679" s="621"/>
      <c r="T679" s="621"/>
      <c r="U679" s="621"/>
      <c r="V679" s="621"/>
      <c r="W679" s="621"/>
      <c r="X679" s="621"/>
      <c r="Y679" s="621"/>
      <c r="Z679" s="621"/>
      <c r="AA679" s="621"/>
      <c r="AB679" s="621"/>
      <c r="AC679" s="621"/>
      <c r="AD679" s="621"/>
      <c r="AE679" s="621"/>
      <c r="AF679" s="621"/>
      <c r="AG679" s="621"/>
      <c r="AH679" s="621"/>
      <c r="AI679" s="621"/>
      <c r="AJ679" s="621"/>
      <c r="AK679" s="621"/>
      <c r="AL679" s="621"/>
      <c r="AM679" s="621"/>
      <c r="AN679" s="621"/>
      <c r="AO679" s="621"/>
      <c r="AP679" s="621"/>
      <c r="AQ679" s="621"/>
      <c r="AR679" s="621"/>
      <c r="AS679" s="621"/>
      <c r="AT679" s="621"/>
      <c r="AU679" s="621"/>
      <c r="AV679" s="621"/>
      <c r="AW679" s="621"/>
      <c r="AX679" s="119"/>
      <c r="AY679" s="119"/>
      <c r="AZ679" s="119"/>
      <c r="BE679" s="319" t="e">
        <f t="shared" si="871"/>
        <v>#DIV/0!</v>
      </c>
    </row>
    <row r="680" spans="2:57" s="275" customFormat="1" ht="198" hidden="1" customHeight="1" x14ac:dyDescent="0.25">
      <c r="B680" s="101">
        <v>1</v>
      </c>
      <c r="C680" s="277" t="s">
        <v>267</v>
      </c>
      <c r="D680" s="153"/>
      <c r="E680" s="153">
        <f>F680+G680</f>
        <v>0</v>
      </c>
      <c r="F680" s="153">
        <v>0</v>
      </c>
      <c r="G680" s="153">
        <v>0</v>
      </c>
      <c r="H680" s="153">
        <f>I680+J680</f>
        <v>0</v>
      </c>
      <c r="I680" s="153">
        <f>L680-F680</f>
        <v>0</v>
      </c>
      <c r="J680" s="153">
        <v>0</v>
      </c>
      <c r="K680" s="403">
        <f>L680+N680</f>
        <v>0</v>
      </c>
      <c r="L680" s="153">
        <f>SUM(L681:L686)</f>
        <v>0</v>
      </c>
      <c r="M680" s="153">
        <v>0</v>
      </c>
      <c r="N680" s="153">
        <v>0</v>
      </c>
      <c r="O680" s="153">
        <f t="shared" si="879"/>
        <v>0</v>
      </c>
      <c r="P680" s="153"/>
      <c r="Q680" s="153">
        <f>SUM(Q681:Q686)</f>
        <v>0</v>
      </c>
      <c r="R680" s="153"/>
      <c r="S680" s="153"/>
      <c r="T680" s="153"/>
      <c r="U680" s="153"/>
      <c r="V680" s="153"/>
      <c r="W680" s="153">
        <f t="shared" ref="W680:W684" si="884">Y680+AA680+AC680</f>
        <v>0</v>
      </c>
      <c r="X680" s="153"/>
      <c r="Y680" s="153">
        <f>SUM(Y681:Y686)</f>
        <v>0</v>
      </c>
      <c r="Z680" s="153"/>
      <c r="AA680" s="153"/>
      <c r="AB680" s="153"/>
      <c r="AC680" s="153"/>
      <c r="AD680" s="153"/>
      <c r="AE680" s="153">
        <f t="shared" ref="AE680:AE684" si="885">AG680+AI680+AK680</f>
        <v>0</v>
      </c>
      <c r="AF680" s="153"/>
      <c r="AG680" s="153">
        <f>SUM(AG681:AG686)</f>
        <v>0</v>
      </c>
      <c r="AH680" s="117"/>
      <c r="AI680" s="153"/>
      <c r="AJ680" s="153"/>
      <c r="AK680" s="153"/>
      <c r="AL680" s="153"/>
      <c r="AM680" s="153">
        <f>SUM(AM681:AM686)</f>
        <v>0</v>
      </c>
      <c r="AN680" s="153"/>
      <c r="AO680" s="153">
        <v>0</v>
      </c>
      <c r="AP680" s="103" t="e">
        <f>AQ680</f>
        <v>#REF!</v>
      </c>
      <c r="AQ680" s="153" t="e">
        <f>AQ682+AQ683+AQ684+AQ685+AQ686</f>
        <v>#REF!</v>
      </c>
      <c r="AR680" s="153"/>
      <c r="AS680" s="153"/>
      <c r="AT680" s="103">
        <f t="shared" ref="AT680:AT686" si="886">AU680</f>
        <v>0</v>
      </c>
      <c r="AU680" s="153">
        <f>SUM(AU681:AU686)</f>
        <v>0</v>
      </c>
      <c r="AV680" s="153"/>
      <c r="AW680" s="153">
        <v>0</v>
      </c>
      <c r="AX680" s="153">
        <f t="shared" ref="AX680:AX684" si="887">AZ680+BB680+BD680</f>
        <v>0</v>
      </c>
      <c r="AY680" s="153"/>
      <c r="AZ680" s="153"/>
      <c r="BA680" s="153"/>
      <c r="BB680" s="153"/>
      <c r="BC680" s="153"/>
      <c r="BD680" s="153"/>
      <c r="BE680" s="319" t="e">
        <f t="shared" si="871"/>
        <v>#DIV/0!</v>
      </c>
    </row>
    <row r="681" spans="2:57" s="120" customFormat="1" ht="75" hidden="1" customHeight="1" x14ac:dyDescent="0.25">
      <c r="B681" s="315"/>
      <c r="C681" s="176" t="s">
        <v>260</v>
      </c>
      <c r="D681" s="117"/>
      <c r="E681" s="117"/>
      <c r="F681" s="117"/>
      <c r="G681" s="117"/>
      <c r="H681" s="117"/>
      <c r="I681" s="117"/>
      <c r="J681" s="117"/>
      <c r="K681" s="117">
        <f t="shared" ref="K681:K686" si="888">L681</f>
        <v>0</v>
      </c>
      <c r="L681" s="106">
        <v>0</v>
      </c>
      <c r="M681" s="117"/>
      <c r="N681" s="117"/>
      <c r="O681" s="117">
        <f t="shared" si="879"/>
        <v>0</v>
      </c>
      <c r="P681" s="117"/>
      <c r="Q681" s="117">
        <v>0</v>
      </c>
      <c r="R681" s="117"/>
      <c r="S681" s="117"/>
      <c r="T681" s="117"/>
      <c r="U681" s="117"/>
      <c r="V681" s="117"/>
      <c r="W681" s="117">
        <f t="shared" si="884"/>
        <v>0</v>
      </c>
      <c r="X681" s="117"/>
      <c r="Y681" s="117">
        <v>0</v>
      </c>
      <c r="Z681" s="117"/>
      <c r="AA681" s="117"/>
      <c r="AB681" s="117"/>
      <c r="AC681" s="117"/>
      <c r="AD681" s="117"/>
      <c r="AE681" s="117">
        <f t="shared" si="885"/>
        <v>0</v>
      </c>
      <c r="AF681" s="123"/>
      <c r="AG681" s="117">
        <v>0</v>
      </c>
      <c r="AH681" s="117"/>
      <c r="AI681" s="117"/>
      <c r="AJ681" s="117"/>
      <c r="AK681" s="117"/>
      <c r="AL681" s="117"/>
      <c r="AM681" s="106">
        <f>AU681-AA681</f>
        <v>0</v>
      </c>
      <c r="AN681" s="117"/>
      <c r="AO681" s="117"/>
      <c r="AP681" s="106"/>
      <c r="AQ681" s="117"/>
      <c r="AR681" s="117"/>
      <c r="AS681" s="117"/>
      <c r="AT681" s="117">
        <f t="shared" si="886"/>
        <v>0</v>
      </c>
      <c r="AU681" s="117">
        <v>0</v>
      </c>
      <c r="AV681" s="117"/>
      <c r="AW681" s="117"/>
      <c r="AX681" s="117">
        <f t="shared" si="887"/>
        <v>0</v>
      </c>
      <c r="AY681" s="117"/>
      <c r="AZ681" s="117"/>
      <c r="BA681" s="117"/>
      <c r="BB681" s="117"/>
      <c r="BC681" s="117"/>
      <c r="BD681" s="117"/>
      <c r="BE681" s="319" t="e">
        <f t="shared" si="871"/>
        <v>#DIV/0!</v>
      </c>
    </row>
    <row r="682" spans="2:57" s="215" customFormat="1" ht="102.75" hidden="1" customHeight="1" x14ac:dyDescent="0.35">
      <c r="B682" s="313" t="s">
        <v>60</v>
      </c>
      <c r="C682" s="176" t="s">
        <v>268</v>
      </c>
      <c r="D682" s="123"/>
      <c r="E682" s="123"/>
      <c r="F682" s="123"/>
      <c r="G682" s="123"/>
      <c r="H682" s="123"/>
      <c r="I682" s="123"/>
      <c r="J682" s="123"/>
      <c r="K682" s="117">
        <f>L682</f>
        <v>0</v>
      </c>
      <c r="L682" s="117">
        <v>0</v>
      </c>
      <c r="M682" s="117"/>
      <c r="N682" s="324"/>
      <c r="O682" s="117">
        <f t="shared" si="879"/>
        <v>0</v>
      </c>
      <c r="P682" s="117"/>
      <c r="Q682" s="117">
        <v>0</v>
      </c>
      <c r="R682" s="117"/>
      <c r="S682" s="117"/>
      <c r="T682" s="117"/>
      <c r="U682" s="117"/>
      <c r="V682" s="117"/>
      <c r="W682" s="117">
        <f t="shared" si="884"/>
        <v>0</v>
      </c>
      <c r="X682" s="117"/>
      <c r="Y682" s="117">
        <v>0</v>
      </c>
      <c r="Z682" s="117"/>
      <c r="AA682" s="117"/>
      <c r="AB682" s="117"/>
      <c r="AC682" s="117"/>
      <c r="AD682" s="117"/>
      <c r="AE682" s="117">
        <f t="shared" si="885"/>
        <v>0</v>
      </c>
      <c r="AF682" s="123"/>
      <c r="AG682" s="117">
        <v>0</v>
      </c>
      <c r="AH682" s="117"/>
      <c r="AI682" s="117"/>
      <c r="AJ682" s="117"/>
      <c r="AK682" s="117"/>
      <c r="AL682" s="117"/>
      <c r="AM682" s="117">
        <f>AU682-AA682</f>
        <v>0</v>
      </c>
      <c r="AN682" s="117"/>
      <c r="AO682" s="117"/>
      <c r="AP682" s="117" t="e">
        <f>AQ682</f>
        <v>#REF!</v>
      </c>
      <c r="AQ682" s="117" t="e">
        <f>#REF!-AA682</f>
        <v>#REF!</v>
      </c>
      <c r="AR682" s="117"/>
      <c r="AS682" s="117"/>
      <c r="AT682" s="117">
        <f>AU682</f>
        <v>0</v>
      </c>
      <c r="AU682" s="112">
        <v>0</v>
      </c>
      <c r="AV682" s="117"/>
      <c r="AW682" s="117"/>
      <c r="AX682" s="117">
        <f t="shared" si="887"/>
        <v>0</v>
      </c>
      <c r="AY682" s="117"/>
      <c r="AZ682" s="117"/>
      <c r="BA682" s="117"/>
      <c r="BB682" s="117"/>
      <c r="BC682" s="117"/>
      <c r="BD682" s="117"/>
      <c r="BE682" s="319" t="e">
        <f t="shared" si="871"/>
        <v>#DIV/0!</v>
      </c>
    </row>
    <row r="683" spans="2:57" s="215" customFormat="1" ht="98.25" hidden="1" customHeight="1" x14ac:dyDescent="0.25">
      <c r="B683" s="313" t="s">
        <v>67</v>
      </c>
      <c r="C683" s="176" t="s">
        <v>269</v>
      </c>
      <c r="D683" s="123"/>
      <c r="E683" s="123"/>
      <c r="F683" s="123"/>
      <c r="G683" s="123"/>
      <c r="H683" s="123"/>
      <c r="I683" s="123"/>
      <c r="J683" s="123"/>
      <c r="K683" s="117">
        <f t="shared" si="888"/>
        <v>0</v>
      </c>
      <c r="L683" s="117">
        <v>0</v>
      </c>
      <c r="M683" s="117"/>
      <c r="N683" s="117"/>
      <c r="O683" s="117">
        <f t="shared" si="879"/>
        <v>0</v>
      </c>
      <c r="P683" s="117"/>
      <c r="Q683" s="117">
        <v>0</v>
      </c>
      <c r="R683" s="117"/>
      <c r="S683" s="117"/>
      <c r="T683" s="117"/>
      <c r="U683" s="117"/>
      <c r="V683" s="117"/>
      <c r="W683" s="117">
        <f t="shared" si="884"/>
        <v>0</v>
      </c>
      <c r="X683" s="117"/>
      <c r="Y683" s="117">
        <v>0</v>
      </c>
      <c r="Z683" s="117"/>
      <c r="AA683" s="117"/>
      <c r="AB683" s="117"/>
      <c r="AC683" s="117"/>
      <c r="AD683" s="117"/>
      <c r="AE683" s="117">
        <f t="shared" si="885"/>
        <v>0</v>
      </c>
      <c r="AF683" s="123"/>
      <c r="AG683" s="117">
        <v>0</v>
      </c>
      <c r="AH683" s="117"/>
      <c r="AI683" s="117"/>
      <c r="AJ683" s="117"/>
      <c r="AK683" s="117"/>
      <c r="AL683" s="117"/>
      <c r="AM683" s="117"/>
      <c r="AN683" s="117"/>
      <c r="AO683" s="117"/>
      <c r="AP683" s="117">
        <f>AQ683</f>
        <v>0</v>
      </c>
      <c r="AQ683" s="117">
        <f>AU683-AA683</f>
        <v>0</v>
      </c>
      <c r="AR683" s="117"/>
      <c r="AS683" s="117"/>
      <c r="AT683" s="117">
        <f t="shared" si="886"/>
        <v>0</v>
      </c>
      <c r="AU683" s="117">
        <v>0</v>
      </c>
      <c r="AV683" s="117"/>
      <c r="AW683" s="117"/>
      <c r="AX683" s="117">
        <f t="shared" si="887"/>
        <v>0</v>
      </c>
      <c r="AY683" s="117"/>
      <c r="AZ683" s="117"/>
      <c r="BA683" s="117"/>
      <c r="BB683" s="117"/>
      <c r="BC683" s="117"/>
      <c r="BD683" s="117"/>
      <c r="BE683" s="319" t="e">
        <f t="shared" si="871"/>
        <v>#DIV/0!</v>
      </c>
    </row>
    <row r="684" spans="2:57" s="215" customFormat="1" ht="100.5" hidden="1" customHeight="1" x14ac:dyDescent="0.25">
      <c r="B684" s="313" t="s">
        <v>71</v>
      </c>
      <c r="C684" s="176" t="s">
        <v>270</v>
      </c>
      <c r="D684" s="123"/>
      <c r="E684" s="123"/>
      <c r="F684" s="123"/>
      <c r="G684" s="123"/>
      <c r="H684" s="123"/>
      <c r="I684" s="123"/>
      <c r="J684" s="123"/>
      <c r="K684" s="117">
        <f t="shared" si="888"/>
        <v>0</v>
      </c>
      <c r="L684" s="117">
        <v>0</v>
      </c>
      <c r="M684" s="117"/>
      <c r="N684" s="117"/>
      <c r="O684" s="117">
        <f t="shared" si="879"/>
        <v>0</v>
      </c>
      <c r="P684" s="117"/>
      <c r="Q684" s="117">
        <v>0</v>
      </c>
      <c r="R684" s="117"/>
      <c r="S684" s="117"/>
      <c r="T684" s="117"/>
      <c r="U684" s="117"/>
      <c r="V684" s="117"/>
      <c r="W684" s="117">
        <f t="shared" si="884"/>
        <v>0</v>
      </c>
      <c r="X684" s="117"/>
      <c r="Y684" s="117">
        <v>0</v>
      </c>
      <c r="Z684" s="117"/>
      <c r="AA684" s="117"/>
      <c r="AB684" s="117"/>
      <c r="AC684" s="117"/>
      <c r="AD684" s="117"/>
      <c r="AE684" s="117">
        <f t="shared" si="885"/>
        <v>0</v>
      </c>
      <c r="AF684" s="123"/>
      <c r="AG684" s="117">
        <v>0</v>
      </c>
      <c r="AH684" s="117"/>
      <c r="AI684" s="117"/>
      <c r="AJ684" s="117"/>
      <c r="AK684" s="117"/>
      <c r="AL684" s="117"/>
      <c r="AM684" s="117"/>
      <c r="AN684" s="117"/>
      <c r="AO684" s="117"/>
      <c r="AP684" s="117">
        <f>AQ684</f>
        <v>0</v>
      </c>
      <c r="AQ684" s="117">
        <f>AU684-AA684</f>
        <v>0</v>
      </c>
      <c r="AR684" s="117"/>
      <c r="AS684" s="117"/>
      <c r="AT684" s="117">
        <f t="shared" si="886"/>
        <v>0</v>
      </c>
      <c r="AU684" s="117">
        <v>0</v>
      </c>
      <c r="AV684" s="117"/>
      <c r="AW684" s="117"/>
      <c r="AX684" s="117">
        <f t="shared" si="887"/>
        <v>0</v>
      </c>
      <c r="AY684" s="117"/>
      <c r="AZ684" s="117"/>
      <c r="BA684" s="117"/>
      <c r="BB684" s="117"/>
      <c r="BC684" s="117"/>
      <c r="BD684" s="117"/>
      <c r="BE684" s="319" t="e">
        <f t="shared" si="871"/>
        <v>#DIV/0!</v>
      </c>
    </row>
    <row r="685" spans="2:57" s="215" customFormat="1" ht="99" hidden="1" customHeight="1" x14ac:dyDescent="0.25">
      <c r="B685" s="313" t="s">
        <v>31</v>
      </c>
      <c r="C685" s="176" t="s">
        <v>271</v>
      </c>
      <c r="D685" s="123"/>
      <c r="E685" s="123"/>
      <c r="F685" s="123"/>
      <c r="G685" s="123"/>
      <c r="H685" s="123"/>
      <c r="I685" s="123"/>
      <c r="J685" s="123"/>
      <c r="K685" s="117">
        <f t="shared" si="888"/>
        <v>0</v>
      </c>
      <c r="L685" s="117">
        <v>0</v>
      </c>
      <c r="M685" s="117"/>
      <c r="N685" s="117"/>
      <c r="O685" s="117">
        <f>Q685+S685+U685</f>
        <v>0</v>
      </c>
      <c r="P685" s="117"/>
      <c r="Q685" s="117">
        <v>0</v>
      </c>
      <c r="R685" s="117"/>
      <c r="S685" s="117"/>
      <c r="T685" s="117"/>
      <c r="U685" s="117"/>
      <c r="V685" s="117"/>
      <c r="W685" s="117">
        <f>Y685+AA685+AC685</f>
        <v>0</v>
      </c>
      <c r="X685" s="117"/>
      <c r="Y685" s="117">
        <v>0</v>
      </c>
      <c r="Z685" s="117"/>
      <c r="AA685" s="117"/>
      <c r="AB685" s="117"/>
      <c r="AC685" s="117"/>
      <c r="AD685" s="117"/>
      <c r="AE685" s="117">
        <f>AG685+AI685+AK685</f>
        <v>0</v>
      </c>
      <c r="AF685" s="123"/>
      <c r="AG685" s="117">
        <v>0</v>
      </c>
      <c r="AH685" s="117"/>
      <c r="AI685" s="117"/>
      <c r="AJ685" s="117"/>
      <c r="AK685" s="117"/>
      <c r="AL685" s="117"/>
      <c r="AM685" s="117"/>
      <c r="AN685" s="117"/>
      <c r="AO685" s="117"/>
      <c r="AP685" s="117">
        <f>AQ685</f>
        <v>0</v>
      </c>
      <c r="AQ685" s="117">
        <f>AU685-AA685</f>
        <v>0</v>
      </c>
      <c r="AR685" s="117"/>
      <c r="AS685" s="117"/>
      <c r="AT685" s="117">
        <f t="shared" si="886"/>
        <v>0</v>
      </c>
      <c r="AU685" s="117">
        <v>0</v>
      </c>
      <c r="AV685" s="117"/>
      <c r="AW685" s="117"/>
      <c r="AX685" s="117">
        <f>AZ685+BB685+BD685</f>
        <v>0</v>
      </c>
      <c r="AY685" s="117"/>
      <c r="AZ685" s="117"/>
      <c r="BA685" s="117"/>
      <c r="BB685" s="117"/>
      <c r="BC685" s="117"/>
      <c r="BD685" s="117"/>
      <c r="BE685" s="319" t="e">
        <f t="shared" si="871"/>
        <v>#DIV/0!</v>
      </c>
    </row>
    <row r="686" spans="2:57" s="215" customFormat="1" ht="125.25" hidden="1" customHeight="1" x14ac:dyDescent="0.25">
      <c r="B686" s="313" t="s">
        <v>76</v>
      </c>
      <c r="C686" s="176" t="s">
        <v>272</v>
      </c>
      <c r="D686" s="123"/>
      <c r="E686" s="123"/>
      <c r="F686" s="123"/>
      <c r="G686" s="123"/>
      <c r="H686" s="123"/>
      <c r="I686" s="123"/>
      <c r="J686" s="123"/>
      <c r="K686" s="117">
        <f t="shared" si="888"/>
        <v>0</v>
      </c>
      <c r="L686" s="117">
        <v>0</v>
      </c>
      <c r="M686" s="117"/>
      <c r="N686" s="117"/>
      <c r="O686" s="117">
        <f>Q686+S686+U686</f>
        <v>0</v>
      </c>
      <c r="P686" s="117"/>
      <c r="Q686" s="117">
        <v>0</v>
      </c>
      <c r="R686" s="117"/>
      <c r="S686" s="117"/>
      <c r="T686" s="117"/>
      <c r="U686" s="117"/>
      <c r="V686" s="117"/>
      <c r="W686" s="117">
        <f>Y686+AA686+AC686</f>
        <v>0</v>
      </c>
      <c r="X686" s="117"/>
      <c r="Y686" s="117">
        <v>0</v>
      </c>
      <c r="Z686" s="117"/>
      <c r="AA686" s="117"/>
      <c r="AB686" s="117"/>
      <c r="AC686" s="117"/>
      <c r="AD686" s="117"/>
      <c r="AE686" s="117">
        <f>AG686+AI686+AK686</f>
        <v>0</v>
      </c>
      <c r="AF686" s="123"/>
      <c r="AG686" s="117">
        <v>0</v>
      </c>
      <c r="AH686" s="117"/>
      <c r="AI686" s="117"/>
      <c r="AJ686" s="117"/>
      <c r="AK686" s="117"/>
      <c r="AL686" s="117"/>
      <c r="AM686" s="117"/>
      <c r="AN686" s="117"/>
      <c r="AO686" s="117"/>
      <c r="AP686" s="117">
        <f>AQ686</f>
        <v>0</v>
      </c>
      <c r="AQ686" s="117">
        <f>AU686-AA686</f>
        <v>0</v>
      </c>
      <c r="AR686" s="117"/>
      <c r="AS686" s="117"/>
      <c r="AT686" s="117">
        <f t="shared" si="886"/>
        <v>0</v>
      </c>
      <c r="AU686" s="117">
        <v>0</v>
      </c>
      <c r="AV686" s="117"/>
      <c r="AW686" s="117"/>
      <c r="AX686" s="117">
        <f>AZ686+BB686+BD686</f>
        <v>0</v>
      </c>
      <c r="AY686" s="117"/>
      <c r="AZ686" s="117"/>
      <c r="BA686" s="117"/>
      <c r="BB686" s="117"/>
      <c r="BC686" s="117"/>
      <c r="BD686" s="117"/>
      <c r="BE686" s="319" t="e">
        <f t="shared" si="871"/>
        <v>#DIV/0!</v>
      </c>
    </row>
    <row r="687" spans="2:57" s="215" customFormat="1" ht="61.5" hidden="1" customHeight="1" x14ac:dyDescent="0.25">
      <c r="B687" s="619" t="s">
        <v>273</v>
      </c>
      <c r="C687" s="620"/>
      <c r="D687" s="620"/>
      <c r="E687" s="620"/>
      <c r="F687" s="620"/>
      <c r="G687" s="620"/>
      <c r="H687" s="620"/>
      <c r="I687" s="620"/>
      <c r="J687" s="620"/>
      <c r="K687" s="620"/>
      <c r="L687" s="620"/>
      <c r="M687" s="620"/>
      <c r="N687" s="620"/>
      <c r="O687" s="620"/>
      <c r="P687" s="620"/>
      <c r="Q687" s="620"/>
      <c r="R687" s="620"/>
      <c r="S687" s="620"/>
      <c r="T687" s="620"/>
      <c r="U687" s="620"/>
      <c r="V687" s="620"/>
      <c r="W687" s="620"/>
      <c r="X687" s="620"/>
      <c r="Y687" s="620"/>
      <c r="Z687" s="620"/>
      <c r="AA687" s="620"/>
      <c r="AB687" s="620"/>
      <c r="AC687" s="620"/>
      <c r="AD687" s="620"/>
      <c r="AE687" s="620"/>
      <c r="AF687" s="620"/>
      <c r="AG687" s="620"/>
      <c r="AH687" s="620"/>
      <c r="AI687" s="620"/>
      <c r="AJ687" s="620"/>
      <c r="AK687" s="620"/>
      <c r="AL687" s="620"/>
      <c r="AM687" s="620"/>
      <c r="AN687" s="620"/>
      <c r="AO687" s="620"/>
      <c r="AP687" s="620"/>
      <c r="AQ687" s="620"/>
      <c r="AR687" s="620"/>
      <c r="AS687" s="620"/>
      <c r="AT687" s="620"/>
      <c r="AU687" s="620"/>
      <c r="AV687" s="620"/>
      <c r="AW687" s="620"/>
      <c r="AX687" s="620"/>
      <c r="AY687" s="620"/>
      <c r="AZ687" s="620"/>
      <c r="BA687" s="620"/>
      <c r="BB687" s="620"/>
      <c r="BC687" s="620"/>
      <c r="BD687" s="620"/>
      <c r="BE687" s="620"/>
    </row>
    <row r="688" spans="2:57" s="328" customFormat="1" ht="86.25" hidden="1" customHeight="1" x14ac:dyDescent="0.25">
      <c r="B688" s="325" t="s">
        <v>60</v>
      </c>
      <c r="C688" s="326" t="s">
        <v>274</v>
      </c>
      <c r="D688" s="138">
        <v>0</v>
      </c>
      <c r="E688" s="138"/>
      <c r="F688" s="138"/>
      <c r="G688" s="138"/>
      <c r="H688" s="138"/>
      <c r="I688" s="138"/>
      <c r="J688" s="138"/>
      <c r="K688" s="327">
        <f>N688</f>
        <v>0</v>
      </c>
      <c r="L688" s="327">
        <v>0</v>
      </c>
      <c r="M688" s="327">
        <v>0</v>
      </c>
      <c r="N688" s="327">
        <v>0</v>
      </c>
      <c r="O688" s="327">
        <v>0</v>
      </c>
      <c r="P688" s="327"/>
      <c r="Q688" s="327">
        <v>0</v>
      </c>
      <c r="R688" s="327"/>
      <c r="S688" s="327">
        <v>0</v>
      </c>
      <c r="T688" s="327"/>
      <c r="U688" s="327">
        <v>0</v>
      </c>
      <c r="V688" s="327"/>
      <c r="W688" s="327">
        <v>0</v>
      </c>
      <c r="X688" s="327"/>
      <c r="Y688" s="327">
        <v>0</v>
      </c>
      <c r="Z688" s="327"/>
      <c r="AA688" s="327">
        <v>0</v>
      </c>
      <c r="AB688" s="327"/>
      <c r="AC688" s="327">
        <v>0</v>
      </c>
      <c r="AD688" s="327"/>
      <c r="AE688" s="327">
        <v>0</v>
      </c>
      <c r="AF688" s="327"/>
      <c r="AG688" s="327">
        <v>0</v>
      </c>
      <c r="AH688" s="564"/>
      <c r="AI688" s="327">
        <v>0</v>
      </c>
      <c r="AJ688" s="327"/>
      <c r="AK688" s="327">
        <v>0</v>
      </c>
      <c r="AL688" s="327"/>
      <c r="AM688" s="327">
        <v>0</v>
      </c>
      <c r="AN688" s="327">
        <v>0</v>
      </c>
      <c r="AO688" s="327">
        <v>0</v>
      </c>
      <c r="AP688" s="327"/>
      <c r="AQ688" s="327"/>
      <c r="AR688" s="327"/>
      <c r="AS688" s="327"/>
      <c r="AT688" s="327">
        <v>0</v>
      </c>
      <c r="AU688" s="327">
        <v>0</v>
      </c>
      <c r="AV688" s="327">
        <v>0</v>
      </c>
      <c r="AW688" s="327">
        <v>0</v>
      </c>
      <c r="AX688" s="327">
        <v>0</v>
      </c>
      <c r="AY688" s="327"/>
      <c r="AZ688" s="327">
        <v>0</v>
      </c>
      <c r="BA688" s="327"/>
      <c r="BB688" s="327">
        <v>0</v>
      </c>
      <c r="BC688" s="327"/>
      <c r="BD688" s="327">
        <v>0</v>
      </c>
      <c r="BE688" s="327"/>
    </row>
    <row r="689" spans="2:58" s="328" customFormat="1" ht="117" customHeight="1" x14ac:dyDescent="0.25">
      <c r="B689" s="101" t="s">
        <v>67</v>
      </c>
      <c r="C689" s="176" t="s">
        <v>362</v>
      </c>
      <c r="D689" s="104"/>
      <c r="E689" s="138"/>
      <c r="F689" s="138"/>
      <c r="G689" s="138"/>
      <c r="H689" s="138"/>
      <c r="I689" s="138"/>
      <c r="J689" s="138"/>
      <c r="K689" s="578">
        <f>N689</f>
        <v>4209.8379999999997</v>
      </c>
      <c r="L689" s="152"/>
      <c r="M689" s="152"/>
      <c r="N689" s="104">
        <f>N690+N691</f>
        <v>4209.8379999999997</v>
      </c>
      <c r="O689" s="578">
        <f t="shared" ref="O689:O691" si="889">Q689+S689+U689</f>
        <v>4209.8379999999997</v>
      </c>
      <c r="P689" s="195">
        <f t="shared" ref="P689:P694" si="890">O689/K689</f>
        <v>1</v>
      </c>
      <c r="Q689" s="153"/>
      <c r="R689" s="153"/>
      <c r="S689" s="153"/>
      <c r="T689" s="153"/>
      <c r="U689" s="104">
        <f>U690+U691</f>
        <v>4209.8379999999997</v>
      </c>
      <c r="V689" s="195">
        <f t="shared" ref="V689" si="891">U689/N689</f>
        <v>1</v>
      </c>
      <c r="W689" s="578">
        <f t="shared" ref="W689:W691" si="892">Y689+AA689+AC689</f>
        <v>4209.8379999999997</v>
      </c>
      <c r="X689" s="195">
        <f t="shared" ref="X689:X707" si="893">W689/K689</f>
        <v>1</v>
      </c>
      <c r="Y689" s="153"/>
      <c r="Z689" s="153"/>
      <c r="AA689" s="153"/>
      <c r="AB689" s="153"/>
      <c r="AC689" s="104">
        <f>AC690+AC691</f>
        <v>4209.8379999999997</v>
      </c>
      <c r="AD689" s="195">
        <f>AC689/N689</f>
        <v>1</v>
      </c>
      <c r="AE689" s="578">
        <f t="shared" ref="AE689:AE691" si="894">AG689+AI689+AK689</f>
        <v>4209.8379999999997</v>
      </c>
      <c r="AF689" s="195">
        <f t="shared" ref="AF689:AF707" si="895">AE689/K689</f>
        <v>1</v>
      </c>
      <c r="AG689" s="153"/>
      <c r="AH689" s="117"/>
      <c r="AI689" s="153"/>
      <c r="AJ689" s="153"/>
      <c r="AK689" s="104">
        <f>AK690+AK691</f>
        <v>4209.8379999999997</v>
      </c>
      <c r="AL689" s="319">
        <f t="shared" ref="AL689:AL697" si="896">AK689/N689</f>
        <v>1</v>
      </c>
      <c r="AM689" s="153"/>
      <c r="AN689" s="153"/>
      <c r="AO689" s="478">
        <f>AO690+AO691</f>
        <v>75122.699430000008</v>
      </c>
      <c r="AP689" s="478"/>
      <c r="AQ689" s="153"/>
      <c r="AR689" s="153"/>
      <c r="AS689" s="478"/>
      <c r="AT689" s="478">
        <f t="shared" ref="AT689:AT694" si="897">AU689+AV689+AW689</f>
        <v>79332.537429999997</v>
      </c>
      <c r="AU689" s="153"/>
      <c r="AV689" s="153"/>
      <c r="AW689" s="478">
        <f>AW690+AW691</f>
        <v>79332.537429999997</v>
      </c>
      <c r="AX689" s="478">
        <f t="shared" ref="AX689:AX691" si="898">AZ689+BB689+BD689</f>
        <v>0</v>
      </c>
      <c r="AY689" s="319">
        <f t="shared" ref="AY689:AY691" si="899">AX689/K689</f>
        <v>0</v>
      </c>
      <c r="AZ689" s="153"/>
      <c r="BA689" s="153"/>
      <c r="BB689" s="153"/>
      <c r="BC689" s="153"/>
      <c r="BD689" s="104">
        <f>BD690+BD691</f>
        <v>0</v>
      </c>
      <c r="BE689" s="319">
        <f t="shared" ref="BE689:BE691" si="900">BD689/N689</f>
        <v>0</v>
      </c>
      <c r="BF689" s="275"/>
    </row>
    <row r="690" spans="2:58" s="86" customFormat="1" ht="59.25" customHeight="1" x14ac:dyDescent="0.25">
      <c r="B690" s="503"/>
      <c r="C690" s="625" t="s">
        <v>57</v>
      </c>
      <c r="D690" s="625"/>
      <c r="E690" s="84"/>
      <c r="F690" s="84"/>
      <c r="G690" s="84"/>
      <c r="H690" s="84"/>
      <c r="I690" s="84"/>
      <c r="J690" s="84"/>
      <c r="K690" s="577">
        <f>L690+M690+N690</f>
        <v>2820.49091</v>
      </c>
      <c r="L690" s="85">
        <v>0</v>
      </c>
      <c r="M690" s="85">
        <v>0</v>
      </c>
      <c r="N690" s="134">
        <v>2820.49091</v>
      </c>
      <c r="O690" s="577">
        <f t="shared" si="889"/>
        <v>2820.49091</v>
      </c>
      <c r="P690" s="191">
        <f t="shared" si="890"/>
        <v>1</v>
      </c>
      <c r="Q690" s="84">
        <v>0</v>
      </c>
      <c r="R690" s="84"/>
      <c r="S690" s="84">
        <v>0</v>
      </c>
      <c r="T690" s="84"/>
      <c r="U690" s="85">
        <f>N690</f>
        <v>2820.49091</v>
      </c>
      <c r="V690" s="191">
        <f>U690/N690</f>
        <v>1</v>
      </c>
      <c r="W690" s="577">
        <f t="shared" si="892"/>
        <v>2820.49091</v>
      </c>
      <c r="X690" s="191">
        <f t="shared" si="893"/>
        <v>1</v>
      </c>
      <c r="Y690" s="84"/>
      <c r="Z690" s="84"/>
      <c r="AA690" s="84"/>
      <c r="AB690" s="84"/>
      <c r="AC690" s="85">
        <f>N690</f>
        <v>2820.49091</v>
      </c>
      <c r="AD690" s="191">
        <f t="shared" ref="AD690:AD691" si="901">AC690/N690</f>
        <v>1</v>
      </c>
      <c r="AE690" s="577">
        <f t="shared" si="894"/>
        <v>2820.49091</v>
      </c>
      <c r="AF690" s="504">
        <f t="shared" si="895"/>
        <v>1</v>
      </c>
      <c r="AG690" s="84">
        <v>0</v>
      </c>
      <c r="AH690" s="117"/>
      <c r="AI690" s="84">
        <v>0</v>
      </c>
      <c r="AJ690" s="84"/>
      <c r="AK690" s="134">
        <f>N690</f>
        <v>2820.49091</v>
      </c>
      <c r="AL690" s="504">
        <f t="shared" si="896"/>
        <v>1</v>
      </c>
      <c r="AM690" s="84">
        <v>0</v>
      </c>
      <c r="AN690" s="84"/>
      <c r="AO690" s="480">
        <f>AW690-AC690</f>
        <v>50332.309090000002</v>
      </c>
      <c r="AP690" s="480">
        <f>AQ690+AR690+AS690</f>
        <v>0</v>
      </c>
      <c r="AQ690" s="84"/>
      <c r="AR690" s="84"/>
      <c r="AS690" s="480"/>
      <c r="AT690" s="480">
        <f t="shared" si="897"/>
        <v>53152.800000000003</v>
      </c>
      <c r="AU690" s="84">
        <v>0</v>
      </c>
      <c r="AV690" s="84"/>
      <c r="AW690" s="480">
        <f>[10]безвозмездные_ФБ!$D$8</f>
        <v>53152.800000000003</v>
      </c>
      <c r="AX690" s="480">
        <f t="shared" si="898"/>
        <v>0</v>
      </c>
      <c r="AY690" s="504">
        <f t="shared" si="899"/>
        <v>0</v>
      </c>
      <c r="AZ690" s="84"/>
      <c r="BA690" s="84"/>
      <c r="BB690" s="84"/>
      <c r="BC690" s="84"/>
      <c r="BD690" s="85">
        <f>N690-AC690</f>
        <v>0</v>
      </c>
      <c r="BE690" s="504">
        <f t="shared" si="900"/>
        <v>0</v>
      </c>
    </row>
    <row r="691" spans="2:58" s="328" customFormat="1" ht="59.25" customHeight="1" x14ac:dyDescent="0.25">
      <c r="B691" s="325"/>
      <c r="C691" s="624" t="s">
        <v>361</v>
      </c>
      <c r="D691" s="624"/>
      <c r="E691" s="138"/>
      <c r="F691" s="138"/>
      <c r="G691" s="138"/>
      <c r="H691" s="138"/>
      <c r="I691" s="138"/>
      <c r="J691" s="138"/>
      <c r="K691" s="117">
        <f>L691+M691+N691</f>
        <v>1389.34709</v>
      </c>
      <c r="L691" s="118">
        <v>0</v>
      </c>
      <c r="M691" s="118">
        <v>0</v>
      </c>
      <c r="N691" s="112">
        <v>1389.34709</v>
      </c>
      <c r="O691" s="117">
        <f t="shared" si="889"/>
        <v>1389.34709</v>
      </c>
      <c r="P691" s="323">
        <f t="shared" si="890"/>
        <v>1</v>
      </c>
      <c r="Q691" s="117">
        <v>0</v>
      </c>
      <c r="R691" s="117"/>
      <c r="S691" s="117">
        <v>0</v>
      </c>
      <c r="T691" s="117"/>
      <c r="U691" s="112">
        <f>N691</f>
        <v>1389.34709</v>
      </c>
      <c r="V691" s="323">
        <f>U691/N691</f>
        <v>1</v>
      </c>
      <c r="W691" s="117">
        <f t="shared" si="892"/>
        <v>1389.34709</v>
      </c>
      <c r="X691" s="323">
        <f t="shared" si="893"/>
        <v>1</v>
      </c>
      <c r="Y691" s="117"/>
      <c r="Z691" s="117"/>
      <c r="AA691" s="117"/>
      <c r="AB691" s="117"/>
      <c r="AC691" s="112">
        <f>N691</f>
        <v>1389.34709</v>
      </c>
      <c r="AD691" s="323">
        <f t="shared" si="901"/>
        <v>1</v>
      </c>
      <c r="AE691" s="117">
        <f t="shared" si="894"/>
        <v>1389.34709</v>
      </c>
      <c r="AF691" s="323">
        <f t="shared" si="895"/>
        <v>1</v>
      </c>
      <c r="AG691" s="117">
        <v>0</v>
      </c>
      <c r="AH691" s="117"/>
      <c r="AI691" s="117">
        <v>0</v>
      </c>
      <c r="AJ691" s="117"/>
      <c r="AK691" s="112">
        <f>N691</f>
        <v>1389.34709</v>
      </c>
      <c r="AL691" s="319">
        <f t="shared" si="896"/>
        <v>1</v>
      </c>
      <c r="AM691" s="117">
        <v>0</v>
      </c>
      <c r="AN691" s="117"/>
      <c r="AO691" s="106">
        <f>AW691-AC691</f>
        <v>24790.390340000002</v>
      </c>
      <c r="AP691" s="106">
        <f>AQ691+AR691+AS691</f>
        <v>0</v>
      </c>
      <c r="AQ691" s="117"/>
      <c r="AR691" s="117"/>
      <c r="AS691" s="106"/>
      <c r="AT691" s="106">
        <f t="shared" si="897"/>
        <v>26179.737430000001</v>
      </c>
      <c r="AU691" s="117">
        <v>0</v>
      </c>
      <c r="AV691" s="117"/>
      <c r="AW691" s="106">
        <v>26179.737430000001</v>
      </c>
      <c r="AX691" s="106">
        <f t="shared" si="898"/>
        <v>0</v>
      </c>
      <c r="AY691" s="319">
        <f t="shared" si="899"/>
        <v>0</v>
      </c>
      <c r="AZ691" s="117"/>
      <c r="BA691" s="117"/>
      <c r="BB691" s="117"/>
      <c r="BC691" s="117"/>
      <c r="BD691" s="112">
        <f>N691-AC691</f>
        <v>0</v>
      </c>
      <c r="BE691" s="319">
        <f t="shared" si="900"/>
        <v>0</v>
      </c>
      <c r="BF691" s="91"/>
    </row>
    <row r="692" spans="2:58" s="328" customFormat="1" ht="117" customHeight="1" x14ac:dyDescent="0.25">
      <c r="B692" s="101" t="s">
        <v>71</v>
      </c>
      <c r="C692" s="176" t="s">
        <v>364</v>
      </c>
      <c r="D692" s="104"/>
      <c r="E692" s="138"/>
      <c r="F692" s="138"/>
      <c r="G692" s="138"/>
      <c r="H692" s="138"/>
      <c r="I692" s="138"/>
      <c r="J692" s="138"/>
      <c r="K692" s="578">
        <f>N692</f>
        <v>6963.0669999999991</v>
      </c>
      <c r="L692" s="152"/>
      <c r="M692" s="152"/>
      <c r="N692" s="104">
        <f>N693+N694</f>
        <v>6963.0669999999991</v>
      </c>
      <c r="O692" s="578">
        <f t="shared" ref="O692:O694" si="902">Q692+S692+U692</f>
        <v>0</v>
      </c>
      <c r="P692" s="195">
        <f t="shared" si="890"/>
        <v>0</v>
      </c>
      <c r="Q692" s="153"/>
      <c r="R692" s="153"/>
      <c r="S692" s="153"/>
      <c r="T692" s="153"/>
      <c r="U692" s="104">
        <f>U693+U694</f>
        <v>0</v>
      </c>
      <c r="V692" s="195">
        <f t="shared" ref="V692" si="903">U692/N692</f>
        <v>0</v>
      </c>
      <c r="W692" s="578">
        <f t="shared" ref="W692:W694" si="904">Y692+AA692+AC692</f>
        <v>2088.9201599999997</v>
      </c>
      <c r="X692" s="195">
        <f t="shared" si="893"/>
        <v>0.30000000861689252</v>
      </c>
      <c r="Y692" s="153"/>
      <c r="Z692" s="153"/>
      <c r="AA692" s="153"/>
      <c r="AB692" s="153"/>
      <c r="AC692" s="104">
        <f>AC693+AC694</f>
        <v>2088.9201599999997</v>
      </c>
      <c r="AD692" s="195">
        <f>AC692/N692</f>
        <v>0.30000000861689252</v>
      </c>
      <c r="AE692" s="578">
        <f t="shared" ref="AE692:AE694" si="905">AG692+AI692+AK692</f>
        <v>6963.0669999999991</v>
      </c>
      <c r="AF692" s="195">
        <f t="shared" si="895"/>
        <v>1</v>
      </c>
      <c r="AG692" s="153"/>
      <c r="AH692" s="117"/>
      <c r="AI692" s="153"/>
      <c r="AJ692" s="153"/>
      <c r="AK692" s="104">
        <f>AK693+AK694</f>
        <v>6963.0669999999991</v>
      </c>
      <c r="AL692" s="319">
        <f t="shared" si="896"/>
        <v>1</v>
      </c>
      <c r="AM692" s="153"/>
      <c r="AN692" s="153"/>
      <c r="AO692" s="478">
        <f>AO693+AO694</f>
        <v>77243.617270000002</v>
      </c>
      <c r="AP692" s="478"/>
      <c r="AQ692" s="153"/>
      <c r="AR692" s="153"/>
      <c r="AS692" s="478"/>
      <c r="AT692" s="478">
        <f t="shared" si="897"/>
        <v>79332.537429999997</v>
      </c>
      <c r="AU692" s="153"/>
      <c r="AV692" s="153"/>
      <c r="AW692" s="478">
        <f>AW693+AW694</f>
        <v>79332.537429999997</v>
      </c>
      <c r="AX692" s="478">
        <f t="shared" ref="AX692:AX694" si="906">AZ692+BB692+BD692</f>
        <v>4874.1468399999994</v>
      </c>
      <c r="AY692" s="319">
        <f t="shared" ref="AY692:AY694" si="907">AX692/K692</f>
        <v>0.69999999138310753</v>
      </c>
      <c r="AZ692" s="153"/>
      <c r="BA692" s="153"/>
      <c r="BB692" s="153"/>
      <c r="BC692" s="153"/>
      <c r="BD692" s="104">
        <f>BD693+BD694</f>
        <v>4874.1468399999994</v>
      </c>
      <c r="BE692" s="319">
        <f t="shared" ref="BE692:BE694" si="908">BD692/N692</f>
        <v>0.69999999138310753</v>
      </c>
      <c r="BF692" s="275"/>
    </row>
    <row r="693" spans="2:58" s="86" customFormat="1" ht="49.5" customHeight="1" x14ac:dyDescent="0.25">
      <c r="B693" s="503"/>
      <c r="C693" s="625" t="s">
        <v>57</v>
      </c>
      <c r="D693" s="625"/>
      <c r="E693" s="84"/>
      <c r="F693" s="84"/>
      <c r="G693" s="84"/>
      <c r="H693" s="84"/>
      <c r="I693" s="84"/>
      <c r="J693" s="84"/>
      <c r="K693" s="577">
        <f>L693+M693+N693</f>
        <v>4665.0885799999996</v>
      </c>
      <c r="L693" s="85">
        <v>0</v>
      </c>
      <c r="M693" s="85">
        <v>0</v>
      </c>
      <c r="N693" s="134">
        <v>4665.0885799999996</v>
      </c>
      <c r="O693" s="577">
        <f t="shared" si="902"/>
        <v>0</v>
      </c>
      <c r="P693" s="191">
        <f t="shared" si="890"/>
        <v>0</v>
      </c>
      <c r="Q693" s="84">
        <v>0</v>
      </c>
      <c r="R693" s="84"/>
      <c r="S693" s="84">
        <v>0</v>
      </c>
      <c r="T693" s="84"/>
      <c r="U693" s="85"/>
      <c r="V693" s="191">
        <f>U693/N693</f>
        <v>0</v>
      </c>
      <c r="W693" s="577">
        <f t="shared" si="904"/>
        <v>1399.5266099999999</v>
      </c>
      <c r="X693" s="191">
        <f t="shared" si="893"/>
        <v>0.30000000771689528</v>
      </c>
      <c r="Y693" s="84"/>
      <c r="Z693" s="84"/>
      <c r="AA693" s="84"/>
      <c r="AB693" s="84"/>
      <c r="AC693" s="85">
        <v>1399.5266099999999</v>
      </c>
      <c r="AD693" s="191">
        <f t="shared" ref="AD693:AD694" si="909">AC693/N693</f>
        <v>0.30000000771689528</v>
      </c>
      <c r="AE693" s="577">
        <f t="shared" si="905"/>
        <v>4665.0885799999996</v>
      </c>
      <c r="AF693" s="504">
        <f t="shared" si="895"/>
        <v>1</v>
      </c>
      <c r="AG693" s="84">
        <v>0</v>
      </c>
      <c r="AH693" s="117"/>
      <c r="AI693" s="84">
        <v>0</v>
      </c>
      <c r="AJ693" s="84"/>
      <c r="AK693" s="134">
        <f>N693</f>
        <v>4665.0885799999996</v>
      </c>
      <c r="AL693" s="504">
        <f t="shared" si="896"/>
        <v>1</v>
      </c>
      <c r="AM693" s="84">
        <v>0</v>
      </c>
      <c r="AN693" s="84"/>
      <c r="AO693" s="480">
        <f>AW693-AC693</f>
        <v>51753.273390000002</v>
      </c>
      <c r="AP693" s="480">
        <f>AQ693+AR693+AS693</f>
        <v>0</v>
      </c>
      <c r="AQ693" s="84"/>
      <c r="AR693" s="84"/>
      <c r="AS693" s="480"/>
      <c r="AT693" s="480">
        <f t="shared" si="897"/>
        <v>53152.800000000003</v>
      </c>
      <c r="AU693" s="84">
        <v>0</v>
      </c>
      <c r="AV693" s="84"/>
      <c r="AW693" s="480">
        <f>[10]безвозмездные_ФБ!$D$8</f>
        <v>53152.800000000003</v>
      </c>
      <c r="AX693" s="480">
        <f t="shared" si="906"/>
        <v>3265.5619699999997</v>
      </c>
      <c r="AY693" s="504">
        <f t="shared" si="907"/>
        <v>0.69999999228310472</v>
      </c>
      <c r="AZ693" s="84"/>
      <c r="BA693" s="84"/>
      <c r="BB693" s="84"/>
      <c r="BC693" s="84"/>
      <c r="BD693" s="85">
        <f>N693-AC693</f>
        <v>3265.5619699999997</v>
      </c>
      <c r="BE693" s="504">
        <f t="shared" si="908"/>
        <v>0.69999999228310472</v>
      </c>
    </row>
    <row r="694" spans="2:58" s="328" customFormat="1" ht="48" customHeight="1" x14ac:dyDescent="0.25">
      <c r="B694" s="325"/>
      <c r="C694" s="624" t="s">
        <v>361</v>
      </c>
      <c r="D694" s="624"/>
      <c r="E694" s="138"/>
      <c r="F694" s="138"/>
      <c r="G694" s="138"/>
      <c r="H694" s="138"/>
      <c r="I694" s="138"/>
      <c r="J694" s="138"/>
      <c r="K694" s="117">
        <f>L694+M694+N694</f>
        <v>2297.9784199999999</v>
      </c>
      <c r="L694" s="118">
        <v>0</v>
      </c>
      <c r="M694" s="118">
        <v>0</v>
      </c>
      <c r="N694" s="112">
        <v>2297.9784199999999</v>
      </c>
      <c r="O694" s="117">
        <f t="shared" si="902"/>
        <v>0</v>
      </c>
      <c r="P694" s="323">
        <f t="shared" si="890"/>
        <v>0</v>
      </c>
      <c r="Q694" s="117">
        <v>0</v>
      </c>
      <c r="R694" s="117"/>
      <c r="S694" s="117">
        <v>0</v>
      </c>
      <c r="T694" s="117"/>
      <c r="U694" s="112"/>
      <c r="V694" s="323">
        <f>U694/N694</f>
        <v>0</v>
      </c>
      <c r="W694" s="117">
        <f t="shared" si="904"/>
        <v>689.39355</v>
      </c>
      <c r="X694" s="323">
        <f t="shared" si="893"/>
        <v>0.30000001044396229</v>
      </c>
      <c r="Y694" s="117"/>
      <c r="Z694" s="117"/>
      <c r="AA694" s="117"/>
      <c r="AB694" s="117"/>
      <c r="AC694" s="112">
        <v>689.39355</v>
      </c>
      <c r="AD694" s="323">
        <f t="shared" si="909"/>
        <v>0.30000001044396229</v>
      </c>
      <c r="AE694" s="117">
        <f t="shared" si="905"/>
        <v>2297.9784199999999</v>
      </c>
      <c r="AF694" s="323">
        <f t="shared" si="895"/>
        <v>1</v>
      </c>
      <c r="AG694" s="117">
        <v>0</v>
      </c>
      <c r="AH694" s="117"/>
      <c r="AI694" s="117">
        <v>0</v>
      </c>
      <c r="AJ694" s="117"/>
      <c r="AK694" s="112">
        <f>N694</f>
        <v>2297.9784199999999</v>
      </c>
      <c r="AL694" s="319">
        <f t="shared" si="896"/>
        <v>1</v>
      </c>
      <c r="AM694" s="117">
        <v>0</v>
      </c>
      <c r="AN694" s="117"/>
      <c r="AO694" s="106">
        <f>AW694-AC694</f>
        <v>25490.34388</v>
      </c>
      <c r="AP694" s="106">
        <f>AQ694+AR694+AS694</f>
        <v>0</v>
      </c>
      <c r="AQ694" s="117"/>
      <c r="AR694" s="117"/>
      <c r="AS694" s="106"/>
      <c r="AT694" s="106">
        <f t="shared" si="897"/>
        <v>26179.737430000001</v>
      </c>
      <c r="AU694" s="117">
        <v>0</v>
      </c>
      <c r="AV694" s="117"/>
      <c r="AW694" s="106">
        <v>26179.737430000001</v>
      </c>
      <c r="AX694" s="106">
        <f t="shared" si="906"/>
        <v>1608.5848699999999</v>
      </c>
      <c r="AY694" s="319">
        <f t="shared" si="907"/>
        <v>0.69999998955603771</v>
      </c>
      <c r="AZ694" s="117"/>
      <c r="BA694" s="117"/>
      <c r="BB694" s="117"/>
      <c r="BC694" s="117"/>
      <c r="BD694" s="112">
        <f>N694-AC694</f>
        <v>1608.5848699999999</v>
      </c>
      <c r="BE694" s="319">
        <f t="shared" si="908"/>
        <v>0.69999998955603771</v>
      </c>
      <c r="BF694" s="91"/>
    </row>
    <row r="695" spans="2:58" s="328" customFormat="1" ht="136.5" customHeight="1" x14ac:dyDescent="0.25">
      <c r="B695" s="101" t="s">
        <v>31</v>
      </c>
      <c r="C695" s="176" t="s">
        <v>365</v>
      </c>
      <c r="D695" s="479"/>
      <c r="E695" s="138"/>
      <c r="F695" s="138"/>
      <c r="G695" s="138"/>
      <c r="H695" s="138"/>
      <c r="I695" s="138"/>
      <c r="J695" s="138"/>
      <c r="K695" s="578">
        <f>N695</f>
        <v>7470.567</v>
      </c>
      <c r="L695" s="152"/>
      <c r="M695" s="152"/>
      <c r="N695" s="104">
        <f>N696+N697</f>
        <v>7470.567</v>
      </c>
      <c r="O695" s="578">
        <v>0</v>
      </c>
      <c r="P695" s="195">
        <v>0</v>
      </c>
      <c r="Q695" s="327"/>
      <c r="R695" s="327"/>
      <c r="S695" s="327"/>
      <c r="T695" s="327"/>
      <c r="U695" s="327"/>
      <c r="V695" s="327"/>
      <c r="W695" s="578">
        <f t="shared" ref="W695" si="910">Y695+AA695+AC695</f>
        <v>2241.1699100000001</v>
      </c>
      <c r="X695" s="195">
        <f t="shared" si="893"/>
        <v>0.29999997456685684</v>
      </c>
      <c r="Y695" s="153"/>
      <c r="Z695" s="153"/>
      <c r="AA695" s="153"/>
      <c r="AB695" s="153"/>
      <c r="AC695" s="104">
        <f>AC696+AC697</f>
        <v>2241.1699100000001</v>
      </c>
      <c r="AD695" s="195">
        <f>AC695/N695</f>
        <v>0.29999997456685684</v>
      </c>
      <c r="AE695" s="578">
        <f>AK695</f>
        <v>7470.567</v>
      </c>
      <c r="AF695" s="195">
        <f t="shared" si="895"/>
        <v>1</v>
      </c>
      <c r="AG695" s="327"/>
      <c r="AH695" s="564"/>
      <c r="AI695" s="327"/>
      <c r="AJ695" s="327"/>
      <c r="AK695" s="104">
        <f>AK696+AK697</f>
        <v>7470.567</v>
      </c>
      <c r="AL695" s="319">
        <f t="shared" si="896"/>
        <v>1</v>
      </c>
      <c r="AM695" s="327"/>
      <c r="AN695" s="327"/>
      <c r="AO695" s="327"/>
      <c r="AP695" s="327"/>
      <c r="AQ695" s="327"/>
      <c r="AR695" s="327"/>
      <c r="AS695" s="327"/>
      <c r="AT695" s="327"/>
      <c r="AU695" s="327"/>
      <c r="AV695" s="327"/>
      <c r="AW695" s="327"/>
      <c r="AX695" s="327"/>
      <c r="AY695" s="327"/>
      <c r="AZ695" s="327"/>
      <c r="BA695" s="327"/>
      <c r="BB695" s="327"/>
      <c r="BC695" s="327"/>
      <c r="BD695" s="327"/>
      <c r="BE695" s="327"/>
    </row>
    <row r="696" spans="2:58" s="86" customFormat="1" ht="55.5" customHeight="1" x14ac:dyDescent="0.25">
      <c r="B696" s="503"/>
      <c r="C696" s="625" t="s">
        <v>57</v>
      </c>
      <c r="D696" s="625"/>
      <c r="E696" s="84"/>
      <c r="F696" s="84"/>
      <c r="G696" s="84"/>
      <c r="H696" s="84"/>
      <c r="I696" s="84"/>
      <c r="J696" s="84"/>
      <c r="K696" s="577">
        <f>L696+M696+N696</f>
        <v>5005.1014500000001</v>
      </c>
      <c r="L696" s="85">
        <v>0</v>
      </c>
      <c r="M696" s="85">
        <v>0</v>
      </c>
      <c r="N696" s="134">
        <v>5005.1014500000001</v>
      </c>
      <c r="O696" s="577">
        <f t="shared" ref="O696:O697" si="911">Q696+S696+U696</f>
        <v>0</v>
      </c>
      <c r="P696" s="191">
        <f>O696/K696</f>
        <v>0</v>
      </c>
      <c r="Q696" s="84">
        <v>0</v>
      </c>
      <c r="R696" s="84"/>
      <c r="S696" s="84">
        <v>0</v>
      </c>
      <c r="T696" s="84"/>
      <c r="U696" s="85"/>
      <c r="V696" s="191">
        <f>U696/N696</f>
        <v>0</v>
      </c>
      <c r="W696" s="577">
        <f t="shared" ref="W696:W698" si="912">Y696+AA696+AC696</f>
        <v>1501.5303100000001</v>
      </c>
      <c r="X696" s="191">
        <f t="shared" si="893"/>
        <v>0.29999997502548126</v>
      </c>
      <c r="Y696" s="84"/>
      <c r="Z696" s="84"/>
      <c r="AA696" s="84"/>
      <c r="AB696" s="84"/>
      <c r="AC696" s="85">
        <v>1501.5303100000001</v>
      </c>
      <c r="AD696" s="191">
        <f t="shared" ref="AD696:AD697" si="913">AC696/N696</f>
        <v>0.29999997502548126</v>
      </c>
      <c r="AE696" s="577">
        <f t="shared" ref="AE696:AE697" si="914">AG696+AI696+AK696</f>
        <v>5005.1014500000001</v>
      </c>
      <c r="AF696" s="504">
        <f t="shared" si="895"/>
        <v>1</v>
      </c>
      <c r="AG696" s="84">
        <v>0</v>
      </c>
      <c r="AH696" s="117"/>
      <c r="AI696" s="84">
        <v>0</v>
      </c>
      <c r="AJ696" s="84"/>
      <c r="AK696" s="134">
        <f>N696</f>
        <v>5005.1014500000001</v>
      </c>
      <c r="AL696" s="504">
        <f t="shared" si="896"/>
        <v>1</v>
      </c>
      <c r="AM696" s="84">
        <v>0</v>
      </c>
      <c r="AN696" s="84"/>
      <c r="AO696" s="480">
        <f>AW696-AC696</f>
        <v>51651.269690000001</v>
      </c>
      <c r="AP696" s="480">
        <f>AQ696+AR696+AS696</f>
        <v>0</v>
      </c>
      <c r="AQ696" s="84"/>
      <c r="AR696" s="84"/>
      <c r="AS696" s="480"/>
      <c r="AT696" s="480">
        <f>AU696+AV696+AW696</f>
        <v>53152.800000000003</v>
      </c>
      <c r="AU696" s="84">
        <v>0</v>
      </c>
      <c r="AV696" s="84"/>
      <c r="AW696" s="480">
        <f>[10]безвозмездные_ФБ!$D$8</f>
        <v>53152.800000000003</v>
      </c>
      <c r="AX696" s="480">
        <f t="shared" ref="AX696:AX697" si="915">AZ696+BB696+BD696</f>
        <v>3503.57114</v>
      </c>
      <c r="AY696" s="504">
        <f t="shared" ref="AY696:AY697" si="916">AX696/K696</f>
        <v>0.70000002497451874</v>
      </c>
      <c r="AZ696" s="84"/>
      <c r="BA696" s="84"/>
      <c r="BB696" s="84"/>
      <c r="BC696" s="84"/>
      <c r="BD696" s="85">
        <f>N696-AC696</f>
        <v>3503.57114</v>
      </c>
      <c r="BE696" s="504">
        <f t="shared" ref="BE696:BE697" si="917">BD696/N696</f>
        <v>0.70000002497451874</v>
      </c>
    </row>
    <row r="697" spans="2:58" s="328" customFormat="1" ht="59.25" customHeight="1" x14ac:dyDescent="0.25">
      <c r="B697" s="325"/>
      <c r="C697" s="624" t="s">
        <v>361</v>
      </c>
      <c r="D697" s="624"/>
      <c r="E697" s="138"/>
      <c r="F697" s="138"/>
      <c r="G697" s="138"/>
      <c r="H697" s="138"/>
      <c r="I697" s="138"/>
      <c r="J697" s="138"/>
      <c r="K697" s="117">
        <f>L697+M697+N697</f>
        <v>2465.4655499999999</v>
      </c>
      <c r="L697" s="118">
        <v>0</v>
      </c>
      <c r="M697" s="118">
        <v>0</v>
      </c>
      <c r="N697" s="112">
        <v>2465.4655499999999</v>
      </c>
      <c r="O697" s="117">
        <f t="shared" si="911"/>
        <v>0</v>
      </c>
      <c r="P697" s="323">
        <f>O697/K697</f>
        <v>0</v>
      </c>
      <c r="Q697" s="117">
        <v>0</v>
      </c>
      <c r="R697" s="117"/>
      <c r="S697" s="117">
        <v>0</v>
      </c>
      <c r="T697" s="117"/>
      <c r="U697" s="112"/>
      <c r="V697" s="323">
        <f>U697/N697</f>
        <v>0</v>
      </c>
      <c r="W697" s="117">
        <f t="shared" si="912"/>
        <v>739.63959999999997</v>
      </c>
      <c r="X697" s="323">
        <f t="shared" si="893"/>
        <v>0.29999997363581088</v>
      </c>
      <c r="Y697" s="117"/>
      <c r="Z697" s="117"/>
      <c r="AA697" s="117"/>
      <c r="AB697" s="117"/>
      <c r="AC697" s="112">
        <v>739.63959999999997</v>
      </c>
      <c r="AD697" s="323">
        <f t="shared" si="913"/>
        <v>0.29999997363581088</v>
      </c>
      <c r="AE697" s="117">
        <f t="shared" si="914"/>
        <v>2465.4655499999999</v>
      </c>
      <c r="AF697" s="323">
        <f t="shared" si="895"/>
        <v>1</v>
      </c>
      <c r="AG697" s="117">
        <v>0</v>
      </c>
      <c r="AH697" s="117"/>
      <c r="AI697" s="117">
        <v>0</v>
      </c>
      <c r="AJ697" s="117"/>
      <c r="AK697" s="112">
        <f>N697</f>
        <v>2465.4655499999999</v>
      </c>
      <c r="AL697" s="319">
        <f t="shared" si="896"/>
        <v>1</v>
      </c>
      <c r="AM697" s="117">
        <v>0</v>
      </c>
      <c r="AN697" s="117"/>
      <c r="AO697" s="106">
        <f>AW697-AC697</f>
        <v>25440.097830000002</v>
      </c>
      <c r="AP697" s="106">
        <f>AQ697+AR697+AS697</f>
        <v>0</v>
      </c>
      <c r="AQ697" s="117"/>
      <c r="AR697" s="117"/>
      <c r="AS697" s="106"/>
      <c r="AT697" s="106">
        <f>AU697+AV697+AW697</f>
        <v>26179.737430000001</v>
      </c>
      <c r="AU697" s="117">
        <v>0</v>
      </c>
      <c r="AV697" s="117"/>
      <c r="AW697" s="106">
        <v>26179.737430000001</v>
      </c>
      <c r="AX697" s="106">
        <f t="shared" si="915"/>
        <v>1725.8259499999999</v>
      </c>
      <c r="AY697" s="319">
        <f t="shared" si="916"/>
        <v>0.70000002636418912</v>
      </c>
      <c r="AZ697" s="117"/>
      <c r="BA697" s="117"/>
      <c r="BB697" s="117"/>
      <c r="BC697" s="117"/>
      <c r="BD697" s="112">
        <f>N697-AC697</f>
        <v>1725.8259499999999</v>
      </c>
      <c r="BE697" s="319">
        <f t="shared" si="917"/>
        <v>0.70000002636418912</v>
      </c>
      <c r="BF697" s="91"/>
    </row>
    <row r="698" spans="2:58" s="328" customFormat="1" ht="140.25" customHeight="1" x14ac:dyDescent="0.25">
      <c r="B698" s="101" t="s">
        <v>76</v>
      </c>
      <c r="C698" s="176" t="s">
        <v>366</v>
      </c>
      <c r="D698" s="479"/>
      <c r="E698" s="138"/>
      <c r="F698" s="138"/>
      <c r="G698" s="138"/>
      <c r="H698" s="138"/>
      <c r="I698" s="138"/>
      <c r="J698" s="138"/>
      <c r="K698" s="578">
        <f>N698</f>
        <v>5609.5649999999996</v>
      </c>
      <c r="L698" s="152"/>
      <c r="M698" s="152"/>
      <c r="N698" s="104">
        <f>N699+N700</f>
        <v>5609.5649999999996</v>
      </c>
      <c r="O698" s="578">
        <v>0</v>
      </c>
      <c r="P698" s="195">
        <v>0</v>
      </c>
      <c r="Q698" s="117"/>
      <c r="R698" s="117"/>
      <c r="S698" s="117"/>
      <c r="T698" s="117"/>
      <c r="U698" s="112"/>
      <c r="V698" s="323"/>
      <c r="W698" s="578">
        <f t="shared" si="912"/>
        <v>0</v>
      </c>
      <c r="X698" s="195">
        <f t="shared" si="893"/>
        <v>0</v>
      </c>
      <c r="Y698" s="153"/>
      <c r="Z698" s="153"/>
      <c r="AA698" s="153"/>
      <c r="AB698" s="153"/>
      <c r="AC698" s="104">
        <f>AC699+AC700</f>
        <v>0</v>
      </c>
      <c r="AD698" s="195">
        <f>AC698/N698</f>
        <v>0</v>
      </c>
      <c r="AE698" s="578">
        <f>AK698</f>
        <v>5609.5649999999996</v>
      </c>
      <c r="AF698" s="323">
        <f t="shared" si="895"/>
        <v>1</v>
      </c>
      <c r="AG698" s="117"/>
      <c r="AH698" s="117"/>
      <c r="AI698" s="117"/>
      <c r="AJ698" s="117"/>
      <c r="AK698" s="104">
        <f>AK699+AK700</f>
        <v>5609.5649999999996</v>
      </c>
      <c r="AL698" s="319">
        <f t="shared" ref="AL698:AL701" si="918">AK698/N698</f>
        <v>1</v>
      </c>
      <c r="AM698" s="117"/>
      <c r="AN698" s="117"/>
      <c r="AO698" s="106"/>
      <c r="AP698" s="106"/>
      <c r="AQ698" s="117"/>
      <c r="AR698" s="117"/>
      <c r="AS698" s="106"/>
      <c r="AT698" s="106"/>
      <c r="AU698" s="117"/>
      <c r="AV698" s="117"/>
      <c r="AW698" s="106"/>
      <c r="AX698" s="106"/>
      <c r="AY698" s="319"/>
      <c r="AZ698" s="117"/>
      <c r="BA698" s="117"/>
      <c r="BB698" s="117"/>
      <c r="BC698" s="117"/>
      <c r="BD698" s="112"/>
      <c r="BE698" s="319"/>
      <c r="BF698" s="91"/>
    </row>
    <row r="699" spans="2:58" s="86" customFormat="1" ht="55.5" customHeight="1" x14ac:dyDescent="0.25">
      <c r="B699" s="503"/>
      <c r="C699" s="625" t="s">
        <v>57</v>
      </c>
      <c r="D699" s="625"/>
      <c r="E699" s="84"/>
      <c r="F699" s="84"/>
      <c r="G699" s="84"/>
      <c r="H699" s="84"/>
      <c r="I699" s="84"/>
      <c r="J699" s="84"/>
      <c r="K699" s="577">
        <f>L699+M699+N699</f>
        <v>3758.2745599999998</v>
      </c>
      <c r="L699" s="85">
        <v>0</v>
      </c>
      <c r="M699" s="85">
        <v>0</v>
      </c>
      <c r="N699" s="134">
        <v>3758.2745599999998</v>
      </c>
      <c r="O699" s="577">
        <f t="shared" ref="O699:O700" si="919">Q699+S699+U699</f>
        <v>0</v>
      </c>
      <c r="P699" s="191">
        <f>O699/K699</f>
        <v>0</v>
      </c>
      <c r="Q699" s="84">
        <v>0</v>
      </c>
      <c r="R699" s="84"/>
      <c r="S699" s="84">
        <v>0</v>
      </c>
      <c r="T699" s="84"/>
      <c r="U699" s="85"/>
      <c r="V699" s="191">
        <f>U699/N699</f>
        <v>0</v>
      </c>
      <c r="W699" s="577">
        <f t="shared" ref="W699:W701" si="920">Y699+AA699+AC699</f>
        <v>0</v>
      </c>
      <c r="X699" s="191">
        <f t="shared" si="893"/>
        <v>0</v>
      </c>
      <c r="Y699" s="84"/>
      <c r="Z699" s="84"/>
      <c r="AA699" s="84"/>
      <c r="AB699" s="84"/>
      <c r="AC699" s="85">
        <v>0</v>
      </c>
      <c r="AD699" s="191">
        <f t="shared" ref="AD699:AD700" si="921">AC699/N699</f>
        <v>0</v>
      </c>
      <c r="AE699" s="577">
        <f t="shared" ref="AE699:AE700" si="922">AG699+AI699+AK699</f>
        <v>3758.2745599999998</v>
      </c>
      <c r="AF699" s="504">
        <f t="shared" si="895"/>
        <v>1</v>
      </c>
      <c r="AG699" s="84">
        <v>0</v>
      </c>
      <c r="AH699" s="117"/>
      <c r="AI699" s="84">
        <v>0</v>
      </c>
      <c r="AJ699" s="84"/>
      <c r="AK699" s="134">
        <f>N699</f>
        <v>3758.2745599999998</v>
      </c>
      <c r="AL699" s="319">
        <f t="shared" si="918"/>
        <v>1</v>
      </c>
      <c r="AM699" s="84">
        <v>0</v>
      </c>
      <c r="AN699" s="84"/>
      <c r="AO699" s="480">
        <f>AW699-AC699</f>
        <v>53152.800000000003</v>
      </c>
      <c r="AP699" s="480">
        <f>AQ699+AR699+AS699</f>
        <v>0</v>
      </c>
      <c r="AQ699" s="84"/>
      <c r="AR699" s="84"/>
      <c r="AS699" s="480"/>
      <c r="AT699" s="480">
        <f>AU699+AV699+AW699</f>
        <v>53152.800000000003</v>
      </c>
      <c r="AU699" s="84">
        <v>0</v>
      </c>
      <c r="AV699" s="84"/>
      <c r="AW699" s="480">
        <f>[10]безвозмездные_ФБ!$D$8</f>
        <v>53152.800000000003</v>
      </c>
      <c r="AX699" s="480">
        <f t="shared" ref="AX699:AX700" si="923">AZ699+BB699+BD699</f>
        <v>3758.2745599999998</v>
      </c>
      <c r="AY699" s="504">
        <f t="shared" ref="AY699:AY700" si="924">AX699/K699</f>
        <v>1</v>
      </c>
      <c r="AZ699" s="84"/>
      <c r="BA699" s="84"/>
      <c r="BB699" s="84"/>
      <c r="BC699" s="84"/>
      <c r="BD699" s="85">
        <f>N699-AC699</f>
        <v>3758.2745599999998</v>
      </c>
      <c r="BE699" s="504">
        <f t="shared" ref="BE699:BE700" si="925">BD699/N699</f>
        <v>1</v>
      </c>
    </row>
    <row r="700" spans="2:58" s="328" customFormat="1" ht="86.25" customHeight="1" x14ac:dyDescent="0.25">
      <c r="B700" s="325"/>
      <c r="C700" s="624" t="s">
        <v>361</v>
      </c>
      <c r="D700" s="624"/>
      <c r="E700" s="138"/>
      <c r="F700" s="138"/>
      <c r="G700" s="138"/>
      <c r="H700" s="138"/>
      <c r="I700" s="138"/>
      <c r="J700" s="138"/>
      <c r="K700" s="117">
        <f>L700+M700+N700</f>
        <v>1851.29044</v>
      </c>
      <c r="L700" s="118">
        <v>0</v>
      </c>
      <c r="M700" s="118">
        <v>0</v>
      </c>
      <c r="N700" s="112">
        <v>1851.29044</v>
      </c>
      <c r="O700" s="117">
        <f t="shared" si="919"/>
        <v>0</v>
      </c>
      <c r="P700" s="323">
        <f>O700/K700</f>
        <v>0</v>
      </c>
      <c r="Q700" s="117">
        <v>0</v>
      </c>
      <c r="R700" s="117"/>
      <c r="S700" s="117">
        <v>0</v>
      </c>
      <c r="T700" s="117"/>
      <c r="U700" s="112"/>
      <c r="V700" s="323">
        <f>U700/N700</f>
        <v>0</v>
      </c>
      <c r="W700" s="117">
        <f t="shared" si="920"/>
        <v>0</v>
      </c>
      <c r="X700" s="323">
        <f t="shared" si="893"/>
        <v>0</v>
      </c>
      <c r="Y700" s="117"/>
      <c r="Z700" s="117"/>
      <c r="AA700" s="117"/>
      <c r="AB700" s="117"/>
      <c r="AC700" s="112">
        <v>0</v>
      </c>
      <c r="AD700" s="323">
        <f t="shared" si="921"/>
        <v>0</v>
      </c>
      <c r="AE700" s="117">
        <f t="shared" si="922"/>
        <v>1851.29044</v>
      </c>
      <c r="AF700" s="323">
        <f t="shared" si="895"/>
        <v>1</v>
      </c>
      <c r="AG700" s="117">
        <v>0</v>
      </c>
      <c r="AH700" s="117"/>
      <c r="AI700" s="117">
        <v>0</v>
      </c>
      <c r="AJ700" s="117"/>
      <c r="AK700" s="112">
        <f>N700</f>
        <v>1851.29044</v>
      </c>
      <c r="AL700" s="319">
        <f t="shared" si="918"/>
        <v>1</v>
      </c>
      <c r="AM700" s="117">
        <v>0</v>
      </c>
      <c r="AN700" s="117"/>
      <c r="AO700" s="106">
        <f>AW700-AC700</f>
        <v>26179.737430000001</v>
      </c>
      <c r="AP700" s="106">
        <f>AQ700+AR700+AS700</f>
        <v>0</v>
      </c>
      <c r="AQ700" s="117"/>
      <c r="AR700" s="117"/>
      <c r="AS700" s="106"/>
      <c r="AT700" s="106">
        <f>AU700+AV700+AW700</f>
        <v>26179.737430000001</v>
      </c>
      <c r="AU700" s="117">
        <v>0</v>
      </c>
      <c r="AV700" s="117"/>
      <c r="AW700" s="106">
        <v>26179.737430000001</v>
      </c>
      <c r="AX700" s="106">
        <f t="shared" si="923"/>
        <v>1851.29044</v>
      </c>
      <c r="AY700" s="319">
        <f t="shared" si="924"/>
        <v>1</v>
      </c>
      <c r="AZ700" s="117"/>
      <c r="BA700" s="117"/>
      <c r="BB700" s="117"/>
      <c r="BC700" s="117"/>
      <c r="BD700" s="112">
        <f>N700-AC700</f>
        <v>1851.29044</v>
      </c>
      <c r="BE700" s="319">
        <f t="shared" si="925"/>
        <v>1</v>
      </c>
      <c r="BF700" s="91"/>
    </row>
    <row r="701" spans="2:58" s="328" customFormat="1" ht="119.25" customHeight="1" x14ac:dyDescent="0.25">
      <c r="B701" s="101" t="s">
        <v>22</v>
      </c>
      <c r="C701" s="176" t="s">
        <v>363</v>
      </c>
      <c r="D701" s="479"/>
      <c r="E701" s="138"/>
      <c r="F701" s="138"/>
      <c r="G701" s="138"/>
      <c r="H701" s="138"/>
      <c r="I701" s="138"/>
      <c r="J701" s="138"/>
      <c r="K701" s="578">
        <f>N701</f>
        <v>25680.987000000001</v>
      </c>
      <c r="L701" s="152"/>
      <c r="M701" s="152"/>
      <c r="N701" s="104">
        <f>N702+N703</f>
        <v>25680.987000000001</v>
      </c>
      <c r="O701" s="578">
        <v>0</v>
      </c>
      <c r="P701" s="195">
        <v>0</v>
      </c>
      <c r="Q701" s="117"/>
      <c r="R701" s="117"/>
      <c r="S701" s="117"/>
      <c r="T701" s="117"/>
      <c r="U701" s="112"/>
      <c r="V701" s="323"/>
      <c r="W701" s="578">
        <f t="shared" si="920"/>
        <v>0</v>
      </c>
      <c r="X701" s="195">
        <f t="shared" si="893"/>
        <v>0</v>
      </c>
      <c r="Y701" s="153"/>
      <c r="Z701" s="153"/>
      <c r="AA701" s="153"/>
      <c r="AB701" s="153"/>
      <c r="AC701" s="104">
        <f>AC702+AC703</f>
        <v>0</v>
      </c>
      <c r="AD701" s="195">
        <f>AC701/N701</f>
        <v>0</v>
      </c>
      <c r="AE701" s="578">
        <f>AK701</f>
        <v>25680.987000000001</v>
      </c>
      <c r="AF701" s="195">
        <f t="shared" si="895"/>
        <v>1</v>
      </c>
      <c r="AG701" s="117"/>
      <c r="AH701" s="117"/>
      <c r="AI701" s="117"/>
      <c r="AJ701" s="117"/>
      <c r="AK701" s="104">
        <f>AK702+AK703</f>
        <v>25680.987000000001</v>
      </c>
      <c r="AL701" s="319">
        <f t="shared" si="918"/>
        <v>1</v>
      </c>
      <c r="AM701" s="117"/>
      <c r="AN701" s="117"/>
      <c r="AO701" s="106"/>
      <c r="AP701" s="106"/>
      <c r="AQ701" s="117"/>
      <c r="AR701" s="117"/>
      <c r="AS701" s="106"/>
      <c r="AT701" s="106"/>
      <c r="AU701" s="117"/>
      <c r="AV701" s="117"/>
      <c r="AW701" s="106"/>
      <c r="AX701" s="106"/>
      <c r="AY701" s="319"/>
      <c r="AZ701" s="117"/>
      <c r="BA701" s="117"/>
      <c r="BB701" s="117"/>
      <c r="BC701" s="117"/>
      <c r="BD701" s="112"/>
      <c r="BE701" s="319"/>
      <c r="BF701" s="91"/>
    </row>
    <row r="702" spans="2:58" s="86" customFormat="1" ht="86.25" customHeight="1" x14ac:dyDescent="0.25">
      <c r="B702" s="503"/>
      <c r="C702" s="625" t="s">
        <v>57</v>
      </c>
      <c r="D702" s="625"/>
      <c r="E702" s="84"/>
      <c r="F702" s="84"/>
      <c r="G702" s="84"/>
      <c r="H702" s="84"/>
      <c r="I702" s="84"/>
      <c r="J702" s="84"/>
      <c r="K702" s="577">
        <f>L702+M702+N702</f>
        <v>17206.2</v>
      </c>
      <c r="L702" s="85">
        <v>0</v>
      </c>
      <c r="M702" s="85">
        <v>0</v>
      </c>
      <c r="N702" s="134">
        <f>'[5]2023_2025'!$BK$673</f>
        <v>17206.2</v>
      </c>
      <c r="O702" s="577">
        <f t="shared" ref="O702:O703" si="926">Q702+S702+U702</f>
        <v>0</v>
      </c>
      <c r="P702" s="191">
        <f t="shared" ref="P702:P707" si="927">O702/K702</f>
        <v>0</v>
      </c>
      <c r="Q702" s="84">
        <v>0</v>
      </c>
      <c r="R702" s="84"/>
      <c r="S702" s="84">
        <v>0</v>
      </c>
      <c r="T702" s="84"/>
      <c r="U702" s="85"/>
      <c r="V702" s="191">
        <f>U702/N702</f>
        <v>0</v>
      </c>
      <c r="W702" s="577">
        <f t="shared" ref="W702:W703" si="928">Y702+AA702+AC702</f>
        <v>0</v>
      </c>
      <c r="X702" s="191">
        <f t="shared" si="893"/>
        <v>0</v>
      </c>
      <c r="Y702" s="84"/>
      <c r="Z702" s="84"/>
      <c r="AA702" s="84"/>
      <c r="AB702" s="84"/>
      <c r="AC702" s="85"/>
      <c r="AD702" s="191">
        <f t="shared" ref="AD702:AD703" si="929">AC702/N702</f>
        <v>0</v>
      </c>
      <c r="AE702" s="577">
        <f t="shared" ref="AE702:AE703" si="930">AG702+AI702+AK702</f>
        <v>17206.2</v>
      </c>
      <c r="AF702" s="504">
        <f t="shared" si="895"/>
        <v>1</v>
      </c>
      <c r="AG702" s="84">
        <v>0</v>
      </c>
      <c r="AH702" s="117"/>
      <c r="AI702" s="84">
        <v>0</v>
      </c>
      <c r="AJ702" s="84"/>
      <c r="AK702" s="134">
        <f>K702</f>
        <v>17206.2</v>
      </c>
      <c r="AL702" s="504">
        <f t="shared" ref="AL702:AL707" si="931">AK702/N702</f>
        <v>1</v>
      </c>
      <c r="AM702" s="84">
        <v>0</v>
      </c>
      <c r="AN702" s="84"/>
      <c r="AO702" s="480">
        <f>AW702-AC702</f>
        <v>53152.800000000003</v>
      </c>
      <c r="AP702" s="480">
        <f>AQ702+AR702+AS702</f>
        <v>0</v>
      </c>
      <c r="AQ702" s="84"/>
      <c r="AR702" s="84"/>
      <c r="AS702" s="480"/>
      <c r="AT702" s="480">
        <f>AU702+AV702+AW702</f>
        <v>53152.800000000003</v>
      </c>
      <c r="AU702" s="84">
        <v>0</v>
      </c>
      <c r="AV702" s="84"/>
      <c r="AW702" s="480">
        <f>[10]безвозмездные_ФБ!$D$8</f>
        <v>53152.800000000003</v>
      </c>
      <c r="AX702" s="480">
        <f t="shared" ref="AX702:AX703" si="932">AZ702+BB702+BD702</f>
        <v>17206.2</v>
      </c>
      <c r="AY702" s="504">
        <f t="shared" ref="AY702:AY703" si="933">AX702/K702</f>
        <v>1</v>
      </c>
      <c r="AZ702" s="84"/>
      <c r="BA702" s="84"/>
      <c r="BB702" s="84"/>
      <c r="BC702" s="84"/>
      <c r="BD702" s="85">
        <f>N702-AC702</f>
        <v>17206.2</v>
      </c>
      <c r="BE702" s="504">
        <f t="shared" ref="BE702:BE703" si="934">BD702/N702</f>
        <v>1</v>
      </c>
    </row>
    <row r="703" spans="2:58" s="328" customFormat="1" ht="61.5" customHeight="1" x14ac:dyDescent="0.25">
      <c r="B703" s="325"/>
      <c r="C703" s="624" t="s">
        <v>361</v>
      </c>
      <c r="D703" s="624"/>
      <c r="E703" s="138"/>
      <c r="F703" s="138"/>
      <c r="G703" s="138"/>
      <c r="H703" s="138"/>
      <c r="I703" s="138"/>
      <c r="J703" s="138"/>
      <c r="K703" s="117">
        <f>L703+M703+N703</f>
        <v>8474.7870000000003</v>
      </c>
      <c r="L703" s="118">
        <v>0</v>
      </c>
      <c r="M703" s="118">
        <v>0</v>
      </c>
      <c r="N703" s="112">
        <f>'[5]2023_2025'!$BK$674</f>
        <v>8474.7870000000003</v>
      </c>
      <c r="O703" s="117">
        <f t="shared" si="926"/>
        <v>0</v>
      </c>
      <c r="P703" s="323">
        <f t="shared" si="927"/>
        <v>0</v>
      </c>
      <c r="Q703" s="117">
        <v>0</v>
      </c>
      <c r="R703" s="117"/>
      <c r="S703" s="117">
        <v>0</v>
      </c>
      <c r="T703" s="117"/>
      <c r="U703" s="112"/>
      <c r="V703" s="323">
        <f>U703/N703</f>
        <v>0</v>
      </c>
      <c r="W703" s="117">
        <f t="shared" si="928"/>
        <v>0</v>
      </c>
      <c r="X703" s="323">
        <f t="shared" si="893"/>
        <v>0</v>
      </c>
      <c r="Y703" s="117"/>
      <c r="Z703" s="117"/>
      <c r="AA703" s="117"/>
      <c r="AB703" s="117"/>
      <c r="AC703" s="112"/>
      <c r="AD703" s="323">
        <f t="shared" si="929"/>
        <v>0</v>
      </c>
      <c r="AE703" s="117">
        <f t="shared" si="930"/>
        <v>8474.7870000000003</v>
      </c>
      <c r="AF703" s="323">
        <f t="shared" si="895"/>
        <v>1</v>
      </c>
      <c r="AG703" s="117">
        <v>0</v>
      </c>
      <c r="AH703" s="117"/>
      <c r="AI703" s="117">
        <v>0</v>
      </c>
      <c r="AJ703" s="117"/>
      <c r="AK703" s="112">
        <f>K703</f>
        <v>8474.7870000000003</v>
      </c>
      <c r="AL703" s="319">
        <f t="shared" si="931"/>
        <v>1</v>
      </c>
      <c r="AM703" s="117">
        <v>0</v>
      </c>
      <c r="AN703" s="117"/>
      <c r="AO703" s="106">
        <f>AW703-AC703</f>
        <v>26179.737430000001</v>
      </c>
      <c r="AP703" s="106">
        <f>AQ703+AR703+AS703</f>
        <v>0</v>
      </c>
      <c r="AQ703" s="117"/>
      <c r="AR703" s="117"/>
      <c r="AS703" s="106"/>
      <c r="AT703" s="106">
        <f>AU703+AV703+AW703</f>
        <v>26179.737430000001</v>
      </c>
      <c r="AU703" s="117">
        <v>0</v>
      </c>
      <c r="AV703" s="117"/>
      <c r="AW703" s="106">
        <v>26179.737430000001</v>
      </c>
      <c r="AX703" s="106">
        <f t="shared" si="932"/>
        <v>8474.7870000000003</v>
      </c>
      <c r="AY703" s="319">
        <f t="shared" si="933"/>
        <v>1</v>
      </c>
      <c r="AZ703" s="117"/>
      <c r="BA703" s="117"/>
      <c r="BB703" s="117"/>
      <c r="BC703" s="117"/>
      <c r="BD703" s="112">
        <f>N703-AC703</f>
        <v>8474.7870000000003</v>
      </c>
      <c r="BE703" s="319">
        <f t="shared" si="934"/>
        <v>1</v>
      </c>
      <c r="BF703" s="91"/>
    </row>
    <row r="704" spans="2:58" s="91" customFormat="1" ht="60.75" customHeight="1" x14ac:dyDescent="0.25">
      <c r="B704" s="622" t="s">
        <v>275</v>
      </c>
      <c r="C704" s="622"/>
      <c r="D704" s="103" t="e">
        <f>D547+#REF!+#REF!</f>
        <v>#REF!</v>
      </c>
      <c r="E704" s="103" t="e">
        <f>E547+#REF!+#REF!</f>
        <v>#REF!</v>
      </c>
      <c r="F704" s="103" t="e">
        <f>F547+#REF!+#REF!</f>
        <v>#REF!</v>
      </c>
      <c r="G704" s="103" t="e">
        <f>G547+#REF!+#REF!</f>
        <v>#REF!</v>
      </c>
      <c r="H704" s="103" t="e">
        <f>H547+#REF!+#REF!</f>
        <v>#REF!</v>
      </c>
      <c r="I704" s="103" t="e">
        <f>I547+#REF!+#REF!</f>
        <v>#REF!</v>
      </c>
      <c r="J704" s="103" t="e">
        <f>J547+#REF!+#REF!</f>
        <v>#REF!</v>
      </c>
      <c r="K704" s="578">
        <f>L704+M704+N704</f>
        <v>139700.90288000001</v>
      </c>
      <c r="L704" s="104">
        <f>L675+L664</f>
        <v>20741.143410000001</v>
      </c>
      <c r="M704" s="104">
        <f>M675+M664</f>
        <v>0</v>
      </c>
      <c r="N704" s="104">
        <f>N669+N664</f>
        <v>118959.75947</v>
      </c>
      <c r="O704" s="578">
        <f>Q704+S704+U704</f>
        <v>25388.13319</v>
      </c>
      <c r="P704" s="230">
        <f t="shared" si="927"/>
        <v>0.18173206233182221</v>
      </c>
      <c r="Q704" s="104">
        <f>Q675+Q664</f>
        <v>3415.8704200000002</v>
      </c>
      <c r="R704" s="230">
        <f>R675+R664</f>
        <v>0.16469055502278118</v>
      </c>
      <c r="S704" s="443">
        <f>S675+S664</f>
        <v>0</v>
      </c>
      <c r="T704" s="443">
        <f>T675+T664</f>
        <v>0</v>
      </c>
      <c r="U704" s="104">
        <f>U669+U664</f>
        <v>21972.262770000001</v>
      </c>
      <c r="V704" s="230">
        <f>V675+V664</f>
        <v>1.0165099298550297</v>
      </c>
      <c r="W704" s="578">
        <f>W669+W664</f>
        <v>34613.104490000005</v>
      </c>
      <c r="X704" s="230">
        <f t="shared" si="893"/>
        <v>0.24776578945758065</v>
      </c>
      <c r="Y704" s="104">
        <f>Y675+Y664</f>
        <v>0</v>
      </c>
      <c r="Z704" s="230">
        <f t="shared" ref="Z704:Z705" si="935">Y704/L704</f>
        <v>0</v>
      </c>
      <c r="AA704" s="104"/>
      <c r="AB704" s="103"/>
      <c r="AC704" s="104">
        <f>AC669+AC664</f>
        <v>34613.104490000005</v>
      </c>
      <c r="AD704" s="323">
        <f t="shared" ref="AD704:AD707" si="936">AC704/N704</f>
        <v>0.29096481570079963</v>
      </c>
      <c r="AE704" s="578">
        <f>AG704+AI704+AK704</f>
        <v>137700.90288000001</v>
      </c>
      <c r="AF704" s="230">
        <f t="shared" si="895"/>
        <v>0.98568370025698437</v>
      </c>
      <c r="AG704" s="104">
        <f>AG675+AG664</f>
        <v>18741.143410000001</v>
      </c>
      <c r="AH704" s="106"/>
      <c r="AI704" s="104">
        <f>AI675+AI664</f>
        <v>0</v>
      </c>
      <c r="AJ704" s="103"/>
      <c r="AK704" s="104">
        <f>AK669+AK664</f>
        <v>118959.75947</v>
      </c>
      <c r="AL704" s="319">
        <f t="shared" si="931"/>
        <v>1</v>
      </c>
      <c r="AM704" s="103" t="e">
        <f>#REF!+AM666+AM669+AM680</f>
        <v>#REF!</v>
      </c>
      <c r="AN704" s="103" t="e">
        <f>#REF!+AN666+AN669+AN680</f>
        <v>#REF!</v>
      </c>
      <c r="AO704" s="103" t="e">
        <f>#REF!+AO666+AO669+AO680</f>
        <v>#REF!</v>
      </c>
      <c r="AP704" s="103" t="e">
        <f>#REF!+AP666+AP669+AP680</f>
        <v>#REF!</v>
      </c>
      <c r="AQ704" s="103" t="e">
        <f>#REF!+AQ666+AQ669+AQ680</f>
        <v>#REF!</v>
      </c>
      <c r="AR704" s="103" t="e">
        <f>#REF!+AR666+AR669+AR680</f>
        <v>#REF!</v>
      </c>
      <c r="AS704" s="103" t="e">
        <f>#REF!+AS666+AS669+AS680</f>
        <v>#REF!</v>
      </c>
      <c r="AT704" s="103" t="e">
        <f>#REF!+AT666+AT669+AT680</f>
        <v>#REF!</v>
      </c>
      <c r="AU704" s="103" t="e">
        <f>#REF!+AU666+AU669+AU680</f>
        <v>#REF!</v>
      </c>
      <c r="AV704" s="103" t="e">
        <f>#REF!+AV666+AV669+AV680</f>
        <v>#REF!</v>
      </c>
      <c r="AW704" s="103" t="e">
        <f>#REF!+AW666+AW669+AW680</f>
        <v>#REF!</v>
      </c>
      <c r="AX704" s="104">
        <f>AX675+AX664</f>
        <v>18531.192079999997</v>
      </c>
      <c r="AY704" s="319">
        <f>AX704/K704</f>
        <v>0.13264905020633891</v>
      </c>
      <c r="AZ704" s="104">
        <f>AZ675+AZ664</f>
        <v>0</v>
      </c>
      <c r="BA704" s="323">
        <f>AZ704/L704</f>
        <v>0</v>
      </c>
      <c r="BB704" s="104"/>
      <c r="BC704" s="408"/>
      <c r="BD704" s="104">
        <f>BD675+BD664</f>
        <v>18531.192079999997</v>
      </c>
      <c r="BE704" s="323">
        <f>BD704/N704</f>
        <v>0.15577698006924187</v>
      </c>
    </row>
    <row r="705" spans="2:59" s="109" customFormat="1" ht="45.75" customHeight="1" x14ac:dyDescent="0.25">
      <c r="B705" s="329"/>
      <c r="C705" s="159" t="s">
        <v>56</v>
      </c>
      <c r="D705" s="79" t="e">
        <f>D551+D602+D607+#REF!+#REF!+#REF!</f>
        <v>#REF!</v>
      </c>
      <c r="E705" s="79"/>
      <c r="F705" s="79"/>
      <c r="G705" s="79"/>
      <c r="H705" s="79"/>
      <c r="I705" s="79"/>
      <c r="J705" s="79"/>
      <c r="K705" s="576">
        <f>L705+M705+N705</f>
        <v>94921.902880000009</v>
      </c>
      <c r="L705" s="111">
        <f>L677+L664</f>
        <v>20741.143410000001</v>
      </c>
      <c r="M705" s="111">
        <f>M677+M664</f>
        <v>0</v>
      </c>
      <c r="N705" s="111">
        <f>N674+N664</f>
        <v>74180.759470000005</v>
      </c>
      <c r="O705" s="576">
        <f>Q705+S705+U705</f>
        <v>11243.79787</v>
      </c>
      <c r="P705" s="230">
        <f t="shared" si="927"/>
        <v>0.11845314441509223</v>
      </c>
      <c r="Q705" s="111">
        <f>Q677+Q664</f>
        <v>3415.8704200000002</v>
      </c>
      <c r="R705" s="230">
        <f>R676+R665</f>
        <v>0</v>
      </c>
      <c r="S705" s="440">
        <f>S677+S664</f>
        <v>0</v>
      </c>
      <c r="T705" s="440"/>
      <c r="U705" s="111">
        <f>U674+U664</f>
        <v>7827.9274500000001</v>
      </c>
      <c r="V705" s="230">
        <f t="shared" ref="V705:V707" si="937">U705/N705</f>
        <v>0.10552503783903359</v>
      </c>
      <c r="W705" s="576">
        <f>W674+W664</f>
        <v>17567.71225</v>
      </c>
      <c r="X705" s="230">
        <f t="shared" si="893"/>
        <v>0.18507543271871668</v>
      </c>
      <c r="Y705" s="111">
        <f>Y677+Y664</f>
        <v>0</v>
      </c>
      <c r="Z705" s="230">
        <f t="shared" si="935"/>
        <v>0</v>
      </c>
      <c r="AA705" s="379"/>
      <c r="AB705" s="79"/>
      <c r="AC705" s="111">
        <f>AC674+AC664</f>
        <v>17567.71225</v>
      </c>
      <c r="AD705" s="323">
        <f t="shared" si="936"/>
        <v>0.2368230303318031</v>
      </c>
      <c r="AE705" s="576">
        <f>AG705+AI705+AK705</f>
        <v>92921.902880000009</v>
      </c>
      <c r="AF705" s="230">
        <f t="shared" si="895"/>
        <v>0.97893004734082933</v>
      </c>
      <c r="AG705" s="111">
        <f>AG677+AG664</f>
        <v>18741.143410000001</v>
      </c>
      <c r="AH705" s="106"/>
      <c r="AI705" s="379">
        <f>AI677+AI664</f>
        <v>0</v>
      </c>
      <c r="AJ705" s="79"/>
      <c r="AK705" s="111">
        <f>AK674+AK664</f>
        <v>74180.759470000005</v>
      </c>
      <c r="AL705" s="319">
        <f t="shared" si="931"/>
        <v>1</v>
      </c>
      <c r="AM705" s="79" t="e">
        <f>#REF!+AM668+AM672+AM677+AM681</f>
        <v>#REF!</v>
      </c>
      <c r="AN705" s="79" t="e">
        <f>#REF!+AN668+AN672+AN677+AN681</f>
        <v>#REF!</v>
      </c>
      <c r="AO705" s="79" t="e">
        <f>#REF!+AO668+AO672+AO677+AO681</f>
        <v>#REF!</v>
      </c>
      <c r="AP705" s="79" t="e">
        <f>#REF!+AP668+AP672+AP677+AP681</f>
        <v>#REF!</v>
      </c>
      <c r="AQ705" s="79" t="e">
        <f>#REF!+AQ668+AQ672+AQ677+AQ681</f>
        <v>#REF!</v>
      </c>
      <c r="AR705" s="79" t="e">
        <f>#REF!+AR668+AR672+AR677+AR681</f>
        <v>#REF!</v>
      </c>
      <c r="AS705" s="79" t="e">
        <f>#REF!+AS668+AS672+AS677+AS681</f>
        <v>#REF!</v>
      </c>
      <c r="AT705" s="79" t="e">
        <f>#REF!+AT668+AT672+AT677+AT681</f>
        <v>#REF!</v>
      </c>
      <c r="AU705" s="79" t="e">
        <f>#REF!+AU668+AU672+AU677+AU681</f>
        <v>#REF!</v>
      </c>
      <c r="AV705" s="79" t="e">
        <f>#REF!+AV668+AV672+AV677+AV681</f>
        <v>#REF!</v>
      </c>
      <c r="AW705" s="79" t="e">
        <f>#REF!+AW668+AW672+AW677+AW681</f>
        <v>#REF!</v>
      </c>
      <c r="AX705" s="111">
        <f>AX677+AX664</f>
        <v>18531.191989999999</v>
      </c>
      <c r="AY705" s="319">
        <f t="shared" ref="AY705:AY707" si="938">AX705/K705</f>
        <v>0.19522566897365171</v>
      </c>
      <c r="AZ705" s="111">
        <f>AZ677+AZ664</f>
        <v>0</v>
      </c>
      <c r="BA705" s="323">
        <f t="shared" ref="BA705" si="939">AZ705/L705</f>
        <v>0</v>
      </c>
      <c r="BB705" s="406"/>
      <c r="BC705" s="406"/>
      <c r="BD705" s="111">
        <f>BD677+BD664</f>
        <v>18531.191989999999</v>
      </c>
      <c r="BE705" s="323">
        <f t="shared" ref="BE705:BE707" si="940">BD705/N705</f>
        <v>0.2498113004288442</v>
      </c>
      <c r="BF705" s="108"/>
      <c r="BG705" s="108"/>
    </row>
    <row r="706" spans="2:59" s="86" customFormat="1" ht="56.25" customHeight="1" x14ac:dyDescent="0.25">
      <c r="B706" s="155"/>
      <c r="C706" s="156" t="s">
        <v>57</v>
      </c>
      <c r="D706" s="84">
        <f>D552+D603</f>
        <v>0</v>
      </c>
      <c r="E706" s="84"/>
      <c r="F706" s="84"/>
      <c r="G706" s="84"/>
      <c r="H706" s="84"/>
      <c r="I706" s="84"/>
      <c r="J706" s="84"/>
      <c r="K706" s="84">
        <f>N706</f>
        <v>44779</v>
      </c>
      <c r="L706" s="85">
        <f>L667+L671+L676</f>
        <v>0</v>
      </c>
      <c r="M706" s="85">
        <f>M667+M671+M676</f>
        <v>0</v>
      </c>
      <c r="N706" s="85">
        <f>N673</f>
        <v>44779</v>
      </c>
      <c r="O706" s="84">
        <f>Q706+U706</f>
        <v>14144.33532</v>
      </c>
      <c r="P706" s="230">
        <f t="shared" si="927"/>
        <v>0.31586983452064582</v>
      </c>
      <c r="Q706" s="85">
        <f>Q667+Q671+Q676</f>
        <v>0</v>
      </c>
      <c r="R706" s="230">
        <f>R677+R666</f>
        <v>0</v>
      </c>
      <c r="S706" s="84">
        <f>S667+S671+S676</f>
        <v>0</v>
      </c>
      <c r="T706" s="84"/>
      <c r="U706" s="85">
        <f>U673</f>
        <v>14144.33532</v>
      </c>
      <c r="V706" s="230">
        <f t="shared" si="937"/>
        <v>0.31586983452064582</v>
      </c>
      <c r="W706" s="84">
        <f>W673</f>
        <v>17045.392240000001</v>
      </c>
      <c r="X706" s="230">
        <f t="shared" si="893"/>
        <v>0.38065593782799978</v>
      </c>
      <c r="Y706" s="84">
        <f>Y667+Y671+Y676</f>
        <v>0</v>
      </c>
      <c r="Z706" s="230">
        <v>0</v>
      </c>
      <c r="AA706" s="84"/>
      <c r="AB706" s="84"/>
      <c r="AC706" s="85">
        <f>AC673</f>
        <v>17045.392240000001</v>
      </c>
      <c r="AD706" s="323">
        <f t="shared" si="936"/>
        <v>0.38065593782799978</v>
      </c>
      <c r="AE706" s="84">
        <f>AK706</f>
        <v>44779</v>
      </c>
      <c r="AF706" s="230">
        <f t="shared" si="895"/>
        <v>1</v>
      </c>
      <c r="AG706" s="85">
        <f>AG667+AG671+AG676</f>
        <v>0</v>
      </c>
      <c r="AH706" s="117"/>
      <c r="AI706" s="84">
        <f>AI667+AI671+AI676</f>
        <v>0</v>
      </c>
      <c r="AJ706" s="84"/>
      <c r="AK706" s="85">
        <f>AK673</f>
        <v>44779</v>
      </c>
      <c r="AL706" s="319">
        <f t="shared" si="931"/>
        <v>1</v>
      </c>
      <c r="AM706" s="84">
        <f t="shared" ref="AM706:AX706" si="941">AM667+AM671+AM676</f>
        <v>0</v>
      </c>
      <c r="AN706" s="84">
        <f t="shared" si="941"/>
        <v>0</v>
      </c>
      <c r="AO706" s="84">
        <f t="shared" si="941"/>
        <v>41828.955590000005</v>
      </c>
      <c r="AP706" s="84">
        <f t="shared" si="941"/>
        <v>0</v>
      </c>
      <c r="AQ706" s="84">
        <f t="shared" si="941"/>
        <v>0</v>
      </c>
      <c r="AR706" s="84">
        <f t="shared" si="941"/>
        <v>0</v>
      </c>
      <c r="AS706" s="84">
        <f t="shared" si="941"/>
        <v>0</v>
      </c>
      <c r="AT706" s="84">
        <f t="shared" si="941"/>
        <v>53152.800000000003</v>
      </c>
      <c r="AU706" s="84">
        <f t="shared" si="941"/>
        <v>0</v>
      </c>
      <c r="AV706" s="84">
        <f t="shared" si="941"/>
        <v>0</v>
      </c>
      <c r="AW706" s="84">
        <f t="shared" si="941"/>
        <v>53152.800000000003</v>
      </c>
      <c r="AX706" s="85">
        <f t="shared" si="941"/>
        <v>8.9999999545398168E-5</v>
      </c>
      <c r="AY706" s="319">
        <f t="shared" si="938"/>
        <v>2.0098706881662872E-9</v>
      </c>
      <c r="AZ706" s="84">
        <f>AZ667+AZ671+AZ676</f>
        <v>0</v>
      </c>
      <c r="BA706" s="323">
        <v>0</v>
      </c>
      <c r="BB706" s="84"/>
      <c r="BC706" s="84"/>
      <c r="BD706" s="85">
        <f>BD667+BD671+BD676</f>
        <v>8.9999999545398168E-5</v>
      </c>
      <c r="BE706" s="323">
        <f t="shared" si="940"/>
        <v>2.0098706881662872E-9</v>
      </c>
    </row>
    <row r="707" spans="2:59" s="308" customFormat="1" ht="64.5" customHeight="1" x14ac:dyDescent="0.25">
      <c r="B707" s="623" t="s">
        <v>58</v>
      </c>
      <c r="C707" s="623"/>
      <c r="D707" s="208" t="e">
        <f>D553+D604</f>
        <v>#REF!</v>
      </c>
      <c r="E707" s="208">
        <f>E553+E604</f>
        <v>18536.115859999998</v>
      </c>
      <c r="F707" s="208">
        <f>F553+F604</f>
        <v>8536.1158599999999</v>
      </c>
      <c r="G707" s="208">
        <f>G553+G604</f>
        <v>10000</v>
      </c>
      <c r="H707" s="208">
        <f>I707+J707</f>
        <v>643739.65674000001</v>
      </c>
      <c r="I707" s="208">
        <f>I553+I604</f>
        <v>34635.051740000003</v>
      </c>
      <c r="J707" s="208">
        <f>J553+J604</f>
        <v>609104.60499999998</v>
      </c>
      <c r="K707" s="208">
        <f>L707+M707+N707</f>
        <v>118959.75947</v>
      </c>
      <c r="L707" s="209">
        <f>L619+L669</f>
        <v>0</v>
      </c>
      <c r="M707" s="209">
        <f>M619+M669</f>
        <v>0</v>
      </c>
      <c r="N707" s="209">
        <f>N704</f>
        <v>118959.75947</v>
      </c>
      <c r="O707" s="208">
        <f>O619+O669+O659</f>
        <v>21972.262770000001</v>
      </c>
      <c r="P707" s="434">
        <f t="shared" si="927"/>
        <v>0.18470332209726012</v>
      </c>
      <c r="Q707" s="209">
        <v>0</v>
      </c>
      <c r="R707" s="434">
        <f>R678+R667</f>
        <v>0</v>
      </c>
      <c r="S707" s="208">
        <v>0</v>
      </c>
      <c r="T707" s="208"/>
      <c r="U707" s="209">
        <f>U619+U669+U659</f>
        <v>21972.262770000001</v>
      </c>
      <c r="V707" s="434">
        <f t="shared" si="937"/>
        <v>0.18470332209726012</v>
      </c>
      <c r="W707" s="208">
        <f>W619+W669+W659</f>
        <v>34613.104489999998</v>
      </c>
      <c r="X707" s="434">
        <f t="shared" si="893"/>
        <v>0.29096481570079957</v>
      </c>
      <c r="Y707" s="208">
        <v>0</v>
      </c>
      <c r="Z707" s="434">
        <v>0</v>
      </c>
      <c r="AA707" s="208"/>
      <c r="AB707" s="208"/>
      <c r="AC707" s="209">
        <f>AC619+AC669+AC659</f>
        <v>34613.104489999998</v>
      </c>
      <c r="AD707" s="469">
        <f t="shared" si="936"/>
        <v>0.29096481570079957</v>
      </c>
      <c r="AE707" s="208">
        <f>AK707</f>
        <v>118959.75947</v>
      </c>
      <c r="AF707" s="434">
        <f t="shared" si="895"/>
        <v>1</v>
      </c>
      <c r="AG707" s="209">
        <v>0</v>
      </c>
      <c r="AH707" s="117"/>
      <c r="AI707" s="208">
        <v>0</v>
      </c>
      <c r="AJ707" s="208"/>
      <c r="AK707" s="209">
        <f>AK619+AK669+AK659</f>
        <v>118959.75947</v>
      </c>
      <c r="AL707" s="434">
        <f t="shared" si="931"/>
        <v>1</v>
      </c>
      <c r="AM707" s="208" t="e">
        <f>#REF!+AM669</f>
        <v>#REF!</v>
      </c>
      <c r="AN707" s="208" t="e">
        <f>#REF!+AN669</f>
        <v>#REF!</v>
      </c>
      <c r="AO707" s="208" t="e">
        <f>#REF!+AO669</f>
        <v>#REF!</v>
      </c>
      <c r="AP707" s="208" t="e">
        <f>#REF!+AP669</f>
        <v>#REF!</v>
      </c>
      <c r="AQ707" s="208" t="e">
        <f>#REF!+AQ669</f>
        <v>#REF!</v>
      </c>
      <c r="AR707" s="208" t="e">
        <f>#REF!+AR669</f>
        <v>#REF!</v>
      </c>
      <c r="AS707" s="208" t="e">
        <f>#REF!+AS669</f>
        <v>#REF!</v>
      </c>
      <c r="AT707" s="208" t="e">
        <f>#REF!+AT669</f>
        <v>#REF!</v>
      </c>
      <c r="AU707" s="208" t="e">
        <f>#REF!+AU669</f>
        <v>#REF!</v>
      </c>
      <c r="AV707" s="208" t="e">
        <f>#REF!+AV669</f>
        <v>#REF!</v>
      </c>
      <c r="AW707" s="208" t="e">
        <f>#REF!+AW669</f>
        <v>#REF!</v>
      </c>
      <c r="AX707" s="209">
        <f>AZ707+BB707+BD707</f>
        <v>18531.192079999997</v>
      </c>
      <c r="AY707" s="434">
        <f t="shared" si="938"/>
        <v>0.15577698006924187</v>
      </c>
      <c r="AZ707" s="208">
        <v>0</v>
      </c>
      <c r="BA707" s="469">
        <v>0</v>
      </c>
      <c r="BB707" s="208"/>
      <c r="BC707" s="208"/>
      <c r="BD707" s="208">
        <f>BD619+BD669</f>
        <v>18531.192079999997</v>
      </c>
      <c r="BE707" s="469">
        <f t="shared" si="940"/>
        <v>0.15577698006924187</v>
      </c>
      <c r="BF707" s="307"/>
      <c r="BG707" s="307"/>
    </row>
    <row r="708" spans="2:59" s="328" customFormat="1" ht="86.25" hidden="1" customHeight="1" x14ac:dyDescent="0.25">
      <c r="B708" s="330"/>
      <c r="C708" s="331"/>
      <c r="D708" s="332"/>
      <c r="E708" s="332"/>
      <c r="F708" s="332"/>
      <c r="G708" s="332"/>
      <c r="H708" s="332"/>
      <c r="I708" s="332"/>
      <c r="J708" s="332"/>
      <c r="K708" s="333"/>
      <c r="L708" s="333"/>
      <c r="M708" s="333"/>
      <c r="N708" s="333"/>
      <c r="O708" s="333"/>
      <c r="P708" s="333"/>
      <c r="Q708" s="333"/>
      <c r="R708" s="333"/>
      <c r="S708" s="333"/>
      <c r="T708" s="333"/>
      <c r="U708" s="333"/>
      <c r="V708" s="333"/>
      <c r="W708" s="333"/>
      <c r="X708" s="333"/>
      <c r="Y708" s="333"/>
      <c r="Z708" s="333"/>
      <c r="AA708" s="333"/>
      <c r="AB708" s="333"/>
      <c r="AC708" s="333"/>
      <c r="AD708" s="333"/>
      <c r="AE708" s="333"/>
      <c r="AF708" s="333"/>
      <c r="AG708" s="333"/>
      <c r="AH708" s="565"/>
      <c r="AI708" s="333"/>
      <c r="AJ708" s="333"/>
      <c r="AK708" s="333"/>
      <c r="AL708" s="333"/>
      <c r="AM708" s="333"/>
      <c r="AN708" s="333"/>
      <c r="AO708" s="333"/>
      <c r="AP708" s="333"/>
      <c r="AQ708" s="333"/>
      <c r="AR708" s="333"/>
      <c r="AS708" s="333"/>
      <c r="AT708" s="333"/>
      <c r="AU708" s="333"/>
      <c r="AV708" s="333"/>
      <c r="AW708" s="333"/>
      <c r="AX708" s="333"/>
      <c r="AY708" s="333"/>
      <c r="AZ708" s="333"/>
      <c r="BA708" s="333"/>
      <c r="BB708" s="333"/>
      <c r="BC708" s="333"/>
      <c r="BD708" s="333"/>
      <c r="BE708" s="333"/>
    </row>
    <row r="709" spans="2:59" s="328" customFormat="1" ht="86.25" hidden="1" customHeight="1" x14ac:dyDescent="0.25">
      <c r="B709" s="330"/>
      <c r="C709" s="331"/>
      <c r="D709" s="332"/>
      <c r="E709" s="332"/>
      <c r="F709" s="332"/>
      <c r="G709" s="332"/>
      <c r="H709" s="332"/>
      <c r="I709" s="332"/>
      <c r="J709" s="332"/>
      <c r="K709" s="333"/>
      <c r="L709" s="333"/>
      <c r="M709" s="333"/>
      <c r="N709" s="333"/>
      <c r="O709" s="333"/>
      <c r="P709" s="333"/>
      <c r="Q709" s="333"/>
      <c r="R709" s="333"/>
      <c r="S709" s="333"/>
      <c r="T709" s="333"/>
      <c r="U709" s="333"/>
      <c r="V709" s="333"/>
      <c r="W709" s="333"/>
      <c r="X709" s="333"/>
      <c r="Y709" s="333"/>
      <c r="Z709" s="333"/>
      <c r="AA709" s="333"/>
      <c r="AB709" s="333"/>
      <c r="AC709" s="333"/>
      <c r="AD709" s="333"/>
      <c r="AE709" s="333"/>
      <c r="AF709" s="333"/>
      <c r="AG709" s="333"/>
      <c r="AH709" s="565"/>
      <c r="AI709" s="333"/>
      <c r="AJ709" s="333"/>
      <c r="AK709" s="333"/>
      <c r="AL709" s="333"/>
      <c r="AM709" s="333"/>
      <c r="AN709" s="333"/>
      <c r="AO709" s="333"/>
      <c r="AP709" s="333"/>
      <c r="AQ709" s="333"/>
      <c r="AR709" s="333"/>
      <c r="AS709" s="333"/>
      <c r="AT709" s="333"/>
      <c r="AU709" s="333"/>
      <c r="AV709" s="333"/>
      <c r="AW709" s="333"/>
      <c r="AX709" s="333"/>
      <c r="AY709" s="333"/>
      <c r="AZ709" s="333"/>
      <c r="BA709" s="333"/>
      <c r="BB709" s="333"/>
      <c r="BC709" s="333"/>
      <c r="BD709" s="333"/>
      <c r="BE709" s="333"/>
    </row>
    <row r="710" spans="2:59" s="328" customFormat="1" ht="53.25" customHeight="1" x14ac:dyDescent="0.25">
      <c r="B710" s="671" t="s">
        <v>276</v>
      </c>
      <c r="C710" s="672"/>
      <c r="D710" s="672"/>
      <c r="E710" s="672"/>
      <c r="F710" s="672"/>
      <c r="G710" s="672"/>
      <c r="H710" s="672"/>
      <c r="I710" s="672"/>
      <c r="J710" s="672"/>
      <c r="K710" s="672"/>
      <c r="L710" s="672"/>
      <c r="M710" s="672"/>
      <c r="N710" s="672"/>
      <c r="O710" s="672"/>
      <c r="P710" s="672"/>
      <c r="Q710" s="672"/>
      <c r="R710" s="672"/>
      <c r="S710" s="672"/>
      <c r="T710" s="672"/>
      <c r="U710" s="672"/>
      <c r="V710" s="672"/>
      <c r="W710" s="672"/>
      <c r="X710" s="672"/>
      <c r="Y710" s="672"/>
      <c r="Z710" s="672"/>
      <c r="AA710" s="672"/>
      <c r="AB710" s="672"/>
      <c r="AC710" s="672"/>
      <c r="AD710" s="672"/>
      <c r="AE710" s="672"/>
      <c r="AF710" s="672"/>
      <c r="AG710" s="672"/>
      <c r="AH710" s="672"/>
      <c r="AI710" s="672"/>
      <c r="AJ710" s="672"/>
      <c r="AK710" s="672"/>
      <c r="AL710" s="672"/>
      <c r="AM710" s="672"/>
      <c r="AN710" s="672"/>
      <c r="AO710" s="672"/>
      <c r="AP710" s="672"/>
      <c r="AQ710" s="672"/>
      <c r="AR710" s="672"/>
      <c r="AS710" s="672"/>
      <c r="AT710" s="672"/>
      <c r="AU710" s="672"/>
      <c r="AV710" s="672"/>
      <c r="AW710" s="672"/>
      <c r="AX710" s="672"/>
      <c r="AY710" s="672"/>
      <c r="AZ710" s="672"/>
      <c r="BA710" s="672"/>
      <c r="BB710" s="672"/>
      <c r="BC710" s="672"/>
      <c r="BD710" s="672"/>
      <c r="BE710" s="672"/>
    </row>
    <row r="711" spans="2:59" s="328" customFormat="1" ht="48" customHeight="1" x14ac:dyDescent="0.25">
      <c r="B711" s="627" t="s">
        <v>36</v>
      </c>
      <c r="C711" s="628"/>
      <c r="D711" s="628"/>
      <c r="E711" s="628"/>
      <c r="F711" s="628"/>
      <c r="G711" s="628"/>
      <c r="H711" s="628"/>
      <c r="I711" s="628"/>
      <c r="J711" s="628"/>
      <c r="K711" s="628"/>
      <c r="L711" s="628"/>
      <c r="M711" s="628"/>
      <c r="N711" s="628"/>
      <c r="O711" s="628"/>
      <c r="P711" s="628"/>
      <c r="Q711" s="628"/>
      <c r="R711" s="628"/>
      <c r="S711" s="628"/>
      <c r="T711" s="628"/>
      <c r="U711" s="628"/>
      <c r="V711" s="628"/>
      <c r="W711" s="628"/>
      <c r="X711" s="628"/>
      <c r="Y711" s="628"/>
      <c r="Z711" s="628"/>
      <c r="AA711" s="628"/>
      <c r="AB711" s="628"/>
      <c r="AC711" s="628"/>
      <c r="AD711" s="628"/>
      <c r="AE711" s="628"/>
      <c r="AF711" s="628"/>
      <c r="AG711" s="628"/>
      <c r="AH711" s="628"/>
      <c r="AI711" s="628"/>
      <c r="AJ711" s="628"/>
      <c r="AK711" s="628"/>
      <c r="AL711" s="628"/>
      <c r="AM711" s="628"/>
      <c r="AN711" s="628"/>
      <c r="AO711" s="628"/>
      <c r="AP711" s="628"/>
      <c r="AQ711" s="628"/>
      <c r="AR711" s="628"/>
      <c r="AS711" s="628"/>
      <c r="AT711" s="628"/>
      <c r="AU711" s="628"/>
      <c r="AV711" s="628"/>
      <c r="AW711" s="628"/>
      <c r="AX711" s="628"/>
      <c r="AY711" s="628"/>
      <c r="AZ711" s="628"/>
      <c r="BA711" s="628"/>
      <c r="BB711" s="628"/>
      <c r="BC711" s="628"/>
      <c r="BD711" s="628"/>
      <c r="BE711" s="628"/>
    </row>
    <row r="712" spans="2:59" s="328" customFormat="1" ht="48" customHeight="1" x14ac:dyDescent="0.25">
      <c r="B712" s="662" t="s">
        <v>59</v>
      </c>
      <c r="C712" s="663"/>
      <c r="D712" s="663"/>
      <c r="E712" s="663"/>
      <c r="F712" s="663"/>
      <c r="G712" s="663"/>
      <c r="H712" s="663"/>
      <c r="I712" s="663"/>
      <c r="J712" s="663"/>
      <c r="K712" s="663"/>
      <c r="L712" s="663"/>
      <c r="M712" s="663"/>
      <c r="N712" s="663"/>
      <c r="O712" s="663"/>
      <c r="P712" s="663"/>
      <c r="Q712" s="663"/>
      <c r="R712" s="663"/>
      <c r="S712" s="663"/>
      <c r="T712" s="663"/>
      <c r="U712" s="663"/>
      <c r="V712" s="663"/>
      <c r="W712" s="663"/>
      <c r="X712" s="663"/>
      <c r="Y712" s="663"/>
      <c r="Z712" s="663"/>
      <c r="AA712" s="663"/>
      <c r="AB712" s="663"/>
      <c r="AC712" s="663"/>
      <c r="AD712" s="663"/>
      <c r="AE712" s="663"/>
      <c r="AF712" s="663"/>
      <c r="AG712" s="663"/>
      <c r="AH712" s="663"/>
      <c r="AI712" s="663"/>
      <c r="AJ712" s="663"/>
      <c r="AK712" s="663"/>
      <c r="AL712" s="663"/>
      <c r="AM712" s="663"/>
      <c r="AN712" s="663"/>
      <c r="AO712" s="663"/>
      <c r="AP712" s="663"/>
      <c r="AQ712" s="663"/>
      <c r="AR712" s="663"/>
      <c r="AS712" s="663"/>
      <c r="AT712" s="663"/>
      <c r="AU712" s="663"/>
      <c r="AV712" s="663"/>
      <c r="AW712" s="663"/>
      <c r="AX712" s="663"/>
      <c r="AY712" s="663"/>
      <c r="AZ712" s="663"/>
      <c r="BA712" s="663"/>
      <c r="BB712" s="663"/>
      <c r="BC712" s="663"/>
      <c r="BD712" s="663"/>
      <c r="BE712" s="663"/>
    </row>
    <row r="713" spans="2:59" s="338" customFormat="1" ht="48.75" customHeight="1" x14ac:dyDescent="0.25">
      <c r="B713" s="181">
        <v>1</v>
      </c>
      <c r="C713" s="334" t="s">
        <v>53</v>
      </c>
      <c r="D713" s="335"/>
      <c r="E713" s="335"/>
      <c r="F713" s="335"/>
      <c r="G713" s="335"/>
      <c r="H713" s="335"/>
      <c r="I713" s="335"/>
      <c r="J713" s="335"/>
      <c r="K713" s="608">
        <f>K714</f>
        <v>378882.72833999997</v>
      </c>
      <c r="L713" s="336">
        <f t="shared" ref="L713:BD713" si="942">L714</f>
        <v>0</v>
      </c>
      <c r="M713" s="336">
        <f t="shared" si="942"/>
        <v>0</v>
      </c>
      <c r="N713" s="336">
        <f t="shared" si="942"/>
        <v>378882.72833999997</v>
      </c>
      <c r="O713" s="608">
        <f t="shared" si="942"/>
        <v>14229.14378</v>
      </c>
      <c r="P713" s="337">
        <f>O713/K713</f>
        <v>3.7555535567277483E-2</v>
      </c>
      <c r="Q713" s="335">
        <f t="shared" si="942"/>
        <v>0</v>
      </c>
      <c r="R713" s="335"/>
      <c r="S713" s="335">
        <f t="shared" si="942"/>
        <v>0</v>
      </c>
      <c r="T713" s="335"/>
      <c r="U713" s="336">
        <f t="shared" si="942"/>
        <v>14229.14378</v>
      </c>
      <c r="V713" s="337">
        <f>U713/N713</f>
        <v>3.7555535567277483E-2</v>
      </c>
      <c r="W713" s="608">
        <f t="shared" si="942"/>
        <v>94197.498290000003</v>
      </c>
      <c r="X713" s="337">
        <f>W713/K713</f>
        <v>0.24861914055229645</v>
      </c>
      <c r="Y713" s="335">
        <f t="shared" si="942"/>
        <v>0</v>
      </c>
      <c r="Z713" s="335"/>
      <c r="AA713" s="335">
        <f t="shared" si="942"/>
        <v>0</v>
      </c>
      <c r="AB713" s="335"/>
      <c r="AC713" s="336">
        <f t="shared" si="942"/>
        <v>94197.498290000003</v>
      </c>
      <c r="AD713" s="337">
        <f>AC713/N713</f>
        <v>0.24861914055229645</v>
      </c>
      <c r="AE713" s="608">
        <f t="shared" si="942"/>
        <v>378882.72833999997</v>
      </c>
      <c r="AF713" s="337">
        <f>AE713/K713</f>
        <v>1</v>
      </c>
      <c r="AG713" s="335">
        <f t="shared" si="942"/>
        <v>0</v>
      </c>
      <c r="AH713" s="566"/>
      <c r="AI713" s="335">
        <f t="shared" si="942"/>
        <v>0</v>
      </c>
      <c r="AJ713" s="335"/>
      <c r="AK713" s="336">
        <f t="shared" si="942"/>
        <v>378882.72833999997</v>
      </c>
      <c r="AL713" s="337">
        <f>AK713/N713</f>
        <v>1</v>
      </c>
      <c r="AM713" s="335" t="e">
        <f t="shared" si="942"/>
        <v>#REF!</v>
      </c>
      <c r="AN713" s="335" t="e">
        <f t="shared" si="942"/>
        <v>#REF!</v>
      </c>
      <c r="AO713" s="335" t="e">
        <f t="shared" si="942"/>
        <v>#REF!</v>
      </c>
      <c r="AP713" s="335" t="e">
        <f t="shared" si="942"/>
        <v>#REF!</v>
      </c>
      <c r="AQ713" s="335" t="e">
        <f t="shared" si="942"/>
        <v>#REF!</v>
      </c>
      <c r="AR713" s="335" t="e">
        <f t="shared" si="942"/>
        <v>#REF!</v>
      </c>
      <c r="AS713" s="335" t="e">
        <f t="shared" si="942"/>
        <v>#REF!</v>
      </c>
      <c r="AT713" s="335" t="e">
        <f t="shared" si="942"/>
        <v>#REF!</v>
      </c>
      <c r="AU713" s="335" t="e">
        <f t="shared" si="942"/>
        <v>#REF!</v>
      </c>
      <c r="AV713" s="335" t="e">
        <f t="shared" si="942"/>
        <v>#REF!</v>
      </c>
      <c r="AW713" s="335" t="e">
        <f t="shared" si="942"/>
        <v>#REF!</v>
      </c>
      <c r="AX713" s="336">
        <f t="shared" si="942"/>
        <v>230689.55606999999</v>
      </c>
      <c r="AY713" s="337">
        <f>AX713/K713</f>
        <v>0.60886796577062463</v>
      </c>
      <c r="AZ713" s="335">
        <f t="shared" si="942"/>
        <v>0</v>
      </c>
      <c r="BA713" s="335"/>
      <c r="BB713" s="335">
        <f t="shared" si="942"/>
        <v>0</v>
      </c>
      <c r="BC713" s="335"/>
      <c r="BD713" s="336">
        <f t="shared" si="942"/>
        <v>230689.55606999999</v>
      </c>
      <c r="BE713" s="337">
        <f>BD713/N713</f>
        <v>0.60886796577062463</v>
      </c>
    </row>
    <row r="714" spans="2:59" s="343" customFormat="1" ht="86.25" customHeight="1" x14ac:dyDescent="0.3">
      <c r="B714" s="339"/>
      <c r="C714" s="340" t="s">
        <v>277</v>
      </c>
      <c r="D714" s="341"/>
      <c r="E714" s="342"/>
      <c r="F714" s="342"/>
      <c r="G714" s="342"/>
      <c r="H714" s="342"/>
      <c r="I714" s="342"/>
      <c r="J714" s="342"/>
      <c r="K714" s="578">
        <f>K715+K716</f>
        <v>378882.72833999997</v>
      </c>
      <c r="L714" s="104">
        <f t="shared" ref="L714:AX714" si="943">L715+L716</f>
        <v>0</v>
      </c>
      <c r="M714" s="104">
        <f t="shared" si="943"/>
        <v>0</v>
      </c>
      <c r="N714" s="104">
        <f>N715+N716</f>
        <v>378882.72833999997</v>
      </c>
      <c r="O714" s="578">
        <f t="shared" si="943"/>
        <v>14229.14378</v>
      </c>
      <c r="P714" s="337">
        <f t="shared" ref="P714:P723" si="944">O714/K714</f>
        <v>3.7555535567277483E-2</v>
      </c>
      <c r="Q714" s="443">
        <f t="shared" si="943"/>
        <v>0</v>
      </c>
      <c r="R714" s="443"/>
      <c r="S714" s="443">
        <f t="shared" si="943"/>
        <v>0</v>
      </c>
      <c r="T714" s="443"/>
      <c r="U714" s="104">
        <f t="shared" ref="U714" si="945">U715+U716</f>
        <v>14229.14378</v>
      </c>
      <c r="V714" s="337">
        <f t="shared" ref="V714:V718" si="946">U714/N714</f>
        <v>3.7555535567277483E-2</v>
      </c>
      <c r="W714" s="578">
        <f t="shared" ref="W714" si="947">W715+W716</f>
        <v>94197.498290000003</v>
      </c>
      <c r="X714" s="337">
        <f t="shared" ref="X714:X723" si="948">W714/K714</f>
        <v>0.24861914055229645</v>
      </c>
      <c r="Y714" s="103">
        <f t="shared" ref="Y714" si="949">Y715+Y716</f>
        <v>0</v>
      </c>
      <c r="Z714" s="103"/>
      <c r="AA714" s="103">
        <f t="shared" ref="AA714" si="950">AA715+AA716</f>
        <v>0</v>
      </c>
      <c r="AB714" s="103"/>
      <c r="AC714" s="104">
        <f t="shared" ref="AC714" si="951">AC715+AC716</f>
        <v>94197.498290000003</v>
      </c>
      <c r="AD714" s="337">
        <f t="shared" ref="AD714:AD725" si="952">AC714/N714</f>
        <v>0.24861914055229645</v>
      </c>
      <c r="AE714" s="578">
        <f t="shared" ref="AE714" si="953">AE715+AE716</f>
        <v>378882.72833999997</v>
      </c>
      <c r="AF714" s="337">
        <f t="shared" ref="AF714:AF725" si="954">AE714/K714</f>
        <v>1</v>
      </c>
      <c r="AG714" s="103">
        <f t="shared" ref="AG714" si="955">AG715+AG716</f>
        <v>0</v>
      </c>
      <c r="AH714" s="106"/>
      <c r="AI714" s="103">
        <f t="shared" ref="AI714" si="956">AI715+AI716</f>
        <v>0</v>
      </c>
      <c r="AJ714" s="103"/>
      <c r="AK714" s="104">
        <f t="shared" ref="AK714" si="957">AK715+AK716</f>
        <v>378882.72833999997</v>
      </c>
      <c r="AL714" s="337">
        <f t="shared" ref="AL714:AL725" si="958">AK714/N714</f>
        <v>1</v>
      </c>
      <c r="AM714" s="103" t="e">
        <f t="shared" si="943"/>
        <v>#REF!</v>
      </c>
      <c r="AN714" s="103" t="e">
        <f t="shared" si="943"/>
        <v>#REF!</v>
      </c>
      <c r="AO714" s="103" t="e">
        <f t="shared" si="943"/>
        <v>#REF!</v>
      </c>
      <c r="AP714" s="103" t="e">
        <f t="shared" si="943"/>
        <v>#REF!</v>
      </c>
      <c r="AQ714" s="103" t="e">
        <f t="shared" si="943"/>
        <v>#REF!</v>
      </c>
      <c r="AR714" s="103" t="e">
        <f t="shared" si="943"/>
        <v>#REF!</v>
      </c>
      <c r="AS714" s="103" t="e">
        <f t="shared" si="943"/>
        <v>#REF!</v>
      </c>
      <c r="AT714" s="103" t="e">
        <f t="shared" si="943"/>
        <v>#REF!</v>
      </c>
      <c r="AU714" s="103" t="e">
        <f t="shared" si="943"/>
        <v>#REF!</v>
      </c>
      <c r="AV714" s="103" t="e">
        <f t="shared" si="943"/>
        <v>#REF!</v>
      </c>
      <c r="AW714" s="103" t="e">
        <f t="shared" si="943"/>
        <v>#REF!</v>
      </c>
      <c r="AX714" s="104">
        <f t="shared" si="943"/>
        <v>230689.55606999999</v>
      </c>
      <c r="AY714" s="337">
        <f t="shared" ref="AY714:AY723" si="959">AX714/K714</f>
        <v>0.60886796577062463</v>
      </c>
      <c r="AZ714" s="408">
        <f t="shared" ref="AZ714" si="960">AZ715+AZ716</f>
        <v>0</v>
      </c>
      <c r="BA714" s="408"/>
      <c r="BB714" s="408">
        <f t="shared" ref="BB714" si="961">BB715+BB716</f>
        <v>0</v>
      </c>
      <c r="BC714" s="408"/>
      <c r="BD714" s="104">
        <f t="shared" ref="BD714" si="962">BD715+BD716</f>
        <v>230689.55606999999</v>
      </c>
      <c r="BE714" s="337">
        <f t="shared" ref="BE714:BE723" si="963">BD714/N714</f>
        <v>0.60886796577062463</v>
      </c>
    </row>
    <row r="715" spans="2:59" s="109" customFormat="1" ht="45.75" customHeight="1" x14ac:dyDescent="0.25">
      <c r="B715" s="329"/>
      <c r="C715" s="159" t="s">
        <v>56</v>
      </c>
      <c r="D715" s="79" t="e">
        <f>#REF!+D617+D621+#REF!+#REF!+#REF!</f>
        <v>#REF!</v>
      </c>
      <c r="E715" s="79"/>
      <c r="F715" s="79"/>
      <c r="G715" s="79"/>
      <c r="H715" s="79"/>
      <c r="I715" s="79"/>
      <c r="J715" s="79"/>
      <c r="K715" s="576">
        <f>N715</f>
        <v>104121.12834</v>
      </c>
      <c r="L715" s="111">
        <f t="shared" ref="L715:AW716" si="964">L719+L722</f>
        <v>0</v>
      </c>
      <c r="M715" s="111">
        <f t="shared" si="964"/>
        <v>0</v>
      </c>
      <c r="N715" s="111">
        <f>N719+N722+N717+N726</f>
        <v>104121.12834</v>
      </c>
      <c r="O715" s="576">
        <f t="shared" si="964"/>
        <v>3652.9051400000003</v>
      </c>
      <c r="P715" s="337">
        <f t="shared" si="944"/>
        <v>3.5083226605763469E-2</v>
      </c>
      <c r="Q715" s="440">
        <f t="shared" si="964"/>
        <v>0</v>
      </c>
      <c r="R715" s="440"/>
      <c r="S715" s="440">
        <f t="shared" si="964"/>
        <v>0</v>
      </c>
      <c r="T715" s="440"/>
      <c r="U715" s="111">
        <f>U719+U722+U717+U726</f>
        <v>3652.9051400000003</v>
      </c>
      <c r="V715" s="337">
        <f t="shared" si="946"/>
        <v>3.5083226605763469E-2</v>
      </c>
      <c r="W715" s="576">
        <f>AC715</f>
        <v>26375.31078</v>
      </c>
      <c r="X715" s="337">
        <f t="shared" si="948"/>
        <v>0.25331372412593661</v>
      </c>
      <c r="Y715" s="79">
        <f t="shared" ref="Y715:Y716" si="965">Y719+Y722</f>
        <v>0</v>
      </c>
      <c r="Z715" s="79"/>
      <c r="AA715" s="79">
        <f t="shared" ref="AA715:AA716" si="966">AA719+AA722</f>
        <v>0</v>
      </c>
      <c r="AB715" s="79"/>
      <c r="AC715" s="111">
        <f>AC719+AC722+AC717+AC726</f>
        <v>26375.31078</v>
      </c>
      <c r="AD715" s="337">
        <f t="shared" si="952"/>
        <v>0.25331372412593661</v>
      </c>
      <c r="AE715" s="576">
        <f>AK715</f>
        <v>104121.12834</v>
      </c>
      <c r="AF715" s="337">
        <f t="shared" si="954"/>
        <v>1</v>
      </c>
      <c r="AG715" s="79">
        <f t="shared" ref="AG715:AG716" si="967">AG719+AG722</f>
        <v>0</v>
      </c>
      <c r="AH715" s="106"/>
      <c r="AI715" s="79">
        <f t="shared" ref="AI715:AI716" si="968">AI719+AI722</f>
        <v>0</v>
      </c>
      <c r="AJ715" s="79"/>
      <c r="AK715" s="111">
        <f>AK719+AK722+AK717+AK726</f>
        <v>104121.12834</v>
      </c>
      <c r="AL715" s="337">
        <f t="shared" si="958"/>
        <v>1</v>
      </c>
      <c r="AM715" s="79" t="e">
        <f t="shared" si="964"/>
        <v>#REF!</v>
      </c>
      <c r="AN715" s="79" t="e">
        <f t="shared" si="964"/>
        <v>#REF!</v>
      </c>
      <c r="AO715" s="79" t="e">
        <f t="shared" si="964"/>
        <v>#REF!</v>
      </c>
      <c r="AP715" s="79" t="e">
        <f t="shared" si="964"/>
        <v>#REF!</v>
      </c>
      <c r="AQ715" s="79" t="e">
        <f t="shared" si="964"/>
        <v>#REF!</v>
      </c>
      <c r="AR715" s="79" t="e">
        <f t="shared" si="964"/>
        <v>#REF!</v>
      </c>
      <c r="AS715" s="79" t="e">
        <f t="shared" si="964"/>
        <v>#REF!</v>
      </c>
      <c r="AT715" s="79" t="e">
        <f t="shared" si="964"/>
        <v>#REF!</v>
      </c>
      <c r="AU715" s="79" t="e">
        <f t="shared" si="964"/>
        <v>#REF!</v>
      </c>
      <c r="AV715" s="79" t="e">
        <f t="shared" si="964"/>
        <v>#REF!</v>
      </c>
      <c r="AW715" s="79" t="e">
        <f t="shared" si="964"/>
        <v>#REF!</v>
      </c>
      <c r="AX715" s="111">
        <f t="shared" ref="AX715:AX716" si="969">AX719+AX722</f>
        <v>63073.080069999996</v>
      </c>
      <c r="AY715" s="337">
        <f t="shared" si="959"/>
        <v>0.60576639031455193</v>
      </c>
      <c r="AZ715" s="406">
        <f t="shared" ref="AZ715:AZ716" si="970">AZ719+AZ722</f>
        <v>0</v>
      </c>
      <c r="BA715" s="406"/>
      <c r="BB715" s="406">
        <f t="shared" ref="BB715:BB716" si="971">BB719+BB722</f>
        <v>0</v>
      </c>
      <c r="BC715" s="406"/>
      <c r="BD715" s="111">
        <f t="shared" ref="BD715:BD716" si="972">BD719+BD722</f>
        <v>63073.080069999996</v>
      </c>
      <c r="BE715" s="337">
        <f t="shared" si="963"/>
        <v>0.60576639031455193</v>
      </c>
      <c r="BF715" s="108"/>
      <c r="BG715" s="108"/>
    </row>
    <row r="716" spans="2:59" s="86" customFormat="1" ht="46.5" customHeight="1" x14ac:dyDescent="0.25">
      <c r="B716" s="155"/>
      <c r="C716" s="156" t="s">
        <v>57</v>
      </c>
      <c r="D716" s="84">
        <f>D564+D618</f>
        <v>0</v>
      </c>
      <c r="E716" s="84"/>
      <c r="F716" s="84"/>
      <c r="G716" s="84"/>
      <c r="H716" s="84"/>
      <c r="I716" s="84"/>
      <c r="J716" s="84"/>
      <c r="K716" s="84">
        <f>N716</f>
        <v>274761.59999999998</v>
      </c>
      <c r="L716" s="85">
        <f t="shared" si="964"/>
        <v>0</v>
      </c>
      <c r="M716" s="85">
        <f t="shared" si="964"/>
        <v>0</v>
      </c>
      <c r="N716" s="85">
        <f>N720+N723+N727</f>
        <v>274761.59999999998</v>
      </c>
      <c r="O716" s="84">
        <f t="shared" si="964"/>
        <v>10576.23864</v>
      </c>
      <c r="P716" s="337">
        <f t="shared" si="944"/>
        <v>3.8492419027986446E-2</v>
      </c>
      <c r="Q716" s="84">
        <f t="shared" si="964"/>
        <v>0</v>
      </c>
      <c r="R716" s="84"/>
      <c r="S716" s="84">
        <f t="shared" si="964"/>
        <v>0</v>
      </c>
      <c r="T716" s="84"/>
      <c r="U716" s="85">
        <f>U720+U723+U727</f>
        <v>10576.23864</v>
      </c>
      <c r="V716" s="337">
        <f t="shared" si="946"/>
        <v>3.8492419027986446E-2</v>
      </c>
      <c r="W716" s="84">
        <f>AC716</f>
        <v>67822.187510000003</v>
      </c>
      <c r="X716" s="502">
        <f t="shared" si="948"/>
        <v>0.24684012434779826</v>
      </c>
      <c r="Y716" s="84">
        <f t="shared" si="965"/>
        <v>0</v>
      </c>
      <c r="Z716" s="84"/>
      <c r="AA716" s="84">
        <f t="shared" si="966"/>
        <v>0</v>
      </c>
      <c r="AB716" s="84"/>
      <c r="AC716" s="85">
        <f>AC720+AC723+AC727</f>
        <v>67822.187510000003</v>
      </c>
      <c r="AD716" s="502">
        <f t="shared" si="952"/>
        <v>0.24684012434779826</v>
      </c>
      <c r="AE716" s="84">
        <f>AK716</f>
        <v>274761.59999999998</v>
      </c>
      <c r="AF716" s="502">
        <f t="shared" si="954"/>
        <v>1</v>
      </c>
      <c r="AG716" s="84">
        <f t="shared" si="967"/>
        <v>0</v>
      </c>
      <c r="AH716" s="117"/>
      <c r="AI716" s="84">
        <f t="shared" si="968"/>
        <v>0</v>
      </c>
      <c r="AJ716" s="84"/>
      <c r="AK716" s="85">
        <f>AK720+AK723+AK727</f>
        <v>274761.59999999998</v>
      </c>
      <c r="AL716" s="502">
        <f t="shared" si="958"/>
        <v>1</v>
      </c>
      <c r="AM716" s="84" t="e">
        <f t="shared" si="964"/>
        <v>#REF!</v>
      </c>
      <c r="AN716" s="84" t="e">
        <f t="shared" si="964"/>
        <v>#REF!</v>
      </c>
      <c r="AO716" s="84" t="e">
        <f t="shared" si="964"/>
        <v>#REF!</v>
      </c>
      <c r="AP716" s="84" t="e">
        <f t="shared" si="964"/>
        <v>#REF!</v>
      </c>
      <c r="AQ716" s="84" t="e">
        <f t="shared" si="964"/>
        <v>#REF!</v>
      </c>
      <c r="AR716" s="84" t="e">
        <f t="shared" si="964"/>
        <v>#REF!</v>
      </c>
      <c r="AS716" s="84" t="e">
        <f t="shared" si="964"/>
        <v>#REF!</v>
      </c>
      <c r="AT716" s="84" t="e">
        <f t="shared" si="964"/>
        <v>#REF!</v>
      </c>
      <c r="AU716" s="84" t="e">
        <f t="shared" si="964"/>
        <v>#REF!</v>
      </c>
      <c r="AV716" s="84" t="e">
        <f t="shared" si="964"/>
        <v>#REF!</v>
      </c>
      <c r="AW716" s="84" t="e">
        <f t="shared" si="964"/>
        <v>#REF!</v>
      </c>
      <c r="AX716" s="85">
        <f t="shared" si="969"/>
        <v>167616.476</v>
      </c>
      <c r="AY716" s="337">
        <f t="shared" si="959"/>
        <v>0.61004331027334247</v>
      </c>
      <c r="AZ716" s="84">
        <f t="shared" si="970"/>
        <v>0</v>
      </c>
      <c r="BA716" s="84"/>
      <c r="BB716" s="84">
        <f t="shared" si="971"/>
        <v>0</v>
      </c>
      <c r="BC716" s="84"/>
      <c r="BD716" s="85">
        <f t="shared" si="972"/>
        <v>167616.476</v>
      </c>
      <c r="BE716" s="337">
        <f t="shared" si="963"/>
        <v>0.61004331027334247</v>
      </c>
    </row>
    <row r="717" spans="2:59" s="86" customFormat="1" ht="46.5" hidden="1" customHeight="1" x14ac:dyDescent="0.25">
      <c r="B717" s="344">
        <v>1</v>
      </c>
      <c r="C717" s="159" t="s">
        <v>359</v>
      </c>
      <c r="D717" s="84"/>
      <c r="E717" s="84"/>
      <c r="F717" s="84"/>
      <c r="G717" s="84"/>
      <c r="H717" s="84"/>
      <c r="I717" s="84"/>
      <c r="J717" s="84"/>
      <c r="K717" s="576">
        <f>N717</f>
        <v>0</v>
      </c>
      <c r="L717" s="464"/>
      <c r="M717" s="464"/>
      <c r="N717" s="111">
        <v>0</v>
      </c>
      <c r="O717" s="576"/>
      <c r="P717" s="337"/>
      <c r="Q717" s="84"/>
      <c r="R717" s="84"/>
      <c r="S717" s="84"/>
      <c r="T717" s="84"/>
      <c r="U717" s="85"/>
      <c r="V717" s="337"/>
      <c r="W717" s="576"/>
      <c r="X717" s="337"/>
      <c r="Y717" s="84"/>
      <c r="Z717" s="84"/>
      <c r="AA717" s="84"/>
      <c r="AB717" s="84"/>
      <c r="AC717" s="85"/>
      <c r="AD717" s="337"/>
      <c r="AE717" s="576"/>
      <c r="AF717" s="337"/>
      <c r="AG717" s="84"/>
      <c r="AH717" s="117"/>
      <c r="AI717" s="84"/>
      <c r="AJ717" s="84"/>
      <c r="AK717" s="85"/>
      <c r="AL717" s="337"/>
      <c r="AM717" s="84"/>
      <c r="AN717" s="84"/>
      <c r="AO717" s="84"/>
      <c r="AP717" s="84"/>
      <c r="AQ717" s="84"/>
      <c r="AR717" s="84"/>
      <c r="AS717" s="84"/>
      <c r="AT717" s="84"/>
      <c r="AU717" s="84"/>
      <c r="AV717" s="84"/>
      <c r="AW717" s="84"/>
      <c r="AX717" s="85"/>
      <c r="AY717" s="337"/>
      <c r="AZ717" s="84"/>
      <c r="BA717" s="84"/>
      <c r="BB717" s="84"/>
      <c r="BC717" s="84"/>
      <c r="BD717" s="85"/>
      <c r="BE717" s="337"/>
    </row>
    <row r="718" spans="2:59" s="328" customFormat="1" ht="172.5" customHeight="1" x14ac:dyDescent="0.25">
      <c r="B718" s="344" t="s">
        <v>60</v>
      </c>
      <c r="C718" s="345" t="s">
        <v>278</v>
      </c>
      <c r="D718" s="346"/>
      <c r="E718" s="346"/>
      <c r="F718" s="346"/>
      <c r="G718" s="346"/>
      <c r="H718" s="346"/>
      <c r="I718" s="346"/>
      <c r="J718" s="346"/>
      <c r="K718" s="576">
        <f t="shared" ref="K718:K723" si="973">N718</f>
        <v>139367.01491999999</v>
      </c>
      <c r="L718" s="464"/>
      <c r="M718" s="464"/>
      <c r="N718" s="111">
        <f>N719+N720</f>
        <v>139367.01491999999</v>
      </c>
      <c r="O718" s="576">
        <f t="shared" ref="O718:O723" si="974">U718</f>
        <v>13806.278549999999</v>
      </c>
      <c r="P718" s="337">
        <f t="shared" si="944"/>
        <v>9.906417639729985E-2</v>
      </c>
      <c r="Q718" s="346"/>
      <c r="R718" s="346"/>
      <c r="S718" s="346"/>
      <c r="T718" s="346"/>
      <c r="U718" s="111">
        <f>U719+U720</f>
        <v>13806.278549999999</v>
      </c>
      <c r="V718" s="337">
        <f t="shared" si="946"/>
        <v>9.906417639729985E-2</v>
      </c>
      <c r="W718" s="576">
        <f t="shared" ref="W718:W723" si="975">AC718</f>
        <v>13806.278549999999</v>
      </c>
      <c r="X718" s="337">
        <f t="shared" si="948"/>
        <v>9.906417639729985E-2</v>
      </c>
      <c r="Y718" s="346"/>
      <c r="Z718" s="346"/>
      <c r="AA718" s="346"/>
      <c r="AB718" s="346"/>
      <c r="AC718" s="111">
        <f>AC719+AC720</f>
        <v>13806.278549999999</v>
      </c>
      <c r="AD718" s="337">
        <f t="shared" si="952"/>
        <v>9.906417639729985E-2</v>
      </c>
      <c r="AE718" s="576">
        <f t="shared" ref="AE718:AE725" si="976">AK718</f>
        <v>139367.01491999999</v>
      </c>
      <c r="AF718" s="337">
        <f t="shared" si="954"/>
        <v>1</v>
      </c>
      <c r="AG718" s="346"/>
      <c r="AH718" s="147"/>
      <c r="AI718" s="346"/>
      <c r="AJ718" s="346"/>
      <c r="AK718" s="111">
        <f>AK719+AK720</f>
        <v>139367.01491999999</v>
      </c>
      <c r="AL718" s="337">
        <f t="shared" si="958"/>
        <v>1</v>
      </c>
      <c r="AM718" s="346"/>
      <c r="AN718" s="346"/>
      <c r="AO718" s="346"/>
      <c r="AP718" s="346"/>
      <c r="AQ718" s="346"/>
      <c r="AR718" s="346"/>
      <c r="AS718" s="346"/>
      <c r="AT718" s="346"/>
      <c r="AU718" s="346"/>
      <c r="AV718" s="346"/>
      <c r="AW718" s="346"/>
      <c r="AX718" s="111">
        <f>BD718</f>
        <v>125560.73636999998</v>
      </c>
      <c r="AY718" s="337">
        <f t="shared" si="959"/>
        <v>0.90093582360270008</v>
      </c>
      <c r="AZ718" s="346"/>
      <c r="BA718" s="346"/>
      <c r="BB718" s="346"/>
      <c r="BC718" s="346"/>
      <c r="BD718" s="111">
        <f>BD719+BD720</f>
        <v>125560.73636999998</v>
      </c>
      <c r="BE718" s="337">
        <f t="shared" si="963"/>
        <v>0.90093582360270008</v>
      </c>
    </row>
    <row r="719" spans="2:59" s="109" customFormat="1" ht="45.75" customHeight="1" x14ac:dyDescent="0.25">
      <c r="B719" s="329"/>
      <c r="C719" s="159" t="s">
        <v>56</v>
      </c>
      <c r="D719" s="79" t="e">
        <f>D567+D620+D624+#REF!+#REF!+#REF!</f>
        <v>#REF!</v>
      </c>
      <c r="E719" s="79"/>
      <c r="F719" s="79"/>
      <c r="G719" s="79"/>
      <c r="H719" s="79"/>
      <c r="I719" s="79"/>
      <c r="J719" s="79"/>
      <c r="K719" s="576">
        <f t="shared" si="973"/>
        <v>35616.014919999987</v>
      </c>
      <c r="L719" s="111">
        <v>0</v>
      </c>
      <c r="M719" s="111">
        <f>M679+M683+M687+M705+M709</f>
        <v>0</v>
      </c>
      <c r="N719" s="111">
        <f>'[1]2023_2025'!$BN$723</f>
        <v>35616.014919999987</v>
      </c>
      <c r="O719" s="576">
        <f t="shared" si="974"/>
        <v>3528.2711800000002</v>
      </c>
      <c r="P719" s="337">
        <f t="shared" si="944"/>
        <v>9.9064176268039414E-2</v>
      </c>
      <c r="Q719" s="440">
        <v>0</v>
      </c>
      <c r="R719" s="440"/>
      <c r="S719" s="440">
        <f>S679+S683+S687+S705+S709</f>
        <v>0</v>
      </c>
      <c r="T719" s="440"/>
      <c r="U719" s="111">
        <v>3528.2711800000002</v>
      </c>
      <c r="V719" s="337">
        <f t="shared" ref="V719:V720" si="977">U719/N719</f>
        <v>9.9064176268039414E-2</v>
      </c>
      <c r="W719" s="576">
        <f t="shared" si="975"/>
        <v>3528.2711800000002</v>
      </c>
      <c r="X719" s="337">
        <f t="shared" si="948"/>
        <v>9.9064176268039414E-2</v>
      </c>
      <c r="Y719" s="383">
        <v>0</v>
      </c>
      <c r="Z719" s="383"/>
      <c r="AA719" s="383">
        <f>AA679+AA683+AA687+AA705+AA709</f>
        <v>0</v>
      </c>
      <c r="AB719" s="383"/>
      <c r="AC719" s="111">
        <v>3528.2711800000002</v>
      </c>
      <c r="AD719" s="337">
        <f t="shared" si="952"/>
        <v>9.9064176268039414E-2</v>
      </c>
      <c r="AE719" s="576">
        <f t="shared" si="976"/>
        <v>35616.014919999987</v>
      </c>
      <c r="AF719" s="337">
        <f t="shared" si="954"/>
        <v>1</v>
      </c>
      <c r="AG719" s="79">
        <v>0</v>
      </c>
      <c r="AH719" s="106"/>
      <c r="AI719" s="79">
        <f>AI679+AI683+AI687+AI705+AI709</f>
        <v>0</v>
      </c>
      <c r="AJ719" s="79"/>
      <c r="AK719" s="111">
        <f>K719</f>
        <v>35616.014919999987</v>
      </c>
      <c r="AL719" s="337">
        <f t="shared" si="958"/>
        <v>1</v>
      </c>
      <c r="AM719" s="79" t="e">
        <f t="shared" ref="AM719:AW719" si="978">AM679+AM683+AM687+AM705+AM709</f>
        <v>#REF!</v>
      </c>
      <c r="AN719" s="79" t="e">
        <f t="shared" si="978"/>
        <v>#REF!</v>
      </c>
      <c r="AO719" s="79" t="e">
        <f t="shared" si="978"/>
        <v>#REF!</v>
      </c>
      <c r="AP719" s="79" t="e">
        <f t="shared" si="978"/>
        <v>#REF!</v>
      </c>
      <c r="AQ719" s="79" t="e">
        <f t="shared" si="978"/>
        <v>#REF!</v>
      </c>
      <c r="AR719" s="79" t="e">
        <f t="shared" si="978"/>
        <v>#REF!</v>
      </c>
      <c r="AS719" s="79" t="e">
        <f t="shared" si="978"/>
        <v>#REF!</v>
      </c>
      <c r="AT719" s="79" t="e">
        <f t="shared" si="978"/>
        <v>#REF!</v>
      </c>
      <c r="AU719" s="79" t="e">
        <f t="shared" si="978"/>
        <v>#REF!</v>
      </c>
      <c r="AV719" s="79" t="e">
        <f t="shared" si="978"/>
        <v>#REF!</v>
      </c>
      <c r="AW719" s="79" t="e">
        <f t="shared" si="978"/>
        <v>#REF!</v>
      </c>
      <c r="AX719" s="111">
        <f>BD719</f>
        <v>32087.743739999987</v>
      </c>
      <c r="AY719" s="337">
        <f t="shared" si="959"/>
        <v>0.90093582373196057</v>
      </c>
      <c r="AZ719" s="406">
        <v>0</v>
      </c>
      <c r="BA719" s="406"/>
      <c r="BB719" s="406">
        <f>BB679+BB683+BB687+BB705+BB709</f>
        <v>0</v>
      </c>
      <c r="BC719" s="406"/>
      <c r="BD719" s="111">
        <f>N719-AC719</f>
        <v>32087.743739999987</v>
      </c>
      <c r="BE719" s="337">
        <f t="shared" si="963"/>
        <v>0.90093582373196057</v>
      </c>
      <c r="BF719" s="108"/>
      <c r="BG719" s="108"/>
    </row>
    <row r="720" spans="2:59" s="86" customFormat="1" ht="46.5" customHeight="1" x14ac:dyDescent="0.25">
      <c r="B720" s="155"/>
      <c r="C720" s="156" t="s">
        <v>57</v>
      </c>
      <c r="D720" s="84" t="e">
        <f>D568+D621</f>
        <v>#REF!</v>
      </c>
      <c r="E720" s="84"/>
      <c r="F720" s="84"/>
      <c r="G720" s="84"/>
      <c r="H720" s="84"/>
      <c r="I720" s="84"/>
      <c r="J720" s="84"/>
      <c r="K720" s="84">
        <f t="shared" si="973"/>
        <v>103751</v>
      </c>
      <c r="L720" s="85">
        <v>0</v>
      </c>
      <c r="M720" s="85">
        <f>M682+M686+M704</f>
        <v>0</v>
      </c>
      <c r="N720" s="85">
        <f>'[5]2023_2025'!$BK$724</f>
        <v>103751</v>
      </c>
      <c r="O720" s="84">
        <f t="shared" si="974"/>
        <v>10278.007369999999</v>
      </c>
      <c r="P720" s="502">
        <f t="shared" si="944"/>
        <v>9.9064176441672841E-2</v>
      </c>
      <c r="Q720" s="84">
        <v>0</v>
      </c>
      <c r="R720" s="84"/>
      <c r="S720" s="84">
        <f>S682+S686+S704</f>
        <v>0</v>
      </c>
      <c r="T720" s="84"/>
      <c r="U720" s="85">
        <v>10278.007369999999</v>
      </c>
      <c r="V720" s="502">
        <f t="shared" si="977"/>
        <v>9.9064176441672841E-2</v>
      </c>
      <c r="W720" s="84">
        <f t="shared" si="975"/>
        <v>10278.007369999999</v>
      </c>
      <c r="X720" s="502">
        <f t="shared" si="948"/>
        <v>9.9064176441672841E-2</v>
      </c>
      <c r="Y720" s="84">
        <v>0</v>
      </c>
      <c r="Z720" s="84"/>
      <c r="AA720" s="84">
        <f>AA682+AA686+AA704</f>
        <v>0</v>
      </c>
      <c r="AB720" s="84"/>
      <c r="AC720" s="85">
        <v>10278.007369999999</v>
      </c>
      <c r="AD720" s="502">
        <f t="shared" si="952"/>
        <v>9.9064176441672841E-2</v>
      </c>
      <c r="AE720" s="84">
        <f t="shared" si="976"/>
        <v>103751</v>
      </c>
      <c r="AF720" s="502">
        <f t="shared" si="954"/>
        <v>1</v>
      </c>
      <c r="AG720" s="84">
        <v>0</v>
      </c>
      <c r="AH720" s="117"/>
      <c r="AI720" s="84">
        <f>AI682+AI686+AI704</f>
        <v>0</v>
      </c>
      <c r="AJ720" s="84"/>
      <c r="AK720" s="85">
        <f>K720</f>
        <v>103751</v>
      </c>
      <c r="AL720" s="502">
        <f t="shared" si="958"/>
        <v>1</v>
      </c>
      <c r="AM720" s="84" t="e">
        <f t="shared" ref="AM720:AW720" si="979">AM682+AM686+AM704</f>
        <v>#REF!</v>
      </c>
      <c r="AN720" s="84" t="e">
        <f t="shared" si="979"/>
        <v>#REF!</v>
      </c>
      <c r="AO720" s="84" t="e">
        <f t="shared" si="979"/>
        <v>#REF!</v>
      </c>
      <c r="AP720" s="84" t="e">
        <f t="shared" si="979"/>
        <v>#REF!</v>
      </c>
      <c r="AQ720" s="84" t="e">
        <f t="shared" si="979"/>
        <v>#REF!</v>
      </c>
      <c r="AR720" s="84" t="e">
        <f t="shared" si="979"/>
        <v>#REF!</v>
      </c>
      <c r="AS720" s="84" t="e">
        <f t="shared" si="979"/>
        <v>#REF!</v>
      </c>
      <c r="AT720" s="84" t="e">
        <f t="shared" si="979"/>
        <v>#REF!</v>
      </c>
      <c r="AU720" s="84" t="e">
        <f t="shared" si="979"/>
        <v>#REF!</v>
      </c>
      <c r="AV720" s="84" t="e">
        <f t="shared" si="979"/>
        <v>#REF!</v>
      </c>
      <c r="AW720" s="84" t="e">
        <f t="shared" si="979"/>
        <v>#REF!</v>
      </c>
      <c r="AX720" s="85">
        <f>BD720</f>
        <v>93472.992629999993</v>
      </c>
      <c r="AY720" s="502">
        <f t="shared" si="959"/>
        <v>0.90093582355832713</v>
      </c>
      <c r="AZ720" s="84">
        <v>0</v>
      </c>
      <c r="BA720" s="84"/>
      <c r="BB720" s="84">
        <f>BB682+BB686+BB704</f>
        <v>0</v>
      </c>
      <c r="BC720" s="84"/>
      <c r="BD720" s="85">
        <f>N720-AC720</f>
        <v>93472.992629999993</v>
      </c>
      <c r="BE720" s="502">
        <f t="shared" si="963"/>
        <v>0.90093582355832713</v>
      </c>
    </row>
    <row r="721" spans="2:59" s="322" customFormat="1" ht="192" customHeight="1" x14ac:dyDescent="0.25">
      <c r="B721" s="344" t="s">
        <v>67</v>
      </c>
      <c r="C721" s="345" t="s">
        <v>357</v>
      </c>
      <c r="D721" s="320"/>
      <c r="E721" s="320"/>
      <c r="F721" s="320"/>
      <c r="G721" s="320"/>
      <c r="H721" s="320"/>
      <c r="I721" s="320"/>
      <c r="J721" s="320"/>
      <c r="K721" s="576">
        <f t="shared" si="973"/>
        <v>148680.95522</v>
      </c>
      <c r="L721" s="321"/>
      <c r="M721" s="321"/>
      <c r="N721" s="111">
        <f>N722+N723</f>
        <v>148680.95522</v>
      </c>
      <c r="O721" s="576">
        <f t="shared" si="974"/>
        <v>422.86523</v>
      </c>
      <c r="P721" s="337">
        <f t="shared" si="944"/>
        <v>2.8441116037645538E-3</v>
      </c>
      <c r="Q721" s="346"/>
      <c r="R721" s="346"/>
      <c r="S721" s="346"/>
      <c r="T721" s="346"/>
      <c r="U721" s="111">
        <f>U722+U723</f>
        <v>422.86523</v>
      </c>
      <c r="V721" s="337">
        <f>U721/N721</f>
        <v>2.8441116037645538E-3</v>
      </c>
      <c r="W721" s="576">
        <f t="shared" si="975"/>
        <v>43552.135519999996</v>
      </c>
      <c r="X721" s="337">
        <f t="shared" si="948"/>
        <v>0.2929234309502306</v>
      </c>
      <c r="Y721" s="346"/>
      <c r="Z721" s="346"/>
      <c r="AA721" s="346"/>
      <c r="AB721" s="346"/>
      <c r="AC721" s="111">
        <f>AC722+AC723</f>
        <v>43552.135519999996</v>
      </c>
      <c r="AD721" s="337">
        <f t="shared" si="952"/>
        <v>0.2929234309502306</v>
      </c>
      <c r="AE721" s="576">
        <f t="shared" si="976"/>
        <v>148680.95522</v>
      </c>
      <c r="AF721" s="337">
        <f t="shared" si="954"/>
        <v>1</v>
      </c>
      <c r="AG721" s="346"/>
      <c r="AH721" s="147"/>
      <c r="AI721" s="346"/>
      <c r="AJ721" s="346"/>
      <c r="AK721" s="111">
        <f>AK722+AK723</f>
        <v>148680.95522</v>
      </c>
      <c r="AL721" s="337">
        <f t="shared" si="958"/>
        <v>1</v>
      </c>
      <c r="AM721" s="320"/>
      <c r="AN721" s="320"/>
      <c r="AO721" s="320"/>
      <c r="AP721" s="320"/>
      <c r="AQ721" s="320"/>
      <c r="AR721" s="320"/>
      <c r="AS721" s="320"/>
      <c r="AT721" s="320"/>
      <c r="AU721" s="320"/>
      <c r="AV721" s="320"/>
      <c r="AW721" s="320"/>
      <c r="AX721" s="111">
        <f t="shared" ref="AX721:AX723" si="980">BD721</f>
        <v>105128.81970000001</v>
      </c>
      <c r="AY721" s="337">
        <f t="shared" si="959"/>
        <v>0.70707656904976945</v>
      </c>
      <c r="AZ721" s="346"/>
      <c r="BA721" s="346"/>
      <c r="BB721" s="346"/>
      <c r="BC721" s="346"/>
      <c r="BD721" s="111">
        <f>BD722+BD723</f>
        <v>105128.81970000001</v>
      </c>
      <c r="BE721" s="337">
        <f t="shared" si="963"/>
        <v>0.70707656904976945</v>
      </c>
    </row>
    <row r="722" spans="2:59" s="109" customFormat="1" ht="45.75" customHeight="1" x14ac:dyDescent="0.25">
      <c r="B722" s="329"/>
      <c r="C722" s="159" t="s">
        <v>56</v>
      </c>
      <c r="D722" s="79" t="e">
        <f>#REF!+D623+D627+#REF!+#REF!+#REF!</f>
        <v>#REF!</v>
      </c>
      <c r="E722" s="79"/>
      <c r="F722" s="79"/>
      <c r="G722" s="79"/>
      <c r="H722" s="79"/>
      <c r="I722" s="79"/>
      <c r="J722" s="79"/>
      <c r="K722" s="576">
        <f t="shared" si="973"/>
        <v>43821.755220000006</v>
      </c>
      <c r="L722" s="111">
        <v>0</v>
      </c>
      <c r="M722" s="111">
        <f>M682+M686+M705+M708+M712</f>
        <v>0</v>
      </c>
      <c r="N722" s="111">
        <f>'[1]2023_2025'!$BN$729</f>
        <v>43821.755220000006</v>
      </c>
      <c r="O722" s="576">
        <f t="shared" si="974"/>
        <v>124.63396</v>
      </c>
      <c r="P722" s="337">
        <f t="shared" si="944"/>
        <v>2.844111546292371E-3</v>
      </c>
      <c r="Q722" s="440">
        <v>0</v>
      </c>
      <c r="R722" s="440"/>
      <c r="S722" s="440">
        <f>S682+S686+S705+S708+S712</f>
        <v>0</v>
      </c>
      <c r="T722" s="440"/>
      <c r="U722" s="111">
        <v>124.63396</v>
      </c>
      <c r="V722" s="337">
        <f t="shared" ref="V722:V723" si="981">U722/N722</f>
        <v>2.844111546292371E-3</v>
      </c>
      <c r="W722" s="576">
        <f t="shared" si="975"/>
        <v>12836.418890000001</v>
      </c>
      <c r="X722" s="337">
        <f t="shared" si="948"/>
        <v>0.29292343096612272</v>
      </c>
      <c r="Y722" s="79">
        <v>0</v>
      </c>
      <c r="Z722" s="79"/>
      <c r="AA722" s="79">
        <f>AA682+AA686+AA705+AA708+AA712</f>
        <v>0</v>
      </c>
      <c r="AB722" s="79"/>
      <c r="AC722" s="111">
        <v>12836.418890000001</v>
      </c>
      <c r="AD722" s="337">
        <f t="shared" si="952"/>
        <v>0.29292343096612272</v>
      </c>
      <c r="AE722" s="576">
        <f t="shared" si="976"/>
        <v>43821.755220000006</v>
      </c>
      <c r="AF722" s="337">
        <f t="shared" si="954"/>
        <v>1</v>
      </c>
      <c r="AG722" s="79">
        <v>0</v>
      </c>
      <c r="AH722" s="106"/>
      <c r="AI722" s="79">
        <f>AI682+AI686+AI705+AI708+AI712</f>
        <v>0</v>
      </c>
      <c r="AJ722" s="79"/>
      <c r="AK722" s="111">
        <f>K722</f>
        <v>43821.755220000006</v>
      </c>
      <c r="AL722" s="337">
        <f t="shared" si="958"/>
        <v>1</v>
      </c>
      <c r="AM722" s="79" t="e">
        <f t="shared" ref="AM722:AW722" si="982">AM682+AM686+AM705+AM708+AM712</f>
        <v>#REF!</v>
      </c>
      <c r="AN722" s="79" t="e">
        <f t="shared" si="982"/>
        <v>#REF!</v>
      </c>
      <c r="AO722" s="79" t="e">
        <f t="shared" si="982"/>
        <v>#REF!</v>
      </c>
      <c r="AP722" s="79" t="e">
        <f t="shared" si="982"/>
        <v>#REF!</v>
      </c>
      <c r="AQ722" s="79" t="e">
        <f t="shared" si="982"/>
        <v>#REF!</v>
      </c>
      <c r="AR722" s="79" t="e">
        <f t="shared" si="982"/>
        <v>#REF!</v>
      </c>
      <c r="AS722" s="79" t="e">
        <f t="shared" si="982"/>
        <v>#REF!</v>
      </c>
      <c r="AT722" s="79" t="e">
        <f t="shared" si="982"/>
        <v>#REF!</v>
      </c>
      <c r="AU722" s="79" t="e">
        <f t="shared" si="982"/>
        <v>#REF!</v>
      </c>
      <c r="AV722" s="79" t="e">
        <f t="shared" si="982"/>
        <v>#REF!</v>
      </c>
      <c r="AW722" s="79" t="e">
        <f t="shared" si="982"/>
        <v>#REF!</v>
      </c>
      <c r="AX722" s="111">
        <f t="shared" si="980"/>
        <v>30985.336330000006</v>
      </c>
      <c r="AY722" s="337">
        <f t="shared" si="959"/>
        <v>0.70707656903387728</v>
      </c>
      <c r="AZ722" s="406">
        <v>0</v>
      </c>
      <c r="BA722" s="406"/>
      <c r="BB722" s="406">
        <f>BB682+BB686+BB705+BB708+BB712</f>
        <v>0</v>
      </c>
      <c r="BC722" s="406"/>
      <c r="BD722" s="111">
        <f>N722-AC722</f>
        <v>30985.336330000006</v>
      </c>
      <c r="BE722" s="337">
        <f t="shared" si="963"/>
        <v>0.70707656903387728</v>
      </c>
      <c r="BF722" s="108"/>
      <c r="BG722" s="108"/>
    </row>
    <row r="723" spans="2:59" s="86" customFormat="1" ht="46.5" customHeight="1" x14ac:dyDescent="0.25">
      <c r="B723" s="155"/>
      <c r="C723" s="156" t="s">
        <v>57</v>
      </c>
      <c r="D723" s="84" t="e">
        <f>#REF!+D624</f>
        <v>#REF!</v>
      </c>
      <c r="E723" s="84"/>
      <c r="F723" s="84"/>
      <c r="G723" s="84"/>
      <c r="H723" s="84"/>
      <c r="I723" s="84"/>
      <c r="J723" s="84"/>
      <c r="K723" s="84">
        <f t="shared" si="973"/>
        <v>104859.2</v>
      </c>
      <c r="L723" s="85">
        <v>0</v>
      </c>
      <c r="M723" s="85">
        <f>M685+M704+M707</f>
        <v>0</v>
      </c>
      <c r="N723" s="85">
        <f>'[5]2023_2025'!$BK$730</f>
        <v>104859.2</v>
      </c>
      <c r="O723" s="84">
        <f t="shared" si="974"/>
        <v>298.23126999999999</v>
      </c>
      <c r="P723" s="337">
        <f t="shared" si="944"/>
        <v>2.8441116277827792E-3</v>
      </c>
      <c r="Q723" s="84">
        <v>0</v>
      </c>
      <c r="R723" s="84"/>
      <c r="S723" s="84">
        <f>S685+S704+S707</f>
        <v>0</v>
      </c>
      <c r="T723" s="84"/>
      <c r="U723" s="85">
        <v>298.23126999999999</v>
      </c>
      <c r="V723" s="337">
        <f t="shared" si="981"/>
        <v>2.8441116277827792E-3</v>
      </c>
      <c r="W723" s="84">
        <f t="shared" si="975"/>
        <v>30715.716629999999</v>
      </c>
      <c r="X723" s="337">
        <f t="shared" si="948"/>
        <v>0.29292343094358914</v>
      </c>
      <c r="Y723" s="84">
        <v>0</v>
      </c>
      <c r="Z723" s="84"/>
      <c r="AA723" s="84">
        <f>AA685+AA704+AA707</f>
        <v>0</v>
      </c>
      <c r="AB723" s="84"/>
      <c r="AC723" s="85">
        <v>30715.716629999999</v>
      </c>
      <c r="AD723" s="337">
        <f t="shared" si="952"/>
        <v>0.29292343094358914</v>
      </c>
      <c r="AE723" s="84">
        <f t="shared" si="976"/>
        <v>104859.2</v>
      </c>
      <c r="AF723" s="337">
        <f t="shared" si="954"/>
        <v>1</v>
      </c>
      <c r="AG723" s="84">
        <v>0</v>
      </c>
      <c r="AH723" s="117"/>
      <c r="AI723" s="84">
        <f>AI685+AI704+AI707</f>
        <v>0</v>
      </c>
      <c r="AJ723" s="84"/>
      <c r="AK723" s="85">
        <f>K723</f>
        <v>104859.2</v>
      </c>
      <c r="AL723" s="337">
        <f t="shared" si="958"/>
        <v>1</v>
      </c>
      <c r="AM723" s="84" t="e">
        <f t="shared" ref="AM723:AW723" si="983">AM685+AM704+AM707</f>
        <v>#REF!</v>
      </c>
      <c r="AN723" s="84" t="e">
        <f t="shared" si="983"/>
        <v>#REF!</v>
      </c>
      <c r="AO723" s="84" t="e">
        <f t="shared" si="983"/>
        <v>#REF!</v>
      </c>
      <c r="AP723" s="84" t="e">
        <f t="shared" si="983"/>
        <v>#REF!</v>
      </c>
      <c r="AQ723" s="84" t="e">
        <f t="shared" si="983"/>
        <v>#REF!</v>
      </c>
      <c r="AR723" s="84" t="e">
        <f t="shared" si="983"/>
        <v>#REF!</v>
      </c>
      <c r="AS723" s="84" t="e">
        <f t="shared" si="983"/>
        <v>#REF!</v>
      </c>
      <c r="AT723" s="84" t="e">
        <f t="shared" si="983"/>
        <v>#REF!</v>
      </c>
      <c r="AU723" s="84" t="e">
        <f t="shared" si="983"/>
        <v>#REF!</v>
      </c>
      <c r="AV723" s="84" t="e">
        <f t="shared" si="983"/>
        <v>#REF!</v>
      </c>
      <c r="AW723" s="84" t="e">
        <f t="shared" si="983"/>
        <v>#REF!</v>
      </c>
      <c r="AX723" s="85">
        <f t="shared" si="980"/>
        <v>74143.483370000002</v>
      </c>
      <c r="AY723" s="337">
        <f t="shared" si="959"/>
        <v>0.70707656905641092</v>
      </c>
      <c r="AZ723" s="84">
        <v>0</v>
      </c>
      <c r="BA723" s="84"/>
      <c r="BB723" s="84">
        <f>BB685+BB704+BB707</f>
        <v>0</v>
      </c>
      <c r="BC723" s="84"/>
      <c r="BD723" s="85">
        <f>N723-AC723</f>
        <v>74143.483370000002</v>
      </c>
      <c r="BE723" s="337">
        <f t="shared" si="963"/>
        <v>0.70707656905641092</v>
      </c>
    </row>
    <row r="724" spans="2:59" s="328" customFormat="1" ht="86.25" hidden="1" customHeight="1" x14ac:dyDescent="0.25">
      <c r="B724" s="330"/>
      <c r="C724" s="331"/>
      <c r="D724" s="332"/>
      <c r="E724" s="332"/>
      <c r="F724" s="332"/>
      <c r="G724" s="332"/>
      <c r="H724" s="332"/>
      <c r="I724" s="332"/>
      <c r="J724" s="332"/>
      <c r="K724" s="332"/>
      <c r="L724" s="333"/>
      <c r="M724" s="333"/>
      <c r="N724" s="333"/>
      <c r="O724" s="332"/>
      <c r="P724" s="333"/>
      <c r="Q724" s="333"/>
      <c r="R724" s="333"/>
      <c r="S724" s="333"/>
      <c r="T724" s="333"/>
      <c r="U724" s="333"/>
      <c r="V724" s="333"/>
      <c r="W724" s="332"/>
      <c r="X724" s="333"/>
      <c r="Y724" s="333"/>
      <c r="Z724" s="333"/>
      <c r="AA724" s="333"/>
      <c r="AB724" s="333"/>
      <c r="AC724" s="333"/>
      <c r="AD724" s="333"/>
      <c r="AE724" s="332"/>
      <c r="AF724" s="337" t="e">
        <f t="shared" si="954"/>
        <v>#DIV/0!</v>
      </c>
      <c r="AG724" s="333"/>
      <c r="AH724" s="565"/>
      <c r="AI724" s="333"/>
      <c r="AJ724" s="333"/>
      <c r="AK724" s="333"/>
      <c r="AL724" s="337" t="e">
        <f t="shared" si="958"/>
        <v>#DIV/0!</v>
      </c>
      <c r="AM724" s="333"/>
      <c r="AN724" s="333"/>
      <c r="AO724" s="333"/>
      <c r="AP724" s="333"/>
      <c r="AQ724" s="333"/>
      <c r="AR724" s="333"/>
      <c r="AS724" s="333"/>
      <c r="AT724" s="333"/>
      <c r="AU724" s="333"/>
      <c r="AV724" s="333"/>
      <c r="AW724" s="333"/>
      <c r="AX724" s="333"/>
      <c r="AY724" s="337"/>
      <c r="AZ724" s="333"/>
      <c r="BA724" s="333"/>
      <c r="BB724" s="333"/>
      <c r="BC724" s="333"/>
      <c r="BD724" s="333"/>
      <c r="BE724" s="333"/>
    </row>
    <row r="725" spans="2:59" s="328" customFormat="1" ht="202.5" customHeight="1" x14ac:dyDescent="0.25">
      <c r="B725" s="344" t="s">
        <v>71</v>
      </c>
      <c r="C725" s="345" t="s">
        <v>358</v>
      </c>
      <c r="D725" s="332"/>
      <c r="E725" s="332"/>
      <c r="F725" s="332"/>
      <c r="G725" s="332"/>
      <c r="H725" s="332"/>
      <c r="I725" s="332"/>
      <c r="J725" s="332"/>
      <c r="K725" s="576">
        <f>N725</f>
        <v>90834.758199999997</v>
      </c>
      <c r="L725" s="333"/>
      <c r="M725" s="333"/>
      <c r="N725" s="111">
        <f>N726+N727</f>
        <v>90834.758199999997</v>
      </c>
      <c r="O725" s="576"/>
      <c r="P725" s="333"/>
      <c r="Q725" s="333"/>
      <c r="R725" s="333"/>
      <c r="S725" s="333"/>
      <c r="T725" s="333"/>
      <c r="U725" s="333"/>
      <c r="V725" s="333"/>
      <c r="W725" s="576">
        <f t="shared" ref="W725" si="984">AC725</f>
        <v>36839.084220000004</v>
      </c>
      <c r="X725" s="337">
        <f t="shared" ref="X725" si="985">W725/K725</f>
        <v>0.40556153778587373</v>
      </c>
      <c r="Y725" s="346"/>
      <c r="Z725" s="346"/>
      <c r="AA725" s="346"/>
      <c r="AB725" s="346"/>
      <c r="AC725" s="111">
        <f>AC726+AC727</f>
        <v>36839.084220000004</v>
      </c>
      <c r="AD725" s="337">
        <f t="shared" si="952"/>
        <v>0.40556153778587373</v>
      </c>
      <c r="AE725" s="576">
        <f t="shared" si="976"/>
        <v>90834.758199999997</v>
      </c>
      <c r="AF725" s="337">
        <f t="shared" si="954"/>
        <v>1</v>
      </c>
      <c r="AG725" s="333"/>
      <c r="AH725" s="565"/>
      <c r="AI725" s="333"/>
      <c r="AJ725" s="333"/>
      <c r="AK725" s="111">
        <f>AK726+AK727</f>
        <v>90834.758199999997</v>
      </c>
      <c r="AL725" s="337">
        <f t="shared" si="958"/>
        <v>1</v>
      </c>
      <c r="AM725" s="500"/>
      <c r="AN725" s="500"/>
      <c r="AO725" s="500"/>
      <c r="AP725" s="500"/>
      <c r="AQ725" s="500"/>
      <c r="AR725" s="500"/>
      <c r="AS725" s="500"/>
      <c r="AT725" s="500"/>
      <c r="AU725" s="500"/>
      <c r="AV725" s="500"/>
      <c r="AW725" s="500"/>
      <c r="AX725" s="500"/>
      <c r="AY725" s="501"/>
      <c r="AZ725" s="500"/>
      <c r="BA725" s="500"/>
      <c r="BB725" s="500"/>
      <c r="BC725" s="500"/>
      <c r="BD725" s="500"/>
      <c r="BE725" s="500"/>
    </row>
    <row r="726" spans="2:59" s="109" customFormat="1" ht="45.75" customHeight="1" x14ac:dyDescent="0.25">
      <c r="B726" s="329"/>
      <c r="C726" s="159" t="s">
        <v>56</v>
      </c>
      <c r="D726" s="479" t="e">
        <f>#REF!+D627+D631+#REF!+#REF!+#REF!</f>
        <v>#REF!</v>
      </c>
      <c r="E726" s="479"/>
      <c r="F726" s="479"/>
      <c r="G726" s="479"/>
      <c r="H726" s="479"/>
      <c r="I726" s="479"/>
      <c r="J726" s="479"/>
      <c r="K726" s="576">
        <f t="shared" ref="K726:K727" si="986">N726</f>
        <v>24683.358200000002</v>
      </c>
      <c r="L726" s="111">
        <v>0</v>
      </c>
      <c r="M726" s="111">
        <f>M686+M705+M709+M712+M716</f>
        <v>0</v>
      </c>
      <c r="N726" s="111">
        <f>'[1]2023_2025'!$BN$726</f>
        <v>24683.358200000002</v>
      </c>
      <c r="O726" s="576">
        <f t="shared" ref="O726:O727" si="987">U726</f>
        <v>0</v>
      </c>
      <c r="P726" s="337">
        <f t="shared" ref="P726:P727" si="988">O726/K726</f>
        <v>0</v>
      </c>
      <c r="Q726" s="479">
        <v>0</v>
      </c>
      <c r="R726" s="479"/>
      <c r="S726" s="479">
        <f>S686+S705+S709+S712+S716</f>
        <v>0</v>
      </c>
      <c r="T726" s="479"/>
      <c r="U726" s="111"/>
      <c r="V726" s="337">
        <f t="shared" ref="V726:V727" si="989">U726/N726</f>
        <v>0</v>
      </c>
      <c r="W726" s="576">
        <f t="shared" ref="W726:W727" si="990">AC726</f>
        <v>10010.620709999999</v>
      </c>
      <c r="X726" s="337">
        <f t="shared" ref="X726:X727" si="991">W726/K726</f>
        <v>0.40556153781376469</v>
      </c>
      <c r="Y726" s="479">
        <v>0</v>
      </c>
      <c r="Z726" s="479"/>
      <c r="AA726" s="479">
        <f>AA686+AA705+AA709+AA712+AA716</f>
        <v>0</v>
      </c>
      <c r="AB726" s="479"/>
      <c r="AC726" s="111">
        <v>10010.620709999999</v>
      </c>
      <c r="AD726" s="337">
        <f t="shared" ref="AD726:AD727" si="992">AC726/N726</f>
        <v>0.40556153781376469</v>
      </c>
      <c r="AE726" s="576">
        <f t="shared" ref="AE726:AE727" si="993">AK726</f>
        <v>24683.358200000002</v>
      </c>
      <c r="AF726" s="337">
        <f t="shared" ref="AF726:AF727" si="994">AE726/K726</f>
        <v>1</v>
      </c>
      <c r="AG726" s="479">
        <v>0</v>
      </c>
      <c r="AH726" s="106"/>
      <c r="AI726" s="479">
        <f>AI686+AI705+AI709+AI712+AI716</f>
        <v>0</v>
      </c>
      <c r="AJ726" s="479"/>
      <c r="AK726" s="111">
        <f>K726</f>
        <v>24683.358200000002</v>
      </c>
      <c r="AL726" s="337">
        <f t="shared" ref="AL726:AL727" si="995">AK726/N726</f>
        <v>1</v>
      </c>
      <c r="AM726" s="479" t="e">
        <f t="shared" ref="AM726:AW726" si="996">AM686+AM705+AM709+AM712+AM716</f>
        <v>#REF!</v>
      </c>
      <c r="AN726" s="479" t="e">
        <f t="shared" si="996"/>
        <v>#REF!</v>
      </c>
      <c r="AO726" s="479" t="e">
        <f t="shared" si="996"/>
        <v>#REF!</v>
      </c>
      <c r="AP726" s="479" t="e">
        <f t="shared" si="996"/>
        <v>#REF!</v>
      </c>
      <c r="AQ726" s="479" t="e">
        <f t="shared" si="996"/>
        <v>#REF!</v>
      </c>
      <c r="AR726" s="479" t="e">
        <f t="shared" si="996"/>
        <v>#REF!</v>
      </c>
      <c r="AS726" s="479" t="e">
        <f t="shared" si="996"/>
        <v>#REF!</v>
      </c>
      <c r="AT726" s="479" t="e">
        <f t="shared" si="996"/>
        <v>#REF!</v>
      </c>
      <c r="AU726" s="479" t="e">
        <f t="shared" si="996"/>
        <v>#REF!</v>
      </c>
      <c r="AV726" s="479" t="e">
        <f t="shared" si="996"/>
        <v>#REF!</v>
      </c>
      <c r="AW726" s="479" t="e">
        <f t="shared" si="996"/>
        <v>#REF!</v>
      </c>
      <c r="AX726" s="111">
        <f t="shared" ref="AX726:AX727" si="997">BD726</f>
        <v>14672.737490000003</v>
      </c>
      <c r="AY726" s="337">
        <f t="shared" ref="AY726:AY727" si="998">AX726/K726</f>
        <v>0.59443846218623531</v>
      </c>
      <c r="AZ726" s="479">
        <v>0</v>
      </c>
      <c r="BA726" s="479"/>
      <c r="BB726" s="479">
        <f>BB686+BB705+BB709+BB712+BB716</f>
        <v>0</v>
      </c>
      <c r="BC726" s="479"/>
      <c r="BD726" s="111">
        <f>N726-AC726</f>
        <v>14672.737490000003</v>
      </c>
      <c r="BE726" s="337">
        <f t="shared" ref="BE726:BE727" si="999">BD726/N726</f>
        <v>0.59443846218623531</v>
      </c>
      <c r="BF726" s="108"/>
      <c r="BG726" s="108"/>
    </row>
    <row r="727" spans="2:59" s="86" customFormat="1" ht="46.5" customHeight="1" x14ac:dyDescent="0.25">
      <c r="B727" s="155"/>
      <c r="C727" s="156" t="s">
        <v>57</v>
      </c>
      <c r="D727" s="84" t="e">
        <f>#REF!+D628</f>
        <v>#REF!</v>
      </c>
      <c r="E727" s="84"/>
      <c r="F727" s="84"/>
      <c r="G727" s="84"/>
      <c r="H727" s="84"/>
      <c r="I727" s="84"/>
      <c r="J727" s="84"/>
      <c r="K727" s="84">
        <f t="shared" si="986"/>
        <v>66151.399999999994</v>
      </c>
      <c r="L727" s="85">
        <v>0</v>
      </c>
      <c r="M727" s="85">
        <f t="shared" ref="M727" si="1000">M704+M708+M711</f>
        <v>0</v>
      </c>
      <c r="N727" s="85">
        <f>'[5]2023_2025'!$BK$727</f>
        <v>66151.399999999994</v>
      </c>
      <c r="O727" s="84">
        <f t="shared" si="987"/>
        <v>0</v>
      </c>
      <c r="P727" s="337">
        <f t="shared" si="988"/>
        <v>0</v>
      </c>
      <c r="Q727" s="84">
        <v>0</v>
      </c>
      <c r="R727" s="84"/>
      <c r="S727" s="84">
        <f t="shared" ref="S727" si="1001">S704+S708+S711</f>
        <v>0</v>
      </c>
      <c r="T727" s="84"/>
      <c r="U727" s="85"/>
      <c r="V727" s="337">
        <f t="shared" si="989"/>
        <v>0</v>
      </c>
      <c r="W727" s="84">
        <f t="shared" si="990"/>
        <v>26828.463510000001</v>
      </c>
      <c r="X727" s="337">
        <f t="shared" si="991"/>
        <v>0.40556153777546666</v>
      </c>
      <c r="Y727" s="84">
        <v>0</v>
      </c>
      <c r="Z727" s="84"/>
      <c r="AA727" s="84">
        <f t="shared" ref="AA727" si="1002">AA704+AA708+AA711</f>
        <v>0</v>
      </c>
      <c r="AB727" s="84"/>
      <c r="AC727" s="85">
        <v>26828.463510000001</v>
      </c>
      <c r="AD727" s="337">
        <f t="shared" si="992"/>
        <v>0.40556153777546666</v>
      </c>
      <c r="AE727" s="84">
        <f t="shared" si="993"/>
        <v>66151.399999999994</v>
      </c>
      <c r="AF727" s="337">
        <f t="shared" si="994"/>
        <v>1</v>
      </c>
      <c r="AG727" s="84">
        <v>0</v>
      </c>
      <c r="AH727" s="117"/>
      <c r="AI727" s="84">
        <f t="shared" ref="AI727" si="1003">AI704+AI708+AI711</f>
        <v>0</v>
      </c>
      <c r="AJ727" s="84"/>
      <c r="AK727" s="85">
        <f>K727</f>
        <v>66151.399999999994</v>
      </c>
      <c r="AL727" s="337">
        <f t="shared" si="995"/>
        <v>1</v>
      </c>
      <c r="AM727" s="84" t="e">
        <f t="shared" ref="AM727:AW727" si="1004">AM704+AM708+AM711</f>
        <v>#REF!</v>
      </c>
      <c r="AN727" s="84" t="e">
        <f t="shared" si="1004"/>
        <v>#REF!</v>
      </c>
      <c r="AO727" s="84" t="e">
        <f t="shared" si="1004"/>
        <v>#REF!</v>
      </c>
      <c r="AP727" s="84" t="e">
        <f t="shared" si="1004"/>
        <v>#REF!</v>
      </c>
      <c r="AQ727" s="84" t="e">
        <f t="shared" si="1004"/>
        <v>#REF!</v>
      </c>
      <c r="AR727" s="84" t="e">
        <f t="shared" si="1004"/>
        <v>#REF!</v>
      </c>
      <c r="AS727" s="84" t="e">
        <f t="shared" si="1004"/>
        <v>#REF!</v>
      </c>
      <c r="AT727" s="84" t="e">
        <f t="shared" si="1004"/>
        <v>#REF!</v>
      </c>
      <c r="AU727" s="84" t="e">
        <f t="shared" si="1004"/>
        <v>#REF!</v>
      </c>
      <c r="AV727" s="84" t="e">
        <f t="shared" si="1004"/>
        <v>#REF!</v>
      </c>
      <c r="AW727" s="84" t="e">
        <f t="shared" si="1004"/>
        <v>#REF!</v>
      </c>
      <c r="AX727" s="85">
        <f t="shared" si="997"/>
        <v>39322.936489999993</v>
      </c>
      <c r="AY727" s="337">
        <f t="shared" si="998"/>
        <v>0.59443846222453334</v>
      </c>
      <c r="AZ727" s="84">
        <v>0</v>
      </c>
      <c r="BA727" s="84"/>
      <c r="BB727" s="84">
        <f t="shared" ref="BB727" si="1005">BB704+BB708+BB711</f>
        <v>0</v>
      </c>
      <c r="BC727" s="84"/>
      <c r="BD727" s="85">
        <f>N727-AC727</f>
        <v>39322.936489999993</v>
      </c>
      <c r="BE727" s="337">
        <f t="shared" si="999"/>
        <v>0.59443846222453334</v>
      </c>
    </row>
    <row r="728" spans="2:59" s="86" customFormat="1" ht="46.5" customHeight="1" x14ac:dyDescent="0.25">
      <c r="B728" s="662" t="s">
        <v>108</v>
      </c>
      <c r="C728" s="663"/>
      <c r="D728" s="663"/>
      <c r="E728" s="663"/>
      <c r="F728" s="663"/>
      <c r="G728" s="663"/>
      <c r="H728" s="663"/>
      <c r="I728" s="663"/>
      <c r="J728" s="663"/>
      <c r="K728" s="663"/>
      <c r="L728" s="663"/>
      <c r="M728" s="663"/>
      <c r="N728" s="663"/>
      <c r="O728" s="663"/>
      <c r="P728" s="663"/>
      <c r="Q728" s="663"/>
      <c r="R728" s="663"/>
      <c r="S728" s="663"/>
      <c r="T728" s="663"/>
      <c r="U728" s="663"/>
      <c r="V728" s="663"/>
      <c r="W728" s="663"/>
      <c r="X728" s="663"/>
      <c r="Y728" s="663"/>
      <c r="Z728" s="663"/>
      <c r="AA728" s="663"/>
      <c r="AB728" s="663"/>
      <c r="AC728" s="663"/>
      <c r="AD728" s="663"/>
      <c r="AE728" s="663"/>
      <c r="AF728" s="663"/>
      <c r="AG728" s="663"/>
      <c r="AH728" s="663"/>
      <c r="AI728" s="663"/>
      <c r="AJ728" s="663"/>
      <c r="AK728" s="663"/>
      <c r="AL728" s="663"/>
      <c r="AM728" s="663"/>
      <c r="AN728" s="663"/>
      <c r="AO728" s="663"/>
      <c r="AP728" s="663"/>
      <c r="AQ728" s="663"/>
      <c r="AR728" s="663"/>
      <c r="AS728" s="663"/>
      <c r="AT728" s="663"/>
      <c r="AU728" s="663"/>
      <c r="AV728" s="663"/>
      <c r="AW728" s="663"/>
      <c r="AX728" s="663"/>
      <c r="AY728" s="663"/>
      <c r="AZ728" s="663"/>
      <c r="BA728" s="663"/>
      <c r="BB728" s="663"/>
      <c r="BC728" s="663"/>
      <c r="BD728" s="663"/>
      <c r="BE728" s="663"/>
    </row>
    <row r="729" spans="2:59" s="86" customFormat="1" ht="80.25" customHeight="1" x14ac:dyDescent="0.25">
      <c r="B729" s="344">
        <v>1</v>
      </c>
      <c r="C729" s="340" t="s">
        <v>277</v>
      </c>
      <c r="D729" s="84"/>
      <c r="E729" s="84"/>
      <c r="F729" s="84"/>
      <c r="G729" s="84"/>
      <c r="H729" s="84"/>
      <c r="I729" s="84"/>
      <c r="J729" s="84"/>
      <c r="K729" s="578">
        <f t="shared" ref="K729:K734" si="1006">N729</f>
        <v>72546.100860000006</v>
      </c>
      <c r="L729" s="104"/>
      <c r="M729" s="104"/>
      <c r="N729" s="104">
        <f>N730</f>
        <v>72546.100860000006</v>
      </c>
      <c r="O729" s="578"/>
      <c r="P729" s="337"/>
      <c r="Q729" s="84"/>
      <c r="R729" s="84"/>
      <c r="S729" s="84"/>
      <c r="T729" s="84"/>
      <c r="U729" s="85"/>
      <c r="V729" s="337"/>
      <c r="W729" s="578">
        <f>AC729</f>
        <v>0</v>
      </c>
      <c r="X729" s="609">
        <f t="shared" ref="X729:X730" si="1007">W729/K729</f>
        <v>0</v>
      </c>
      <c r="Y729" s="104">
        <f t="shared" ref="Y729:Y730" si="1008">AB729</f>
        <v>0</v>
      </c>
      <c r="Z729" s="515"/>
      <c r="AA729" s="104">
        <f t="shared" ref="AA729" si="1009">AD729</f>
        <v>0</v>
      </c>
      <c r="AB729" s="515"/>
      <c r="AC729" s="104">
        <v>0</v>
      </c>
      <c r="AD729" s="337">
        <f t="shared" ref="AD729:AD730" si="1010">AC729/N729</f>
        <v>0</v>
      </c>
      <c r="AE729" s="578">
        <f>AK729</f>
        <v>72546.100860000006</v>
      </c>
      <c r="AF729" s="525">
        <f t="shared" ref="AF729:AF738" si="1011">AE729/K729</f>
        <v>1</v>
      </c>
      <c r="AG729" s="84"/>
      <c r="AH729" s="117"/>
      <c r="AI729" s="84"/>
      <c r="AJ729" s="84"/>
      <c r="AK729" s="104">
        <f>AK730</f>
        <v>72546.100860000006</v>
      </c>
      <c r="AL729" s="337">
        <f t="shared" ref="AL729:AL738" si="1012">AK729/N729</f>
        <v>1</v>
      </c>
      <c r="AM729" s="523"/>
      <c r="AN729" s="523"/>
      <c r="AO729" s="523"/>
      <c r="AP729" s="523"/>
      <c r="AQ729" s="523"/>
      <c r="AR729" s="523"/>
      <c r="AS729" s="523"/>
      <c r="AT729" s="523"/>
      <c r="AU729" s="523"/>
      <c r="AV729" s="523"/>
      <c r="AW729" s="523"/>
      <c r="AX729" s="524"/>
      <c r="AY729" s="501"/>
      <c r="AZ729" s="523"/>
      <c r="BA729" s="523"/>
      <c r="BB729" s="523"/>
      <c r="BC729" s="523"/>
      <c r="BD729" s="524"/>
      <c r="BE729" s="501"/>
    </row>
    <row r="730" spans="2:59" s="86" customFormat="1" ht="46.5" customHeight="1" x14ac:dyDescent="0.25">
      <c r="B730" s="155"/>
      <c r="C730" s="159" t="s">
        <v>56</v>
      </c>
      <c r="D730" s="84"/>
      <c r="E730" s="84"/>
      <c r="F730" s="84"/>
      <c r="G730" s="84"/>
      <c r="H730" s="84"/>
      <c r="I730" s="84"/>
      <c r="J730" s="84"/>
      <c r="K730" s="576">
        <f t="shared" si="1006"/>
        <v>72546.100860000006</v>
      </c>
      <c r="L730" s="111"/>
      <c r="M730" s="111"/>
      <c r="N730" s="111">
        <f>N732+N734</f>
        <v>72546.100860000006</v>
      </c>
      <c r="O730" s="576"/>
      <c r="P730" s="337"/>
      <c r="Q730" s="84"/>
      <c r="R730" s="84"/>
      <c r="S730" s="84"/>
      <c r="T730" s="84"/>
      <c r="U730" s="85"/>
      <c r="V730" s="337"/>
      <c r="W730" s="576">
        <f t="shared" ref="W730:W734" si="1013">AC730</f>
        <v>0</v>
      </c>
      <c r="X730" s="609">
        <f t="shared" si="1007"/>
        <v>0</v>
      </c>
      <c r="Y730" s="111">
        <f t="shared" si="1008"/>
        <v>0</v>
      </c>
      <c r="Z730" s="514"/>
      <c r="AA730" s="514">
        <f>AA734+AA735</f>
        <v>0</v>
      </c>
      <c r="AB730" s="514"/>
      <c r="AC730" s="111">
        <v>0</v>
      </c>
      <c r="AD730" s="337">
        <f t="shared" si="1010"/>
        <v>0</v>
      </c>
      <c r="AE730" s="576">
        <f>AK730</f>
        <v>72546.100860000006</v>
      </c>
      <c r="AF730" s="525">
        <f t="shared" si="1011"/>
        <v>1</v>
      </c>
      <c r="AG730" s="84"/>
      <c r="AH730" s="117"/>
      <c r="AI730" s="84"/>
      <c r="AJ730" s="84"/>
      <c r="AK730" s="111">
        <f>AK732+AK734</f>
        <v>72546.100860000006</v>
      </c>
      <c r="AL730" s="337">
        <f t="shared" si="1012"/>
        <v>1</v>
      </c>
      <c r="AM730" s="523"/>
      <c r="AN730" s="523"/>
      <c r="AO730" s="523"/>
      <c r="AP730" s="523"/>
      <c r="AQ730" s="523"/>
      <c r="AR730" s="523"/>
      <c r="AS730" s="523"/>
      <c r="AT730" s="523"/>
      <c r="AU730" s="523"/>
      <c r="AV730" s="523"/>
      <c r="AW730" s="523"/>
      <c r="AX730" s="524"/>
      <c r="AY730" s="501"/>
      <c r="AZ730" s="523"/>
      <c r="BA730" s="523"/>
      <c r="BB730" s="523"/>
      <c r="BC730" s="523"/>
      <c r="BD730" s="524"/>
      <c r="BE730" s="501"/>
    </row>
    <row r="731" spans="2:59" s="86" customFormat="1" ht="129.75" customHeight="1" x14ac:dyDescent="0.25">
      <c r="B731" s="155"/>
      <c r="C731" s="345" t="s">
        <v>393</v>
      </c>
      <c r="D731" s="84"/>
      <c r="E731" s="84"/>
      <c r="F731" s="84"/>
      <c r="G731" s="84"/>
      <c r="H731" s="84"/>
      <c r="I731" s="84"/>
      <c r="J731" s="84"/>
      <c r="K731" s="576">
        <f t="shared" si="1006"/>
        <v>15317.514660000001</v>
      </c>
      <c r="L731" s="85"/>
      <c r="M731" s="85"/>
      <c r="N731" s="111">
        <f>N732</f>
        <v>15317.514660000001</v>
      </c>
      <c r="O731" s="576"/>
      <c r="P731" s="337"/>
      <c r="Q731" s="84"/>
      <c r="R731" s="84"/>
      <c r="S731" s="84"/>
      <c r="T731" s="84"/>
      <c r="U731" s="85"/>
      <c r="V731" s="337"/>
      <c r="W731" s="576">
        <f t="shared" si="1013"/>
        <v>0</v>
      </c>
      <c r="X731" s="609">
        <f t="shared" ref="X731:X734" si="1014">W731/K731</f>
        <v>0</v>
      </c>
      <c r="Y731" s="514"/>
      <c r="Z731" s="514"/>
      <c r="AA731" s="514"/>
      <c r="AB731" s="514"/>
      <c r="AC731" s="111">
        <f>AC732</f>
        <v>0</v>
      </c>
      <c r="AD731" s="337">
        <f t="shared" ref="AD731:AD734" si="1015">AC731/N731</f>
        <v>0</v>
      </c>
      <c r="AE731" s="576">
        <f>AK731</f>
        <v>15317.514660000001</v>
      </c>
      <c r="AF731" s="525">
        <f t="shared" si="1011"/>
        <v>1</v>
      </c>
      <c r="AG731" s="84"/>
      <c r="AH731" s="117"/>
      <c r="AI731" s="84"/>
      <c r="AJ731" s="84"/>
      <c r="AK731" s="111">
        <f>AK732</f>
        <v>15317.514660000001</v>
      </c>
      <c r="AL731" s="337">
        <f t="shared" si="1012"/>
        <v>1</v>
      </c>
      <c r="AM731" s="523"/>
      <c r="AN731" s="523"/>
      <c r="AO731" s="523"/>
      <c r="AP731" s="523"/>
      <c r="AQ731" s="523"/>
      <c r="AR731" s="523"/>
      <c r="AS731" s="523"/>
      <c r="AT731" s="523"/>
      <c r="AU731" s="523"/>
      <c r="AV731" s="523"/>
      <c r="AW731" s="523"/>
      <c r="AX731" s="524"/>
      <c r="AY731" s="501"/>
      <c r="AZ731" s="523"/>
      <c r="BA731" s="523"/>
      <c r="BB731" s="523"/>
      <c r="BC731" s="523"/>
      <c r="BD731" s="524"/>
      <c r="BE731" s="501"/>
    </row>
    <row r="732" spans="2:59" s="124" customFormat="1" ht="46.5" customHeight="1" x14ac:dyDescent="0.25">
      <c r="B732" s="158"/>
      <c r="C732" s="159" t="s">
        <v>56</v>
      </c>
      <c r="D732" s="123"/>
      <c r="E732" s="123"/>
      <c r="F732" s="123"/>
      <c r="G732" s="123"/>
      <c r="H732" s="123"/>
      <c r="I732" s="123"/>
      <c r="J732" s="123"/>
      <c r="K732" s="106">
        <f t="shared" si="1006"/>
        <v>15317.514660000001</v>
      </c>
      <c r="L732" s="516"/>
      <c r="M732" s="516"/>
      <c r="N732" s="106">
        <f>'[1]2023_2025'!$BN$736</f>
        <v>15317.514660000001</v>
      </c>
      <c r="O732" s="106"/>
      <c r="P732" s="525"/>
      <c r="Q732" s="123"/>
      <c r="R732" s="123"/>
      <c r="S732" s="123"/>
      <c r="T732" s="123"/>
      <c r="U732" s="516"/>
      <c r="V732" s="525"/>
      <c r="W732" s="106">
        <f t="shared" si="1013"/>
        <v>0</v>
      </c>
      <c r="X732" s="609">
        <f t="shared" si="1014"/>
        <v>0</v>
      </c>
      <c r="Y732" s="514">
        <v>0</v>
      </c>
      <c r="Z732" s="514"/>
      <c r="AA732" s="514"/>
      <c r="AB732" s="514"/>
      <c r="AC732" s="111">
        <v>0</v>
      </c>
      <c r="AD732" s="337">
        <f t="shared" si="1015"/>
        <v>0</v>
      </c>
      <c r="AE732" s="106">
        <f t="shared" ref="AE732:AE738" si="1016">AK732</f>
        <v>15317.514660000001</v>
      </c>
      <c r="AF732" s="525">
        <f t="shared" si="1011"/>
        <v>1</v>
      </c>
      <c r="AG732" s="123"/>
      <c r="AH732" s="117"/>
      <c r="AI732" s="123"/>
      <c r="AJ732" s="123"/>
      <c r="AK732" s="106">
        <f>'[1]2023_2025'!$BN$736</f>
        <v>15317.514660000001</v>
      </c>
      <c r="AL732" s="337">
        <f t="shared" si="1012"/>
        <v>1</v>
      </c>
      <c r="AM732" s="526"/>
      <c r="AN732" s="526"/>
      <c r="AO732" s="526"/>
      <c r="AP732" s="526"/>
      <c r="AQ732" s="526"/>
      <c r="AR732" s="526"/>
      <c r="AS732" s="526"/>
      <c r="AT732" s="526"/>
      <c r="AU732" s="526"/>
      <c r="AV732" s="526"/>
      <c r="AW732" s="526"/>
      <c r="AX732" s="517"/>
      <c r="AY732" s="527"/>
      <c r="AZ732" s="526"/>
      <c r="BA732" s="526"/>
      <c r="BB732" s="526"/>
      <c r="BC732" s="526"/>
      <c r="BD732" s="517"/>
      <c r="BE732" s="527"/>
    </row>
    <row r="733" spans="2:59" s="86" customFormat="1" ht="204.75" customHeight="1" x14ac:dyDescent="0.25">
      <c r="B733" s="155"/>
      <c r="C733" s="345" t="s">
        <v>429</v>
      </c>
      <c r="D733" s="84"/>
      <c r="E733" s="84"/>
      <c r="F733" s="84"/>
      <c r="G733" s="84"/>
      <c r="H733" s="84"/>
      <c r="I733" s="84"/>
      <c r="J733" s="84"/>
      <c r="K733" s="576">
        <f t="shared" si="1006"/>
        <v>57228.586199999998</v>
      </c>
      <c r="L733" s="85"/>
      <c r="M733" s="85"/>
      <c r="N733" s="111">
        <f>N734</f>
        <v>57228.586199999998</v>
      </c>
      <c r="O733" s="576"/>
      <c r="P733" s="337"/>
      <c r="Q733" s="84"/>
      <c r="R733" s="84"/>
      <c r="S733" s="84"/>
      <c r="T733" s="84"/>
      <c r="U733" s="85"/>
      <c r="V733" s="337"/>
      <c r="W733" s="576">
        <f t="shared" si="1013"/>
        <v>0</v>
      </c>
      <c r="X733" s="609">
        <f t="shared" si="1014"/>
        <v>0</v>
      </c>
      <c r="Y733" s="514">
        <f>Y735+Y738</f>
        <v>0</v>
      </c>
      <c r="Z733" s="514"/>
      <c r="AA733" s="514">
        <f>AA735+AA738</f>
        <v>0</v>
      </c>
      <c r="AB733" s="514"/>
      <c r="AC733" s="111">
        <f>AC734</f>
        <v>0</v>
      </c>
      <c r="AD733" s="337">
        <f t="shared" si="1015"/>
        <v>0</v>
      </c>
      <c r="AE733" s="576">
        <f t="shared" si="1016"/>
        <v>57228.586199999998</v>
      </c>
      <c r="AF733" s="525">
        <f t="shared" si="1011"/>
        <v>1</v>
      </c>
      <c r="AG733" s="84"/>
      <c r="AH733" s="117"/>
      <c r="AI733" s="84"/>
      <c r="AJ733" s="84"/>
      <c r="AK733" s="111">
        <f>AK734</f>
        <v>57228.586199999998</v>
      </c>
      <c r="AL733" s="337">
        <f t="shared" si="1012"/>
        <v>1</v>
      </c>
      <c r="AM733" s="523"/>
      <c r="AN733" s="523"/>
      <c r="AO733" s="523"/>
      <c r="AP733" s="523"/>
      <c r="AQ733" s="523"/>
      <c r="AR733" s="523"/>
      <c r="AS733" s="523"/>
      <c r="AT733" s="523"/>
      <c r="AU733" s="523"/>
      <c r="AV733" s="523"/>
      <c r="AW733" s="523"/>
      <c r="AX733" s="524"/>
      <c r="AY733" s="501"/>
      <c r="AZ733" s="523"/>
      <c r="BA733" s="523"/>
      <c r="BB733" s="523"/>
      <c r="BC733" s="523"/>
      <c r="BD733" s="524"/>
      <c r="BE733" s="501"/>
    </row>
    <row r="734" spans="2:59" s="86" customFormat="1" ht="46.5" customHeight="1" x14ac:dyDescent="0.25">
      <c r="B734" s="155"/>
      <c r="C734" s="159" t="s">
        <v>56</v>
      </c>
      <c r="D734" s="84"/>
      <c r="E734" s="84"/>
      <c r="F734" s="84"/>
      <c r="G734" s="84"/>
      <c r="H734" s="84"/>
      <c r="I734" s="84"/>
      <c r="J734" s="84"/>
      <c r="K734" s="106">
        <f t="shared" si="1006"/>
        <v>57228.586199999998</v>
      </c>
      <c r="L734" s="516"/>
      <c r="M734" s="516"/>
      <c r="N734" s="106">
        <f>'[1]2023_2025'!$BN$738</f>
        <v>57228.586199999998</v>
      </c>
      <c r="O734" s="106"/>
      <c r="P734" s="337"/>
      <c r="Q734" s="84"/>
      <c r="R734" s="84"/>
      <c r="S734" s="84"/>
      <c r="T734" s="84"/>
      <c r="U734" s="85"/>
      <c r="V734" s="337"/>
      <c r="W734" s="106">
        <f t="shared" si="1013"/>
        <v>0</v>
      </c>
      <c r="X734" s="609">
        <f t="shared" si="1014"/>
        <v>0</v>
      </c>
      <c r="Y734" s="514">
        <f>Y736+Y739</f>
        <v>0</v>
      </c>
      <c r="Z734" s="514"/>
      <c r="AA734" s="514">
        <f>AA736+AA739</f>
        <v>0</v>
      </c>
      <c r="AB734" s="514"/>
      <c r="AC734" s="111">
        <v>0</v>
      </c>
      <c r="AD734" s="337">
        <f t="shared" si="1015"/>
        <v>0</v>
      </c>
      <c r="AE734" s="106">
        <f t="shared" si="1016"/>
        <v>57228.586199999998</v>
      </c>
      <c r="AF734" s="525">
        <f t="shared" si="1011"/>
        <v>1</v>
      </c>
      <c r="AG734" s="84"/>
      <c r="AH734" s="117"/>
      <c r="AI734" s="84"/>
      <c r="AJ734" s="84"/>
      <c r="AK734" s="106">
        <f>'[1]2023_2025'!$BN$738</f>
        <v>57228.586199999998</v>
      </c>
      <c r="AL734" s="337">
        <f t="shared" si="1012"/>
        <v>1</v>
      </c>
      <c r="AM734" s="523"/>
      <c r="AN734" s="523"/>
      <c r="AO734" s="523"/>
      <c r="AP734" s="523"/>
      <c r="AQ734" s="523"/>
      <c r="AR734" s="523"/>
      <c r="AS734" s="523"/>
      <c r="AT734" s="523"/>
      <c r="AU734" s="523"/>
      <c r="AV734" s="523"/>
      <c r="AW734" s="523"/>
      <c r="AX734" s="524"/>
      <c r="AY734" s="501"/>
      <c r="AZ734" s="523"/>
      <c r="BA734" s="523"/>
      <c r="BB734" s="523"/>
      <c r="BC734" s="523"/>
      <c r="BD734" s="524"/>
      <c r="BE734" s="501"/>
    </row>
    <row r="735" spans="2:59" s="91" customFormat="1" ht="60.75" customHeight="1" x14ac:dyDescent="0.25">
      <c r="B735" s="622" t="s">
        <v>394</v>
      </c>
      <c r="C735" s="622"/>
      <c r="D735" s="515" t="e">
        <f>D584+#REF!+#REF!</f>
        <v>#REF!</v>
      </c>
      <c r="E735" s="515" t="e">
        <f>E584+#REF!+#REF!</f>
        <v>#REF!</v>
      </c>
      <c r="F735" s="515" t="e">
        <f>F584+#REF!+#REF!</f>
        <v>#REF!</v>
      </c>
      <c r="G735" s="515" t="e">
        <f>G584+#REF!+#REF!</f>
        <v>#REF!</v>
      </c>
      <c r="H735" s="515" t="e">
        <f>H584+#REF!+#REF!</f>
        <v>#REF!</v>
      </c>
      <c r="I735" s="515" t="e">
        <f>I584+#REF!+#REF!</f>
        <v>#REF!</v>
      </c>
      <c r="J735" s="515" t="e">
        <f>J584+#REF!+#REF!</f>
        <v>#REF!</v>
      </c>
      <c r="K735" s="578">
        <f>L735+M735+N735</f>
        <v>451428.82919999998</v>
      </c>
      <c r="L735" s="104">
        <f>L708+L697</f>
        <v>0</v>
      </c>
      <c r="M735" s="104">
        <f>M708+M697</f>
        <v>0</v>
      </c>
      <c r="N735" s="104">
        <f>N713+N729</f>
        <v>451428.82919999998</v>
      </c>
      <c r="O735" s="578">
        <f>O713+O729</f>
        <v>14229.14378</v>
      </c>
      <c r="P735" s="230">
        <f t="shared" ref="P735:P738" si="1017">O735/K735</f>
        <v>3.1520237210406324E-2</v>
      </c>
      <c r="Q735" s="104">
        <f>Q713+Q729</f>
        <v>0</v>
      </c>
      <c r="R735" s="230">
        <f>R708+R697</f>
        <v>0</v>
      </c>
      <c r="S735" s="104">
        <f>S713+S729</f>
        <v>0</v>
      </c>
      <c r="T735" s="515">
        <f>T708+T697</f>
        <v>0</v>
      </c>
      <c r="U735" s="104">
        <f>U713+U729</f>
        <v>14229.14378</v>
      </c>
      <c r="V735" s="230">
        <f>V708+V697</f>
        <v>0</v>
      </c>
      <c r="W735" s="578">
        <f>W729+W713</f>
        <v>94197.498290000003</v>
      </c>
      <c r="X735" s="230">
        <f t="shared" ref="X735:X738" si="1018">W735/K735</f>
        <v>0.20866522516280625</v>
      </c>
      <c r="Y735" s="104"/>
      <c r="Z735" s="230"/>
      <c r="AA735" s="104"/>
      <c r="AB735" s="515"/>
      <c r="AC735" s="104">
        <f>AC713+AC729</f>
        <v>94197.498290000003</v>
      </c>
      <c r="AD735" s="230">
        <f t="shared" ref="AD735:AD738" si="1019">AC735/N735</f>
        <v>0.20866522516280625</v>
      </c>
      <c r="AE735" s="578">
        <f t="shared" si="1016"/>
        <v>451428.82919999998</v>
      </c>
      <c r="AF735" s="525">
        <f t="shared" si="1011"/>
        <v>1</v>
      </c>
      <c r="AG735" s="104">
        <f>AG708+AG697</f>
        <v>0</v>
      </c>
      <c r="AH735" s="106"/>
      <c r="AI735" s="104">
        <f>AI708+AI697</f>
        <v>0</v>
      </c>
      <c r="AJ735" s="515"/>
      <c r="AK735" s="104">
        <f>AK713+AK729</f>
        <v>451428.82919999998</v>
      </c>
      <c r="AL735" s="337">
        <f t="shared" si="1012"/>
        <v>1</v>
      </c>
      <c r="AM735" s="515" t="e">
        <f>#REF!+AM699+AM702+AM713</f>
        <v>#REF!</v>
      </c>
      <c r="AN735" s="515" t="e">
        <f>#REF!+AN699+AN702+AN713</f>
        <v>#REF!</v>
      </c>
      <c r="AO735" s="515" t="e">
        <f>#REF!+AO699+AO702+AO713</f>
        <v>#REF!</v>
      </c>
      <c r="AP735" s="515" t="e">
        <f>#REF!+AP699+AP702+AP713</f>
        <v>#REF!</v>
      </c>
      <c r="AQ735" s="515" t="e">
        <f>#REF!+AQ699+AQ702+AQ713</f>
        <v>#REF!</v>
      </c>
      <c r="AR735" s="515" t="e">
        <f>#REF!+AR699+AR702+AR713</f>
        <v>#REF!</v>
      </c>
      <c r="AS735" s="515" t="e">
        <f>#REF!+AS699+AS702+AS713</f>
        <v>#REF!</v>
      </c>
      <c r="AT735" s="515" t="e">
        <f>#REF!+AT699+AT702+AT713</f>
        <v>#REF!</v>
      </c>
      <c r="AU735" s="515" t="e">
        <f>#REF!+AU699+AU702+AU713</f>
        <v>#REF!</v>
      </c>
      <c r="AV735" s="515" t="e">
        <f>#REF!+AV699+AV702+AV713</f>
        <v>#REF!</v>
      </c>
      <c r="AW735" s="515" t="e">
        <f>#REF!+AW699+AW702+AW713</f>
        <v>#REF!</v>
      </c>
      <c r="AX735" s="104">
        <f>AX708+AX697</f>
        <v>1725.8259499999999</v>
      </c>
      <c r="AY735" s="319">
        <f>AX735/K735</f>
        <v>3.8230299847230049E-3</v>
      </c>
      <c r="AZ735" s="104">
        <f>AZ708+AZ697</f>
        <v>0</v>
      </c>
      <c r="BA735" s="323" t="e">
        <f>AZ735/L735</f>
        <v>#DIV/0!</v>
      </c>
      <c r="BB735" s="104"/>
      <c r="BC735" s="515"/>
      <c r="BD735" s="104">
        <f>BD708+BD697</f>
        <v>1725.8259499999999</v>
      </c>
      <c r="BE735" s="323">
        <f>BD735/N735</f>
        <v>3.8230299847230049E-3</v>
      </c>
    </row>
    <row r="736" spans="2:59" s="109" customFormat="1" ht="45.75" customHeight="1" x14ac:dyDescent="0.25">
      <c r="B736" s="329"/>
      <c r="C736" s="159" t="s">
        <v>56</v>
      </c>
      <c r="D736" s="514" t="e">
        <f>D585+D635+D640+#REF!+#REF!+#REF!</f>
        <v>#REF!</v>
      </c>
      <c r="E736" s="514"/>
      <c r="F736" s="514"/>
      <c r="G736" s="514"/>
      <c r="H736" s="514"/>
      <c r="I736" s="514"/>
      <c r="J736" s="514"/>
      <c r="K736" s="576">
        <f>L736+M736+N736</f>
        <v>176667.2292</v>
      </c>
      <c r="L736" s="111">
        <f>L710+L697</f>
        <v>0</v>
      </c>
      <c r="M736" s="111">
        <f>M710+M697</f>
        <v>0</v>
      </c>
      <c r="N736" s="111">
        <f>N730+N715</f>
        <v>176667.2292</v>
      </c>
      <c r="O736" s="576">
        <f t="shared" ref="O736:Q738" si="1020">O714+O730</f>
        <v>14229.14378</v>
      </c>
      <c r="P736" s="230">
        <f t="shared" si="1017"/>
        <v>8.0542066824920808E-2</v>
      </c>
      <c r="Q736" s="111">
        <f t="shared" si="1020"/>
        <v>0</v>
      </c>
      <c r="R736" s="230">
        <f>R709+R698</f>
        <v>0</v>
      </c>
      <c r="S736" s="111">
        <f t="shared" ref="S736" si="1021">S714+S730</f>
        <v>0</v>
      </c>
      <c r="T736" s="514"/>
      <c r="U736" s="111">
        <f t="shared" ref="U736" si="1022">U714+U730</f>
        <v>14229.14378</v>
      </c>
      <c r="V736" s="230">
        <f t="shared" ref="V736:V738" si="1023">U736/N736</f>
        <v>8.0542066824920808E-2</v>
      </c>
      <c r="W736" s="576">
        <f>W715+W730</f>
        <v>26375.31078</v>
      </c>
      <c r="X736" s="230">
        <f t="shared" si="1018"/>
        <v>0.14929373658847195</v>
      </c>
      <c r="Y736" s="111"/>
      <c r="Z736" s="230"/>
      <c r="AA736" s="514"/>
      <c r="AB736" s="514"/>
      <c r="AC736" s="111">
        <f>AC715+AC730</f>
        <v>26375.31078</v>
      </c>
      <c r="AD736" s="230">
        <f t="shared" si="1019"/>
        <v>0.14929373658847195</v>
      </c>
      <c r="AE736" s="576">
        <f t="shared" si="1016"/>
        <v>176667.2292</v>
      </c>
      <c r="AF736" s="525">
        <f t="shared" si="1011"/>
        <v>1</v>
      </c>
      <c r="AG736" s="111">
        <f>AG710+AG697</f>
        <v>0</v>
      </c>
      <c r="AH736" s="106"/>
      <c r="AI736" s="514">
        <f>AI710+AI697</f>
        <v>0</v>
      </c>
      <c r="AJ736" s="514"/>
      <c r="AK736" s="111">
        <f>AK730+AK715</f>
        <v>176667.2292</v>
      </c>
      <c r="AL736" s="337">
        <f t="shared" si="1012"/>
        <v>1</v>
      </c>
      <c r="AM736" s="514" t="e">
        <f>#REF!+AM701+AM705+AM710+AM714</f>
        <v>#REF!</v>
      </c>
      <c r="AN736" s="514" t="e">
        <f>#REF!+AN701+AN705+AN710+AN714</f>
        <v>#REF!</v>
      </c>
      <c r="AO736" s="514" t="e">
        <f>#REF!+AO701+AO705+AO710+AO714</f>
        <v>#REF!</v>
      </c>
      <c r="AP736" s="514" t="e">
        <f>#REF!+AP701+AP705+AP710+AP714</f>
        <v>#REF!</v>
      </c>
      <c r="AQ736" s="514" t="e">
        <f>#REF!+AQ701+AQ705+AQ710+AQ714</f>
        <v>#REF!</v>
      </c>
      <c r="AR736" s="514" t="e">
        <f>#REF!+AR701+AR705+AR710+AR714</f>
        <v>#REF!</v>
      </c>
      <c r="AS736" s="514" t="e">
        <f>#REF!+AS701+AS705+AS710+AS714</f>
        <v>#REF!</v>
      </c>
      <c r="AT736" s="514" t="e">
        <f>#REF!+AT701+AT705+AT710+AT714</f>
        <v>#REF!</v>
      </c>
      <c r="AU736" s="514" t="e">
        <f>#REF!+AU701+AU705+AU710+AU714</f>
        <v>#REF!</v>
      </c>
      <c r="AV736" s="514" t="e">
        <f>#REF!+AV701+AV705+AV710+AV714</f>
        <v>#REF!</v>
      </c>
      <c r="AW736" s="514" t="e">
        <f>#REF!+AW701+AW705+AW710+AW714</f>
        <v>#REF!</v>
      </c>
      <c r="AX736" s="111">
        <f>AX710+AX697</f>
        <v>1725.8259499999999</v>
      </c>
      <c r="AY736" s="319">
        <f t="shared" ref="AY736:AY738" si="1024">AX736/K736</f>
        <v>9.7687950267575704E-3</v>
      </c>
      <c r="AZ736" s="111">
        <f>AZ710+AZ697</f>
        <v>0</v>
      </c>
      <c r="BA736" s="323" t="e">
        <f t="shared" ref="BA736" si="1025">AZ736/L736</f>
        <v>#DIV/0!</v>
      </c>
      <c r="BB736" s="514"/>
      <c r="BC736" s="514"/>
      <c r="BD736" s="111">
        <f>BD710+BD697</f>
        <v>1725.8259499999999</v>
      </c>
      <c r="BE736" s="323">
        <f t="shared" ref="BE736:BE738" si="1026">BD736/N736</f>
        <v>9.7687950267575704E-3</v>
      </c>
      <c r="BF736" s="108"/>
      <c r="BG736" s="108"/>
    </row>
    <row r="737" spans="2:59" s="86" customFormat="1" ht="56.25" customHeight="1" x14ac:dyDescent="0.25">
      <c r="B737" s="155"/>
      <c r="C737" s="156" t="s">
        <v>57</v>
      </c>
      <c r="D737" s="84" t="e">
        <f>D586+D636</f>
        <v>#REF!</v>
      </c>
      <c r="E737" s="84"/>
      <c r="F737" s="84"/>
      <c r="G737" s="84"/>
      <c r="H737" s="84"/>
      <c r="I737" s="84"/>
      <c r="J737" s="84"/>
      <c r="K737" s="84">
        <f>N737</f>
        <v>274761.59999999998</v>
      </c>
      <c r="L737" s="85">
        <f>L716</f>
        <v>0</v>
      </c>
      <c r="M737" s="85">
        <f>M716</f>
        <v>0</v>
      </c>
      <c r="N737" s="85">
        <f>N716</f>
        <v>274761.59999999998</v>
      </c>
      <c r="O737" s="84">
        <f t="shared" si="1020"/>
        <v>3652.9051400000003</v>
      </c>
      <c r="P737" s="230">
        <f t="shared" si="1017"/>
        <v>1.3294816815741357E-2</v>
      </c>
      <c r="Q737" s="85">
        <f t="shared" si="1020"/>
        <v>0</v>
      </c>
      <c r="R737" s="230">
        <f>R710+R699</f>
        <v>0</v>
      </c>
      <c r="S737" s="85">
        <f t="shared" ref="S737" si="1027">S715+S731</f>
        <v>0</v>
      </c>
      <c r="T737" s="84"/>
      <c r="U737" s="85">
        <f t="shared" ref="U737" si="1028">U715+U731</f>
        <v>3652.9051400000003</v>
      </c>
      <c r="V737" s="230">
        <f t="shared" si="1023"/>
        <v>1.3294816815741357E-2</v>
      </c>
      <c r="W737" s="84">
        <f>W716</f>
        <v>67822.187510000003</v>
      </c>
      <c r="X737" s="230">
        <f t="shared" si="1018"/>
        <v>0.24684012434779826</v>
      </c>
      <c r="Y737" s="84"/>
      <c r="Z737" s="230"/>
      <c r="AA737" s="84"/>
      <c r="AB737" s="84"/>
      <c r="AC737" s="85">
        <f>AC716</f>
        <v>67822.187510000003</v>
      </c>
      <c r="AD737" s="230">
        <f t="shared" si="1019"/>
        <v>0.24684012434779826</v>
      </c>
      <c r="AE737" s="84">
        <f t="shared" si="1016"/>
        <v>274761.59999999998</v>
      </c>
      <c r="AF737" s="525">
        <f t="shared" si="1011"/>
        <v>1</v>
      </c>
      <c r="AG737" s="85">
        <f>AG700+AG704+AG709</f>
        <v>18741.143410000001</v>
      </c>
      <c r="AH737" s="117"/>
      <c r="AI737" s="84">
        <f>AI700+AI704+AI709</f>
        <v>0</v>
      </c>
      <c r="AJ737" s="84"/>
      <c r="AK737" s="85">
        <f>AK716</f>
        <v>274761.59999999998</v>
      </c>
      <c r="AL737" s="337">
        <f t="shared" si="1012"/>
        <v>1</v>
      </c>
      <c r="AM737" s="84" t="e">
        <f t="shared" ref="AM737:AX737" si="1029">AM700+AM704+AM709</f>
        <v>#REF!</v>
      </c>
      <c r="AN737" s="84" t="e">
        <f t="shared" si="1029"/>
        <v>#REF!</v>
      </c>
      <c r="AO737" s="84" t="e">
        <f t="shared" si="1029"/>
        <v>#REF!</v>
      </c>
      <c r="AP737" s="84" t="e">
        <f t="shared" si="1029"/>
        <v>#REF!</v>
      </c>
      <c r="AQ737" s="84" t="e">
        <f t="shared" si="1029"/>
        <v>#REF!</v>
      </c>
      <c r="AR737" s="84" t="e">
        <f t="shared" si="1029"/>
        <v>#REF!</v>
      </c>
      <c r="AS737" s="84" t="e">
        <f t="shared" si="1029"/>
        <v>#REF!</v>
      </c>
      <c r="AT737" s="84" t="e">
        <f t="shared" si="1029"/>
        <v>#REF!</v>
      </c>
      <c r="AU737" s="84" t="e">
        <f t="shared" si="1029"/>
        <v>#REF!</v>
      </c>
      <c r="AV737" s="84" t="e">
        <f t="shared" si="1029"/>
        <v>#REF!</v>
      </c>
      <c r="AW737" s="84" t="e">
        <f t="shared" si="1029"/>
        <v>#REF!</v>
      </c>
      <c r="AX737" s="85">
        <f t="shared" si="1029"/>
        <v>20382.482519999998</v>
      </c>
      <c r="AY737" s="319">
        <f t="shared" si="1024"/>
        <v>7.418242767548304E-2</v>
      </c>
      <c r="AZ737" s="84">
        <f>AZ700+AZ704+AZ709</f>
        <v>0</v>
      </c>
      <c r="BA737" s="323">
        <v>0</v>
      </c>
      <c r="BB737" s="84"/>
      <c r="BC737" s="84"/>
      <c r="BD737" s="85">
        <f>BD700+BD704+BD709</f>
        <v>20382.482519999998</v>
      </c>
      <c r="BE737" s="323">
        <f t="shared" si="1026"/>
        <v>7.418242767548304E-2</v>
      </c>
    </row>
    <row r="738" spans="2:59" s="308" customFormat="1" ht="64.5" customHeight="1" x14ac:dyDescent="0.25">
      <c r="B738" s="623" t="s">
        <v>58</v>
      </c>
      <c r="C738" s="623"/>
      <c r="D738" s="208" t="e">
        <f>D590+D637</f>
        <v>#REF!</v>
      </c>
      <c r="E738" s="208">
        <f>E590+E637</f>
        <v>0</v>
      </c>
      <c r="F738" s="208">
        <f>F590+F637</f>
        <v>0</v>
      </c>
      <c r="G738" s="208">
        <f>G590+G637</f>
        <v>0</v>
      </c>
      <c r="H738" s="208">
        <f>I738+J738</f>
        <v>0</v>
      </c>
      <c r="I738" s="208">
        <f>I590+I637</f>
        <v>0</v>
      </c>
      <c r="J738" s="208">
        <f>J590+J637</f>
        <v>0</v>
      </c>
      <c r="K738" s="208">
        <f>L738+M738+N738</f>
        <v>451428.82919999998</v>
      </c>
      <c r="L738" s="209">
        <f>L652+L702</f>
        <v>0</v>
      </c>
      <c r="M738" s="209">
        <f>M652+M702</f>
        <v>0</v>
      </c>
      <c r="N738" s="209">
        <f>N735</f>
        <v>451428.82919999998</v>
      </c>
      <c r="O738" s="208">
        <f t="shared" si="1020"/>
        <v>10576.23864</v>
      </c>
      <c r="P738" s="434">
        <f t="shared" si="1017"/>
        <v>2.3428363356285179E-2</v>
      </c>
      <c r="Q738" s="209">
        <f t="shared" si="1020"/>
        <v>0</v>
      </c>
      <c r="R738" s="434">
        <f>R711+R700</f>
        <v>0</v>
      </c>
      <c r="S738" s="209">
        <f t="shared" ref="S738" si="1030">S716+S732</f>
        <v>0</v>
      </c>
      <c r="T738" s="208"/>
      <c r="U738" s="209">
        <f t="shared" ref="U738" si="1031">U716+U732</f>
        <v>10576.23864</v>
      </c>
      <c r="V738" s="434">
        <f t="shared" si="1023"/>
        <v>2.3428363356285179E-2</v>
      </c>
      <c r="W738" s="208">
        <f>Y738+AA738+AC738</f>
        <v>94197.498290000003</v>
      </c>
      <c r="X738" s="434">
        <f t="shared" si="1018"/>
        <v>0.20866522516280625</v>
      </c>
      <c r="Y738" s="208"/>
      <c r="Z738" s="434"/>
      <c r="AA738" s="208"/>
      <c r="AB738" s="208"/>
      <c r="AC738" s="209">
        <f>AC735</f>
        <v>94197.498290000003</v>
      </c>
      <c r="AD738" s="434">
        <f t="shared" si="1019"/>
        <v>0.20866522516280625</v>
      </c>
      <c r="AE738" s="208">
        <f t="shared" si="1016"/>
        <v>451428.82919999998</v>
      </c>
      <c r="AF738" s="525">
        <f t="shared" si="1011"/>
        <v>1</v>
      </c>
      <c r="AG738" s="209">
        <v>0</v>
      </c>
      <c r="AH738" s="117"/>
      <c r="AI738" s="208">
        <v>0</v>
      </c>
      <c r="AJ738" s="208"/>
      <c r="AK738" s="209">
        <f>AK735</f>
        <v>451428.82919999998</v>
      </c>
      <c r="AL738" s="337">
        <f t="shared" si="1012"/>
        <v>1</v>
      </c>
      <c r="AM738" s="208" t="e">
        <f>#REF!+AM702</f>
        <v>#REF!</v>
      </c>
      <c r="AN738" s="208" t="e">
        <f>#REF!+AN702</f>
        <v>#REF!</v>
      </c>
      <c r="AO738" s="208" t="e">
        <f>#REF!+AO702</f>
        <v>#REF!</v>
      </c>
      <c r="AP738" s="208" t="e">
        <f>#REF!+AP702</f>
        <v>#REF!</v>
      </c>
      <c r="AQ738" s="208" t="e">
        <f>#REF!+AQ702</f>
        <v>#REF!</v>
      </c>
      <c r="AR738" s="208" t="e">
        <f>#REF!+AR702</f>
        <v>#REF!</v>
      </c>
      <c r="AS738" s="208" t="e">
        <f>#REF!+AS702</f>
        <v>#REF!</v>
      </c>
      <c r="AT738" s="208" t="e">
        <f>#REF!+AT702</f>
        <v>#REF!</v>
      </c>
      <c r="AU738" s="208" t="e">
        <f>#REF!+AU702</f>
        <v>#REF!</v>
      </c>
      <c r="AV738" s="208" t="e">
        <f>#REF!+AV702</f>
        <v>#REF!</v>
      </c>
      <c r="AW738" s="208" t="e">
        <f>#REF!+AW702</f>
        <v>#REF!</v>
      </c>
      <c r="AX738" s="209">
        <f>AZ738+BB738+BD738</f>
        <v>17206.2</v>
      </c>
      <c r="AY738" s="434">
        <f t="shared" si="1024"/>
        <v>3.811497823586496E-2</v>
      </c>
      <c r="AZ738" s="208">
        <v>0</v>
      </c>
      <c r="BA738" s="469">
        <v>0</v>
      </c>
      <c r="BB738" s="208"/>
      <c r="BC738" s="208"/>
      <c r="BD738" s="208">
        <f>BD652+BD702</f>
        <v>17206.2</v>
      </c>
      <c r="BE738" s="469">
        <f t="shared" si="1026"/>
        <v>3.811497823586496E-2</v>
      </c>
      <c r="BF738" s="307"/>
      <c r="BG738" s="307"/>
    </row>
    <row r="739" spans="2:59" s="86" customFormat="1" ht="46.5" hidden="1" customHeight="1" x14ac:dyDescent="0.25">
      <c r="B739" s="155"/>
      <c r="C739" s="156"/>
      <c r="D739" s="84"/>
      <c r="E739" s="84"/>
      <c r="F739" s="84"/>
      <c r="G739" s="84"/>
      <c r="H739" s="84"/>
      <c r="I739" s="84"/>
      <c r="J739" s="84"/>
      <c r="K739" s="85"/>
      <c r="L739" s="85"/>
      <c r="M739" s="85"/>
      <c r="N739" s="85"/>
      <c r="O739" s="85"/>
      <c r="P739" s="337"/>
      <c r="Q739" s="84"/>
      <c r="R739" s="84"/>
      <c r="S739" s="84"/>
      <c r="T739" s="84"/>
      <c r="U739" s="85"/>
      <c r="V739" s="337"/>
      <c r="W739" s="85"/>
      <c r="X739" s="337"/>
      <c r="Y739" s="84"/>
      <c r="Z739" s="84"/>
      <c r="AA739" s="84"/>
      <c r="AB739" s="84"/>
      <c r="AC739" s="85"/>
      <c r="AD739" s="337"/>
      <c r="AE739" s="85"/>
      <c r="AF739" s="337"/>
      <c r="AG739" s="84"/>
      <c r="AH739" s="117"/>
      <c r="AI739" s="84"/>
      <c r="AJ739" s="84"/>
      <c r="AK739" s="85"/>
      <c r="AL739" s="337"/>
      <c r="AM739" s="523"/>
      <c r="AN739" s="523"/>
      <c r="AO739" s="523"/>
      <c r="AP739" s="523"/>
      <c r="AQ739" s="523"/>
      <c r="AR739" s="523"/>
      <c r="AS739" s="523"/>
      <c r="AT739" s="523"/>
      <c r="AU739" s="523"/>
      <c r="AV739" s="523"/>
      <c r="AW739" s="523"/>
      <c r="AX739" s="524"/>
      <c r="AY739" s="501"/>
      <c r="AZ739" s="523"/>
      <c r="BA739" s="523"/>
      <c r="BB739" s="523"/>
      <c r="BC739" s="523"/>
      <c r="BD739" s="524"/>
      <c r="BE739" s="501"/>
    </row>
    <row r="740" spans="2:59" s="91" customFormat="1" ht="60.75" customHeight="1" x14ac:dyDescent="0.25">
      <c r="B740" s="619" t="s">
        <v>279</v>
      </c>
      <c r="C740" s="620"/>
      <c r="D740" s="620"/>
      <c r="E740" s="620"/>
      <c r="F740" s="620"/>
      <c r="G740" s="620"/>
      <c r="H740" s="620"/>
      <c r="I740" s="620"/>
      <c r="J740" s="620"/>
      <c r="K740" s="620"/>
      <c r="L740" s="620"/>
      <c r="M740" s="620"/>
      <c r="N740" s="620"/>
      <c r="O740" s="620"/>
      <c r="P740" s="620"/>
      <c r="Q740" s="620"/>
      <c r="R740" s="620"/>
      <c r="S740" s="620"/>
      <c r="T740" s="620"/>
      <c r="U740" s="620"/>
      <c r="V740" s="620"/>
      <c r="W740" s="620"/>
      <c r="X740" s="620"/>
      <c r="Y740" s="620"/>
      <c r="Z740" s="620"/>
      <c r="AA740" s="620"/>
      <c r="AB740" s="620"/>
      <c r="AC740" s="620"/>
      <c r="AD740" s="620"/>
      <c r="AE740" s="620"/>
      <c r="AF740" s="620"/>
      <c r="AG740" s="620"/>
      <c r="AH740" s="620"/>
      <c r="AI740" s="620"/>
      <c r="AJ740" s="620"/>
      <c r="AK740" s="620"/>
      <c r="AL740" s="620"/>
      <c r="AM740" s="620"/>
      <c r="AN740" s="620"/>
      <c r="AO740" s="620"/>
      <c r="AP740" s="620"/>
      <c r="AQ740" s="620"/>
      <c r="AR740" s="620"/>
      <c r="AS740" s="620"/>
      <c r="AT740" s="620"/>
      <c r="AU740" s="620"/>
      <c r="AV740" s="620"/>
      <c r="AW740" s="620"/>
      <c r="AX740" s="620"/>
      <c r="AY740" s="620"/>
      <c r="AZ740" s="620"/>
      <c r="BA740" s="620"/>
      <c r="BB740" s="620"/>
      <c r="BC740" s="620"/>
      <c r="BD740" s="620"/>
      <c r="BE740" s="620"/>
    </row>
    <row r="741" spans="2:59" s="269" customFormat="1" ht="66" customHeight="1" x14ac:dyDescent="0.25">
      <c r="B741" s="296" t="s">
        <v>60</v>
      </c>
      <c r="C741" s="235" t="s">
        <v>280</v>
      </c>
      <c r="D741" s="153"/>
      <c r="E741" s="153">
        <f>F741+G741</f>
        <v>20000</v>
      </c>
      <c r="F741" s="153">
        <f>20000</f>
        <v>20000</v>
      </c>
      <c r="G741" s="153">
        <f>G742+G743</f>
        <v>0</v>
      </c>
      <c r="H741" s="153"/>
      <c r="I741" s="153"/>
      <c r="J741" s="153"/>
      <c r="K741" s="153">
        <f>L741</f>
        <v>19850</v>
      </c>
      <c r="L741" s="152">
        <v>19850</v>
      </c>
      <c r="M741" s="152">
        <v>0</v>
      </c>
      <c r="N741" s="152">
        <v>0</v>
      </c>
      <c r="O741" s="153">
        <f>Q741+U741</f>
        <v>2782.5383000000002</v>
      </c>
      <c r="P741" s="105">
        <f>O741/K741</f>
        <v>0.14017825188916877</v>
      </c>
      <c r="Q741" s="152">
        <f>Y741</f>
        <v>2782.5383000000002</v>
      </c>
      <c r="R741" s="105">
        <f>Q741/L741</f>
        <v>0.14017825188916877</v>
      </c>
      <c r="S741" s="153"/>
      <c r="T741" s="153"/>
      <c r="U741" s="153"/>
      <c r="V741" s="105"/>
      <c r="W741" s="153">
        <f>Y741+AA741+AC741</f>
        <v>2782.5383000000002</v>
      </c>
      <c r="X741" s="105">
        <f>W741/K741</f>
        <v>0.14017825188916877</v>
      </c>
      <c r="Y741" s="152">
        <v>2782.5383000000002</v>
      </c>
      <c r="Z741" s="105">
        <f>Y741/L741</f>
        <v>0.14017825188916877</v>
      </c>
      <c r="AA741" s="153"/>
      <c r="AB741" s="153"/>
      <c r="AC741" s="153"/>
      <c r="AD741" s="153"/>
      <c r="AE741" s="153">
        <f>AG741+AK741</f>
        <v>2782.5383000000002</v>
      </c>
      <c r="AF741" s="105">
        <f>AE741/K741</f>
        <v>0.14017825188916877</v>
      </c>
      <c r="AG741" s="152">
        <f>Y741</f>
        <v>2782.5383000000002</v>
      </c>
      <c r="AH741" s="114">
        <f>AG741/L741</f>
        <v>0.14017825188916877</v>
      </c>
      <c r="AI741" s="153"/>
      <c r="AJ741" s="153"/>
      <c r="AK741" s="153"/>
      <c r="AL741" s="153"/>
      <c r="AM741" s="153">
        <f>AI741</f>
        <v>0</v>
      </c>
      <c r="AN741" s="153"/>
      <c r="AO741" s="153"/>
      <c r="AP741" s="153">
        <f>AQ741</f>
        <v>0</v>
      </c>
      <c r="AQ741" s="153">
        <f>AM741</f>
        <v>0</v>
      </c>
      <c r="AR741" s="153"/>
      <c r="AS741" s="153"/>
      <c r="AT741" s="153">
        <f>AU741</f>
        <v>0</v>
      </c>
      <c r="AU741" s="153">
        <f>AA741</f>
        <v>0</v>
      </c>
      <c r="AV741" s="153"/>
      <c r="AW741" s="153"/>
      <c r="AX741" s="152">
        <f>AZ741+BD741</f>
        <v>17067.4617</v>
      </c>
      <c r="AY741" s="105">
        <f>AX741/K741</f>
        <v>0.85982174811083123</v>
      </c>
      <c r="AZ741" s="152">
        <f>L741-Y741</f>
        <v>17067.4617</v>
      </c>
      <c r="BA741" s="105">
        <f>AZ741/L741</f>
        <v>0.85982174811083123</v>
      </c>
      <c r="BB741" s="153"/>
      <c r="BC741" s="153"/>
      <c r="BD741" s="153"/>
      <c r="BE741" s="153"/>
    </row>
    <row r="742" spans="2:59" s="91" customFormat="1" ht="18" hidden="1" customHeight="1" x14ac:dyDescent="0.25">
      <c r="B742" s="347" t="s">
        <v>281</v>
      </c>
      <c r="C742" s="348"/>
      <c r="D742" s="349"/>
      <c r="E742" s="349"/>
      <c r="F742" s="349"/>
      <c r="G742" s="349"/>
      <c r="H742" s="349"/>
      <c r="I742" s="349"/>
      <c r="J742" s="349"/>
      <c r="K742" s="152">
        <f t="shared" ref="K742:K743" si="1032">L742</f>
        <v>0</v>
      </c>
      <c r="L742" s="465"/>
      <c r="M742" s="465"/>
      <c r="N742" s="465"/>
      <c r="O742" s="152">
        <f t="shared" ref="O742:O744" si="1033">Q742+U742</f>
        <v>0</v>
      </c>
      <c r="P742" s="105" t="e">
        <f t="shared" ref="P742:P743" si="1034">O742/K742</f>
        <v>#DIV/0!</v>
      </c>
      <c r="Q742" s="465"/>
      <c r="R742" s="105"/>
      <c r="S742" s="349"/>
      <c r="T742" s="349"/>
      <c r="U742" s="349"/>
      <c r="V742" s="458"/>
      <c r="W742" s="152">
        <f t="shared" ref="W742:W744" si="1035">Y742+AA742+AC742</f>
        <v>0</v>
      </c>
      <c r="X742" s="105" t="e">
        <f t="shared" ref="X742:X744" si="1036">W742/K742</f>
        <v>#DIV/0!</v>
      </c>
      <c r="Y742" s="349"/>
      <c r="Z742" s="349"/>
      <c r="AA742" s="349"/>
      <c r="AB742" s="349"/>
      <c r="AC742" s="349"/>
      <c r="AD742" s="349"/>
      <c r="AE742" s="152">
        <f t="shared" ref="AE742:AE744" si="1037">AG742+AK742</f>
        <v>0</v>
      </c>
      <c r="AF742" s="105" t="e">
        <f t="shared" ref="AF742:AF744" si="1038">AE742/K742</f>
        <v>#DIV/0!</v>
      </c>
      <c r="AG742" s="349"/>
      <c r="AH742" s="558"/>
      <c r="AI742" s="349"/>
      <c r="AJ742" s="349"/>
      <c r="AK742" s="349"/>
      <c r="AL742" s="349"/>
      <c r="AM742" s="349"/>
      <c r="AN742" s="349"/>
      <c r="AO742" s="349"/>
      <c r="AP742" s="349"/>
      <c r="AQ742" s="349"/>
      <c r="AR742" s="349"/>
      <c r="AS742" s="349"/>
      <c r="AT742" s="349"/>
      <c r="AU742" s="349"/>
      <c r="AV742" s="349"/>
      <c r="AW742" s="349"/>
      <c r="AX742" s="152">
        <f t="shared" ref="AX742:AX744" si="1039">AZ742+BD742</f>
        <v>0</v>
      </c>
      <c r="AY742" s="105" t="e">
        <f t="shared" ref="AY742:AY744" si="1040">AX742/K742</f>
        <v>#DIV/0!</v>
      </c>
      <c r="AZ742" s="349"/>
      <c r="BA742" s="105" t="e">
        <f t="shared" ref="BA742:BA743" si="1041">AZ742/L742</f>
        <v>#DIV/0!</v>
      </c>
      <c r="BB742" s="349"/>
      <c r="BC742" s="349"/>
      <c r="BD742" s="349"/>
      <c r="BE742" s="349"/>
    </row>
    <row r="743" spans="2:59" s="91" customFormat="1" ht="21" hidden="1" customHeight="1" x14ac:dyDescent="0.25">
      <c r="B743" s="347" t="s">
        <v>282</v>
      </c>
      <c r="C743" s="348"/>
      <c r="D743" s="349"/>
      <c r="E743" s="349"/>
      <c r="F743" s="349"/>
      <c r="G743" s="349"/>
      <c r="H743" s="349"/>
      <c r="I743" s="349"/>
      <c r="J743" s="349"/>
      <c r="K743" s="152">
        <f t="shared" si="1032"/>
        <v>0</v>
      </c>
      <c r="L743" s="465"/>
      <c r="M743" s="465"/>
      <c r="N743" s="465"/>
      <c r="O743" s="152">
        <f t="shared" si="1033"/>
        <v>0</v>
      </c>
      <c r="P743" s="105" t="e">
        <f t="shared" si="1034"/>
        <v>#DIV/0!</v>
      </c>
      <c r="Q743" s="465"/>
      <c r="R743" s="105"/>
      <c r="S743" s="349"/>
      <c r="T743" s="349"/>
      <c r="U743" s="349"/>
      <c r="V743" s="458"/>
      <c r="W743" s="152">
        <f t="shared" si="1035"/>
        <v>0</v>
      </c>
      <c r="X743" s="105" t="e">
        <f t="shared" si="1036"/>
        <v>#DIV/0!</v>
      </c>
      <c r="Y743" s="349"/>
      <c r="Z743" s="349"/>
      <c r="AA743" s="349"/>
      <c r="AB743" s="349"/>
      <c r="AC743" s="349"/>
      <c r="AD743" s="349"/>
      <c r="AE743" s="152">
        <f t="shared" si="1037"/>
        <v>0</v>
      </c>
      <c r="AF743" s="105" t="e">
        <f t="shared" si="1038"/>
        <v>#DIV/0!</v>
      </c>
      <c r="AG743" s="349"/>
      <c r="AH743" s="558"/>
      <c r="AI743" s="349"/>
      <c r="AJ743" s="349"/>
      <c r="AK743" s="349"/>
      <c r="AL743" s="349"/>
      <c r="AM743" s="349"/>
      <c r="AN743" s="349"/>
      <c r="AO743" s="349"/>
      <c r="AP743" s="349"/>
      <c r="AQ743" s="349"/>
      <c r="AR743" s="349"/>
      <c r="AS743" s="349"/>
      <c r="AT743" s="349"/>
      <c r="AU743" s="349"/>
      <c r="AV743" s="349"/>
      <c r="AW743" s="349"/>
      <c r="AX743" s="152">
        <f t="shared" si="1039"/>
        <v>0</v>
      </c>
      <c r="AY743" s="105" t="e">
        <f t="shared" si="1040"/>
        <v>#DIV/0!</v>
      </c>
      <c r="AZ743" s="349"/>
      <c r="BA743" s="105" t="e">
        <f t="shared" si="1041"/>
        <v>#DIV/0!</v>
      </c>
      <c r="BB743" s="349"/>
      <c r="BC743" s="349"/>
      <c r="BD743" s="349"/>
      <c r="BE743" s="349"/>
    </row>
    <row r="744" spans="2:59" s="91" customFormat="1" ht="92.25" hidden="1" customHeight="1" x14ac:dyDescent="0.25">
      <c r="B744" s="296" t="s">
        <v>67</v>
      </c>
      <c r="C744" s="235" t="s">
        <v>314</v>
      </c>
      <c r="D744" s="349"/>
      <c r="E744" s="349"/>
      <c r="F744" s="349"/>
      <c r="G744" s="349"/>
      <c r="H744" s="349"/>
      <c r="I744" s="349"/>
      <c r="J744" s="349"/>
      <c r="K744" s="152">
        <f>N744</f>
        <v>0</v>
      </c>
      <c r="L744" s="152">
        <v>0</v>
      </c>
      <c r="M744" s="152">
        <v>0</v>
      </c>
      <c r="N744" s="152">
        <v>0</v>
      </c>
      <c r="O744" s="152">
        <f t="shared" si="1033"/>
        <v>0</v>
      </c>
      <c r="P744" s="105" t="e">
        <f>O744/K744</f>
        <v>#DIV/0!</v>
      </c>
      <c r="Q744" s="152">
        <v>0</v>
      </c>
      <c r="R744" s="105">
        <v>0</v>
      </c>
      <c r="S744" s="153">
        <v>0</v>
      </c>
      <c r="T744" s="153">
        <v>0</v>
      </c>
      <c r="U744" s="152"/>
      <c r="V744" s="105" t="e">
        <f>U744/N744</f>
        <v>#DIV/0!</v>
      </c>
      <c r="W744" s="152">
        <f t="shared" si="1035"/>
        <v>0</v>
      </c>
      <c r="X744" s="105" t="e">
        <f t="shared" si="1036"/>
        <v>#DIV/0!</v>
      </c>
      <c r="Y744" s="349"/>
      <c r="Z744" s="349"/>
      <c r="AA744" s="349"/>
      <c r="AB744" s="349"/>
      <c r="AC744" s="152">
        <f>U744</f>
        <v>0</v>
      </c>
      <c r="AD744" s="105" t="e">
        <f>AC744/U744</f>
        <v>#DIV/0!</v>
      </c>
      <c r="AE744" s="152">
        <f t="shared" si="1037"/>
        <v>0</v>
      </c>
      <c r="AF744" s="105" t="e">
        <f t="shared" si="1038"/>
        <v>#DIV/0!</v>
      </c>
      <c r="AG744" s="152">
        <v>0</v>
      </c>
      <c r="AH744" s="114">
        <v>0</v>
      </c>
      <c r="AI744" s="152">
        <v>0</v>
      </c>
      <c r="AJ744" s="105">
        <v>0</v>
      </c>
      <c r="AK744" s="152">
        <f>AC744</f>
        <v>0</v>
      </c>
      <c r="AL744" s="105" t="e">
        <f>AK744/N744</f>
        <v>#DIV/0!</v>
      </c>
      <c r="AM744" s="349"/>
      <c r="AN744" s="349"/>
      <c r="AO744" s="349"/>
      <c r="AP744" s="349"/>
      <c r="AQ744" s="349"/>
      <c r="AR744" s="349"/>
      <c r="AS744" s="349"/>
      <c r="AT744" s="349"/>
      <c r="AU744" s="349"/>
      <c r="AV744" s="349"/>
      <c r="AW744" s="349"/>
      <c r="AX744" s="152">
        <f t="shared" si="1039"/>
        <v>0</v>
      </c>
      <c r="AY744" s="105" t="e">
        <f t="shared" si="1040"/>
        <v>#DIV/0!</v>
      </c>
      <c r="AZ744" s="152">
        <v>0</v>
      </c>
      <c r="BA744" s="105">
        <v>0</v>
      </c>
      <c r="BB744" s="152">
        <v>0</v>
      </c>
      <c r="BC744" s="105">
        <v>0</v>
      </c>
      <c r="BD744" s="152">
        <f>AV744</f>
        <v>0</v>
      </c>
      <c r="BE744" s="105" t="e">
        <f>BD744/N744</f>
        <v>#DIV/0!</v>
      </c>
    </row>
    <row r="745" spans="2:59" s="202" customFormat="1" ht="45.75" hidden="1" customHeight="1" x14ac:dyDescent="0.2">
      <c r="B745" s="610" t="s">
        <v>283</v>
      </c>
      <c r="C745" s="610"/>
      <c r="D745" s="350" t="e">
        <f>D608+#REF!+D636+D741+D744</f>
        <v>#REF!</v>
      </c>
      <c r="E745" s="350" t="e">
        <f>E608+#REF!+E636+E741+E744</f>
        <v>#REF!</v>
      </c>
      <c r="F745" s="350" t="e">
        <f>F608+#REF!+F636+F741+F744</f>
        <v>#REF!</v>
      </c>
      <c r="G745" s="350" t="e">
        <f>G608+#REF!+G636+G741+G744</f>
        <v>#REF!</v>
      </c>
      <c r="H745" s="350" t="e">
        <f>H608+#REF!+H636+H741+H744</f>
        <v>#REF!</v>
      </c>
      <c r="I745" s="350" t="e">
        <f>I608+#REF!+I636+I741+I744</f>
        <v>#REF!</v>
      </c>
      <c r="J745" s="350" t="e">
        <f>J608+#REF!+J636+J741+J744</f>
        <v>#REF!</v>
      </c>
      <c r="K745" s="350" t="e">
        <f>K608+#REF!+K636+K741+K744</f>
        <v>#REF!</v>
      </c>
      <c r="L745" s="350" t="e">
        <f>L608+#REF!+L636+L741+L744</f>
        <v>#REF!</v>
      </c>
      <c r="M745" s="350" t="e">
        <f>M608+#REF!+M636+M741+M744</f>
        <v>#REF!</v>
      </c>
      <c r="N745" s="350" t="e">
        <f>N608+#REF!+N636+N741+N744</f>
        <v>#REF!</v>
      </c>
      <c r="O745" s="350" t="e">
        <f>O608+#REF!+O636+O741+O744</f>
        <v>#REF!</v>
      </c>
      <c r="P745" s="350"/>
      <c r="Q745" s="350" t="e">
        <f>Q608+#REF!+Q636+Q741+Q744</f>
        <v>#REF!</v>
      </c>
      <c r="R745" s="350"/>
      <c r="S745" s="350" t="e">
        <f>S608+#REF!+S636+S741+S744</f>
        <v>#REF!</v>
      </c>
      <c r="T745" s="350"/>
      <c r="U745" s="350" t="e">
        <f>U608+#REF!+U636+U741+U744</f>
        <v>#REF!</v>
      </c>
      <c r="V745" s="350"/>
      <c r="W745" s="350" t="e">
        <f>W608+#REF!+W636+W741+W744</f>
        <v>#REF!</v>
      </c>
      <c r="X745" s="350"/>
      <c r="Y745" s="350" t="e">
        <f>Y608+#REF!+Y636+Y741+Y744</f>
        <v>#REF!</v>
      </c>
      <c r="Z745" s="350"/>
      <c r="AA745" s="350" t="e">
        <f>AA608+#REF!+AA636+AA741+AA744</f>
        <v>#REF!</v>
      </c>
      <c r="AB745" s="350"/>
      <c r="AC745" s="350" t="e">
        <f>AC608+#REF!+AC636+AC741+AC744</f>
        <v>#REF!</v>
      </c>
      <c r="AD745" s="350"/>
      <c r="AE745" s="350" t="e">
        <f>AE608+#REF!+AE636+AE741+AE744</f>
        <v>#REF!</v>
      </c>
      <c r="AF745" s="350"/>
      <c r="AG745" s="350" t="e">
        <f>AG608+#REF!+AG636+AG741+AG744</f>
        <v>#REF!</v>
      </c>
      <c r="AH745" s="559"/>
      <c r="AI745" s="350" t="e">
        <f>AI608+#REF!+AI636+AI741+AI744</f>
        <v>#REF!</v>
      </c>
      <c r="AJ745" s="350"/>
      <c r="AK745" s="350" t="e">
        <f>AK608+#REF!+AK636+AK741+AK744</f>
        <v>#REF!</v>
      </c>
      <c r="AL745" s="350"/>
      <c r="AM745" s="350" t="e">
        <f>AM608+#REF!+AM636+AM741+AM744</f>
        <v>#REF!</v>
      </c>
      <c r="AN745" s="350" t="e">
        <f>AN608+#REF!+AN636+AN741+AN744</f>
        <v>#REF!</v>
      </c>
      <c r="AO745" s="350" t="e">
        <f>AO608+#REF!+AO636+AO741+AO744</f>
        <v>#REF!</v>
      </c>
      <c r="AP745" s="350" t="e">
        <f>AP608+#REF!+AP636+AP741+AP744</f>
        <v>#REF!</v>
      </c>
      <c r="AQ745" s="350" t="e">
        <f>AQ608+#REF!+AQ636+AQ741+AQ744</f>
        <v>#REF!</v>
      </c>
      <c r="AR745" s="350" t="e">
        <f>AR608+#REF!+AR636+AR741+AR744</f>
        <v>#REF!</v>
      </c>
      <c r="AS745" s="350" t="e">
        <f>AS608+#REF!+AS636+AS741+AS744</f>
        <v>#REF!</v>
      </c>
      <c r="AT745" s="350" t="e">
        <f>AT608+#REF!+AT636+AT741+AT744</f>
        <v>#REF!</v>
      </c>
      <c r="AU745" s="350" t="e">
        <f>AU608+#REF!+AU636+AU741+AU744</f>
        <v>#REF!</v>
      </c>
      <c r="AV745" s="350" t="e">
        <f>AV608+#REF!+AV636+AV741+AV744</f>
        <v>#REF!</v>
      </c>
      <c r="AW745" s="350" t="e">
        <f>AW608+#REF!+AW636+AW741+AW744</f>
        <v>#REF!</v>
      </c>
      <c r="AX745" s="350" t="e">
        <f>AX608+#REF!+AX636+AX741+AX744</f>
        <v>#REF!</v>
      </c>
      <c r="AY745" s="350"/>
      <c r="AZ745" s="350" t="e">
        <f>AZ608+#REF!+AZ636+AZ741+AZ744</f>
        <v>#REF!</v>
      </c>
      <c r="BA745" s="350"/>
      <c r="BB745" s="350" t="e">
        <f>BB608+#REF!+BB636+BB741+BB744</f>
        <v>#REF!</v>
      </c>
      <c r="BC745" s="350"/>
      <c r="BD745" s="350" t="e">
        <f>BD608+#REF!+BD636+BD741+BD744</f>
        <v>#REF!</v>
      </c>
      <c r="BE745" s="350"/>
    </row>
    <row r="746" spans="2:59" s="202" customFormat="1" ht="10.5" hidden="1" customHeight="1" x14ac:dyDescent="0.25">
      <c r="B746" s="351"/>
      <c r="C746" s="352"/>
      <c r="D746" s="353"/>
      <c r="E746" s="353"/>
      <c r="F746" s="353"/>
      <c r="G746" s="353"/>
      <c r="H746" s="353"/>
      <c r="I746" s="353"/>
      <c r="J746" s="353"/>
      <c r="K746" s="353"/>
      <c r="L746" s="353"/>
      <c r="M746" s="353"/>
      <c r="N746" s="353"/>
      <c r="O746" s="353"/>
      <c r="P746" s="353"/>
      <c r="Q746" s="353"/>
      <c r="R746" s="353"/>
      <c r="S746" s="353"/>
      <c r="T746" s="353"/>
      <c r="U746" s="353"/>
      <c r="V746" s="353"/>
      <c r="W746" s="353"/>
      <c r="X746" s="353"/>
      <c r="Y746" s="353"/>
      <c r="Z746" s="353"/>
      <c r="AA746" s="353"/>
      <c r="AB746" s="353"/>
      <c r="AC746" s="353"/>
      <c r="AD746" s="353"/>
      <c r="AE746" s="353"/>
      <c r="AF746" s="550"/>
      <c r="AG746" s="353"/>
      <c r="AH746" s="353"/>
      <c r="AI746" s="353"/>
      <c r="AJ746" s="353"/>
      <c r="AK746" s="353"/>
      <c r="AL746" s="353"/>
      <c r="AM746" s="353"/>
      <c r="AN746" s="353"/>
      <c r="AO746" s="353"/>
      <c r="AP746" s="353"/>
      <c r="AQ746" s="353"/>
      <c r="AR746" s="353"/>
      <c r="AS746" s="353"/>
      <c r="AT746" s="353"/>
      <c r="AU746" s="353"/>
      <c r="AV746" s="353"/>
      <c r="AW746" s="353"/>
      <c r="AX746" s="353"/>
      <c r="AY746" s="353"/>
      <c r="AZ746" s="353"/>
      <c r="BA746" s="353"/>
      <c r="BB746" s="353"/>
      <c r="BC746" s="353"/>
      <c r="BD746" s="353"/>
      <c r="BE746" s="353"/>
    </row>
    <row r="747" spans="2:59" s="202" customFormat="1" ht="27.75" hidden="1" customHeight="1" x14ac:dyDescent="0.2">
      <c r="B747" s="610" t="s">
        <v>284</v>
      </c>
      <c r="C747" s="610"/>
      <c r="D747" s="350" t="e">
        <f>D608+#REF!</f>
        <v>#REF!</v>
      </c>
      <c r="E747" s="350" t="e">
        <f>E608+#REF!</f>
        <v>#REF!</v>
      </c>
      <c r="F747" s="350" t="e">
        <f>F608+#REF!</f>
        <v>#REF!</v>
      </c>
      <c r="G747" s="350" t="e">
        <f>G608+#REF!</f>
        <v>#REF!</v>
      </c>
      <c r="H747" s="350" t="e">
        <f>H608+#REF!</f>
        <v>#REF!</v>
      </c>
      <c r="I747" s="350" t="e">
        <f>I608+#REF!</f>
        <v>#REF!</v>
      </c>
      <c r="J747" s="350" t="e">
        <f>J608+#REF!</f>
        <v>#REF!</v>
      </c>
      <c r="K747" s="350" t="e">
        <f>K608+#REF!</f>
        <v>#REF!</v>
      </c>
      <c r="L747" s="350" t="e">
        <f>L608+#REF!</f>
        <v>#REF!</v>
      </c>
      <c r="M747" s="350" t="e">
        <f>M608+#REF!</f>
        <v>#REF!</v>
      </c>
      <c r="N747" s="350" t="e">
        <f>N608+#REF!</f>
        <v>#REF!</v>
      </c>
      <c r="O747" s="350" t="e">
        <f>O608+#REF!</f>
        <v>#REF!</v>
      </c>
      <c r="P747" s="350"/>
      <c r="Q747" s="350" t="e">
        <f>Q608+#REF!</f>
        <v>#REF!</v>
      </c>
      <c r="R747" s="350"/>
      <c r="S747" s="350" t="e">
        <f>S608+#REF!</f>
        <v>#REF!</v>
      </c>
      <c r="T747" s="350"/>
      <c r="U747" s="350" t="e">
        <f>U608+#REF!</f>
        <v>#REF!</v>
      </c>
      <c r="V747" s="350"/>
      <c r="W747" s="350" t="e">
        <f>W608+#REF!</f>
        <v>#REF!</v>
      </c>
      <c r="X747" s="350"/>
      <c r="Y747" s="350" t="e">
        <f>Y608+#REF!</f>
        <v>#REF!</v>
      </c>
      <c r="Z747" s="350"/>
      <c r="AA747" s="350" t="e">
        <f>AA608+#REF!</f>
        <v>#REF!</v>
      </c>
      <c r="AB747" s="350"/>
      <c r="AC747" s="350" t="e">
        <f>AC608+#REF!</f>
        <v>#REF!</v>
      </c>
      <c r="AD747" s="350"/>
      <c r="AE747" s="350" t="e">
        <f>AE608+#REF!</f>
        <v>#REF!</v>
      </c>
      <c r="AF747" s="350"/>
      <c r="AG747" s="350" t="e">
        <f>AG608+#REF!</f>
        <v>#REF!</v>
      </c>
      <c r="AH747" s="559"/>
      <c r="AI747" s="350" t="e">
        <f>AI608+#REF!</f>
        <v>#REF!</v>
      </c>
      <c r="AJ747" s="350"/>
      <c r="AK747" s="350" t="e">
        <f>AK608+#REF!</f>
        <v>#REF!</v>
      </c>
      <c r="AL747" s="350"/>
      <c r="AM747" s="350" t="e">
        <f>AM608+#REF!</f>
        <v>#REF!</v>
      </c>
      <c r="AN747" s="350" t="e">
        <f>AN608+#REF!</f>
        <v>#REF!</v>
      </c>
      <c r="AO747" s="350" t="e">
        <f>AO608+#REF!</f>
        <v>#REF!</v>
      </c>
      <c r="AP747" s="350" t="e">
        <f>AP608+#REF!</f>
        <v>#REF!</v>
      </c>
      <c r="AQ747" s="350" t="e">
        <f>AQ608+#REF!</f>
        <v>#REF!</v>
      </c>
      <c r="AR747" s="350" t="e">
        <f>AR608+#REF!</f>
        <v>#REF!</v>
      </c>
      <c r="AS747" s="350" t="e">
        <f>AS608+#REF!</f>
        <v>#REF!</v>
      </c>
      <c r="AT747" s="350" t="e">
        <f>AT608+#REF!</f>
        <v>#REF!</v>
      </c>
      <c r="AU747" s="350" t="e">
        <f>AU608+#REF!</f>
        <v>#REF!</v>
      </c>
      <c r="AV747" s="350" t="e">
        <f>AV608+#REF!</f>
        <v>#REF!</v>
      </c>
      <c r="AW747" s="350" t="e">
        <f>AW608+#REF!</f>
        <v>#REF!</v>
      </c>
      <c r="AX747" s="350" t="e">
        <f>AX608+#REF!</f>
        <v>#REF!</v>
      </c>
      <c r="AY747" s="350"/>
      <c r="AZ747" s="350" t="e">
        <f>AZ608+#REF!</f>
        <v>#REF!</v>
      </c>
      <c r="BA747" s="350"/>
      <c r="BB747" s="350" t="e">
        <f>BB608+#REF!</f>
        <v>#REF!</v>
      </c>
      <c r="BC747" s="350"/>
      <c r="BD747" s="350" t="e">
        <f>BD608+#REF!</f>
        <v>#REF!</v>
      </c>
      <c r="BE747" s="350"/>
    </row>
    <row r="748" spans="2:59" s="202" customFormat="1" ht="29.25" hidden="1" customHeight="1" x14ac:dyDescent="0.2">
      <c r="B748" s="610" t="s">
        <v>285</v>
      </c>
      <c r="C748" s="610"/>
      <c r="D748" s="350">
        <v>0</v>
      </c>
      <c r="E748" s="350" t="e">
        <f>#REF!+E621</f>
        <v>#REF!</v>
      </c>
      <c r="F748" s="350" t="e">
        <f>#REF!+F621</f>
        <v>#REF!</v>
      </c>
      <c r="G748" s="350" t="e">
        <f>#REF!+G621</f>
        <v>#REF!</v>
      </c>
      <c r="H748" s="350" t="e">
        <f>#REF!+H621</f>
        <v>#REF!</v>
      </c>
      <c r="I748" s="350" t="e">
        <f>#REF!+I621</f>
        <v>#REF!</v>
      </c>
      <c r="J748" s="350" t="e">
        <f>#REF!+J621</f>
        <v>#REF!</v>
      </c>
      <c r="K748" s="350">
        <f>L748+M748+N748</f>
        <v>0</v>
      </c>
      <c r="L748" s="350">
        <v>0</v>
      </c>
      <c r="M748" s="350">
        <v>0</v>
      </c>
      <c r="N748" s="350">
        <v>0</v>
      </c>
      <c r="O748" s="350">
        <f>Q748+S748+U748</f>
        <v>0</v>
      </c>
      <c r="P748" s="350"/>
      <c r="Q748" s="350">
        <v>0</v>
      </c>
      <c r="R748" s="350"/>
      <c r="S748" s="350">
        <v>0</v>
      </c>
      <c r="T748" s="350"/>
      <c r="U748" s="350">
        <v>0</v>
      </c>
      <c r="V748" s="350"/>
      <c r="W748" s="350">
        <f>Y748+AA748+AC748</f>
        <v>0</v>
      </c>
      <c r="X748" s="350"/>
      <c r="Y748" s="350">
        <v>0</v>
      </c>
      <c r="Z748" s="350"/>
      <c r="AA748" s="350">
        <v>0</v>
      </c>
      <c r="AB748" s="350"/>
      <c r="AC748" s="350">
        <v>0</v>
      </c>
      <c r="AD748" s="350"/>
      <c r="AE748" s="350">
        <f>AG748+AI748+AK748</f>
        <v>0</v>
      </c>
      <c r="AF748" s="350"/>
      <c r="AG748" s="350">
        <v>0</v>
      </c>
      <c r="AH748" s="559"/>
      <c r="AI748" s="350">
        <v>0</v>
      </c>
      <c r="AJ748" s="350"/>
      <c r="AK748" s="350">
        <v>0</v>
      </c>
      <c r="AL748" s="350"/>
      <c r="AM748" s="350">
        <v>0</v>
      </c>
      <c r="AN748" s="350">
        <v>0</v>
      </c>
      <c r="AO748" s="350">
        <v>0</v>
      </c>
      <c r="AP748" s="350">
        <f>AQ748+AR748+AS748</f>
        <v>0</v>
      </c>
      <c r="AQ748" s="350">
        <v>0</v>
      </c>
      <c r="AR748" s="350">
        <v>0</v>
      </c>
      <c r="AS748" s="350">
        <v>0</v>
      </c>
      <c r="AT748" s="350">
        <f>AU748+AV748+AW748</f>
        <v>0</v>
      </c>
      <c r="AU748" s="350">
        <v>0</v>
      </c>
      <c r="AV748" s="350">
        <v>0</v>
      </c>
      <c r="AW748" s="350">
        <v>0</v>
      </c>
      <c r="AX748" s="350">
        <f>AZ748+BB748+BD748</f>
        <v>0</v>
      </c>
      <c r="AY748" s="350"/>
      <c r="AZ748" s="350">
        <v>0</v>
      </c>
      <c r="BA748" s="350"/>
      <c r="BB748" s="350">
        <v>0</v>
      </c>
      <c r="BC748" s="350"/>
      <c r="BD748" s="350">
        <v>0</v>
      </c>
      <c r="BE748" s="350"/>
    </row>
    <row r="749" spans="2:59" s="202" customFormat="1" ht="21" hidden="1" customHeight="1" x14ac:dyDescent="0.2">
      <c r="B749" s="610" t="s">
        <v>286</v>
      </c>
      <c r="C749" s="610"/>
      <c r="D749" s="350" t="e">
        <f>D608+#REF!</f>
        <v>#REF!</v>
      </c>
      <c r="E749" s="350" t="e">
        <f>F749+G749</f>
        <v>#REF!</v>
      </c>
      <c r="F749" s="350" t="e">
        <f>F608+#REF!</f>
        <v>#REF!</v>
      </c>
      <c r="G749" s="350" t="e">
        <f>G608+#REF!</f>
        <v>#REF!</v>
      </c>
      <c r="H749" s="350" t="e">
        <f>I749+J749</f>
        <v>#REF!</v>
      </c>
      <c r="I749" s="350" t="e">
        <f>I608+#REF!</f>
        <v>#REF!</v>
      </c>
      <c r="J749" s="350" t="e">
        <f>J608+#REF!</f>
        <v>#REF!</v>
      </c>
      <c r="K749" s="350" t="e">
        <f>L749+N749</f>
        <v>#REF!</v>
      </c>
      <c r="L749" s="350" t="e">
        <f>L608+#REF!</f>
        <v>#REF!</v>
      </c>
      <c r="M749" s="350" t="e">
        <f>M608+#REF!</f>
        <v>#REF!</v>
      </c>
      <c r="N749" s="350" t="e">
        <f>N608+#REF!</f>
        <v>#REF!</v>
      </c>
      <c r="O749" s="350" t="e">
        <f>Q749+U749</f>
        <v>#REF!</v>
      </c>
      <c r="P749" s="350"/>
      <c r="Q749" s="350" t="e">
        <f>Q608+#REF!</f>
        <v>#REF!</v>
      </c>
      <c r="R749" s="350"/>
      <c r="S749" s="350" t="e">
        <f>S608+#REF!</f>
        <v>#REF!</v>
      </c>
      <c r="T749" s="350"/>
      <c r="U749" s="350" t="e">
        <f>U608+#REF!</f>
        <v>#REF!</v>
      </c>
      <c r="V749" s="350"/>
      <c r="W749" s="350" t="e">
        <f>Y749+AC749</f>
        <v>#REF!</v>
      </c>
      <c r="X749" s="350"/>
      <c r="Y749" s="350" t="e">
        <f>Y608+#REF!</f>
        <v>#REF!</v>
      </c>
      <c r="Z749" s="350"/>
      <c r="AA749" s="350" t="e">
        <f>AA608+#REF!</f>
        <v>#REF!</v>
      </c>
      <c r="AB749" s="350"/>
      <c r="AC749" s="350" t="e">
        <f>AC608+#REF!</f>
        <v>#REF!</v>
      </c>
      <c r="AD749" s="350"/>
      <c r="AE749" s="350" t="e">
        <f>AG749+AK749</f>
        <v>#REF!</v>
      </c>
      <c r="AF749" s="350"/>
      <c r="AG749" s="350" t="e">
        <f>AG608+#REF!</f>
        <v>#REF!</v>
      </c>
      <c r="AH749" s="559"/>
      <c r="AI749" s="350" t="e">
        <f>AI608+#REF!</f>
        <v>#REF!</v>
      </c>
      <c r="AJ749" s="350"/>
      <c r="AK749" s="350" t="e">
        <f>AK608+#REF!</f>
        <v>#REF!</v>
      </c>
      <c r="AL749" s="350"/>
      <c r="AM749" s="350" t="e">
        <f>AM608+#REF!</f>
        <v>#REF!</v>
      </c>
      <c r="AN749" s="350" t="e">
        <f>AN608+#REF!</f>
        <v>#REF!</v>
      </c>
      <c r="AO749" s="350" t="e">
        <f>AO608+#REF!</f>
        <v>#REF!</v>
      </c>
      <c r="AP749" s="350" t="e">
        <f>AQ749+AS749</f>
        <v>#REF!</v>
      </c>
      <c r="AQ749" s="350" t="e">
        <f>AQ608+#REF!</f>
        <v>#REF!</v>
      </c>
      <c r="AR749" s="350" t="e">
        <f>AR608+#REF!</f>
        <v>#REF!</v>
      </c>
      <c r="AS749" s="350" t="e">
        <f>AS608+#REF!</f>
        <v>#REF!</v>
      </c>
      <c r="AT749" s="350" t="e">
        <f>AU749+AW749</f>
        <v>#REF!</v>
      </c>
      <c r="AU749" s="350" t="e">
        <f>AU608+#REF!</f>
        <v>#REF!</v>
      </c>
      <c r="AV749" s="350" t="e">
        <f>AV608+#REF!</f>
        <v>#REF!</v>
      </c>
      <c r="AW749" s="350" t="e">
        <f>AW608+#REF!</f>
        <v>#REF!</v>
      </c>
      <c r="AX749" s="350" t="e">
        <f>AZ749+BD749</f>
        <v>#REF!</v>
      </c>
      <c r="AY749" s="350"/>
      <c r="AZ749" s="350" t="e">
        <f>AZ608+#REF!</f>
        <v>#REF!</v>
      </c>
      <c r="BA749" s="350"/>
      <c r="BB749" s="350" t="e">
        <f>BB608+#REF!</f>
        <v>#REF!</v>
      </c>
      <c r="BC749" s="350"/>
      <c r="BD749" s="350" t="e">
        <f>BD608+#REF!</f>
        <v>#REF!</v>
      </c>
      <c r="BE749" s="350"/>
    </row>
    <row r="750" spans="2:59" s="202" customFormat="1" ht="41.25" hidden="1" customHeight="1" x14ac:dyDescent="0.2">
      <c r="B750" s="610" t="s">
        <v>287</v>
      </c>
      <c r="C750" s="610"/>
      <c r="D750" s="350" t="e">
        <f>D615+D619</f>
        <v>#REF!</v>
      </c>
      <c r="E750" s="350" t="e">
        <f t="shared" ref="E750:J750" si="1042">E615</f>
        <v>#REF!</v>
      </c>
      <c r="F750" s="350" t="e">
        <f t="shared" si="1042"/>
        <v>#REF!</v>
      </c>
      <c r="G750" s="350" t="e">
        <f t="shared" si="1042"/>
        <v>#REF!</v>
      </c>
      <c r="H750" s="350" t="e">
        <f t="shared" si="1042"/>
        <v>#REF!</v>
      </c>
      <c r="I750" s="350" t="e">
        <f t="shared" si="1042"/>
        <v>#REF!</v>
      </c>
      <c r="J750" s="350" t="e">
        <f t="shared" si="1042"/>
        <v>#REF!</v>
      </c>
      <c r="K750" s="350">
        <f>K615+K619</f>
        <v>1350585.1175699998</v>
      </c>
      <c r="L750" s="350">
        <f>L615</f>
        <v>0</v>
      </c>
      <c r="M750" s="350">
        <f>M615</f>
        <v>0</v>
      </c>
      <c r="N750" s="350">
        <f>N615+N619</f>
        <v>1350585.1175699998</v>
      </c>
      <c r="O750" s="350">
        <f>O615</f>
        <v>56559.90726</v>
      </c>
      <c r="P750" s="350"/>
      <c r="Q750" s="350">
        <f>Q615</f>
        <v>0</v>
      </c>
      <c r="R750" s="350"/>
      <c r="S750" s="350">
        <f>S615</f>
        <v>0</v>
      </c>
      <c r="T750" s="350"/>
      <c r="U750" s="350">
        <f>U615</f>
        <v>56559.90726</v>
      </c>
      <c r="V750" s="350"/>
      <c r="W750" s="350">
        <f>W615</f>
        <v>134420.45496</v>
      </c>
      <c r="X750" s="350"/>
      <c r="Y750" s="350">
        <f>Y615</f>
        <v>0</v>
      </c>
      <c r="Z750" s="350"/>
      <c r="AA750" s="350">
        <f>AA615</f>
        <v>0</v>
      </c>
      <c r="AB750" s="350"/>
      <c r="AC750" s="350">
        <f>AC615</f>
        <v>134420.45496</v>
      </c>
      <c r="AD750" s="350"/>
      <c r="AE750" s="350">
        <f>AE615</f>
        <v>1301254.8085999999</v>
      </c>
      <c r="AF750" s="350"/>
      <c r="AG750" s="350">
        <f>AG615</f>
        <v>0</v>
      </c>
      <c r="AH750" s="559"/>
      <c r="AI750" s="350">
        <f>AI615</f>
        <v>0</v>
      </c>
      <c r="AJ750" s="350"/>
      <c r="AK750" s="350">
        <f>AK615</f>
        <v>1301254.8085999999</v>
      </c>
      <c r="AL750" s="350"/>
      <c r="AM750" s="350">
        <f>AM615</f>
        <v>0</v>
      </c>
      <c r="AN750" s="350">
        <f>AN615</f>
        <v>0</v>
      </c>
      <c r="AO750" s="350">
        <f>AO615+AO619</f>
        <v>147669.15922</v>
      </c>
      <c r="AP750" s="350" t="e">
        <f>AP615+AP619</f>
        <v>#DIV/0!</v>
      </c>
      <c r="AQ750" s="350">
        <f>AQ615</f>
        <v>0</v>
      </c>
      <c r="AR750" s="350">
        <f>AR615</f>
        <v>0</v>
      </c>
      <c r="AS750" s="350" t="e">
        <f>AS615+AS619</f>
        <v>#DIV/0!</v>
      </c>
      <c r="AT750" s="350">
        <f>AT615+AT619</f>
        <v>202808.72573999999</v>
      </c>
      <c r="AU750" s="350">
        <f>AU615+AU619</f>
        <v>0</v>
      </c>
      <c r="AV750" s="350">
        <f>AV615+AV619</f>
        <v>0</v>
      </c>
      <c r="AW750" s="350">
        <f>AW615+AW619</f>
        <v>202808.72573999999</v>
      </c>
      <c r="AX750" s="350">
        <f>AX615</f>
        <v>985731.57331999997</v>
      </c>
      <c r="AY750" s="350"/>
      <c r="AZ750" s="350">
        <f>AZ615</f>
        <v>0</v>
      </c>
      <c r="BA750" s="350"/>
      <c r="BB750" s="350">
        <f>BB615</f>
        <v>0</v>
      </c>
      <c r="BC750" s="350"/>
      <c r="BD750" s="350">
        <f>BD615</f>
        <v>985731.57331999997</v>
      </c>
      <c r="BE750" s="350"/>
    </row>
    <row r="751" spans="2:59" s="6" customFormat="1" ht="9.75" hidden="1" customHeight="1" x14ac:dyDescent="0.25">
      <c r="B751" s="354"/>
      <c r="C751" s="355"/>
      <c r="D751" s="356"/>
      <c r="E751" s="356"/>
      <c r="F751" s="356"/>
      <c r="G751" s="356"/>
      <c r="H751" s="356"/>
      <c r="I751" s="356"/>
      <c r="J751" s="356"/>
      <c r="K751" s="356"/>
      <c r="L751" s="356"/>
      <c r="M751" s="356"/>
      <c r="N751" s="356"/>
      <c r="O751" s="356"/>
      <c r="P751" s="356"/>
      <c r="Q751" s="356"/>
      <c r="R751" s="356"/>
      <c r="S751" s="356"/>
      <c r="T751" s="356"/>
      <c r="U751" s="356"/>
      <c r="V751" s="356"/>
      <c r="W751" s="356"/>
      <c r="X751" s="356"/>
      <c r="Y751" s="356"/>
      <c r="Z751" s="356"/>
      <c r="AA751" s="356"/>
      <c r="AB751" s="356"/>
      <c r="AC751" s="356"/>
      <c r="AD751" s="356"/>
      <c r="AE751" s="356"/>
      <c r="AF751" s="551"/>
      <c r="AG751" s="356"/>
      <c r="AH751" s="356"/>
      <c r="AI751" s="356"/>
      <c r="AJ751" s="356"/>
      <c r="AK751" s="356"/>
      <c r="AL751" s="356"/>
      <c r="AM751" s="356"/>
      <c r="AN751" s="356"/>
      <c r="AO751" s="356"/>
      <c r="AP751" s="356"/>
      <c r="AQ751" s="356"/>
      <c r="AR751" s="356"/>
      <c r="AS751" s="356"/>
      <c r="AT751" s="356"/>
      <c r="AU751" s="356"/>
      <c r="AV751" s="356"/>
      <c r="AW751" s="356"/>
      <c r="AX751" s="356"/>
      <c r="AY751" s="356"/>
      <c r="AZ751" s="356"/>
      <c r="BA751" s="356"/>
      <c r="BB751" s="356"/>
      <c r="BC751" s="356"/>
      <c r="BD751" s="356"/>
      <c r="BE751" s="356"/>
    </row>
    <row r="752" spans="2:59" s="91" customFormat="1" ht="60.75" hidden="1" customHeight="1" x14ac:dyDescent="0.3">
      <c r="B752" s="614" t="s">
        <v>288</v>
      </c>
      <c r="C752" s="614"/>
      <c r="D752" s="614"/>
      <c r="E752" s="614"/>
      <c r="F752" s="614"/>
      <c r="G752" s="614"/>
      <c r="H752" s="614"/>
      <c r="I752" s="614"/>
      <c r="J752" s="614"/>
      <c r="K752" s="614"/>
      <c r="L752" s="614"/>
      <c r="M752" s="614"/>
      <c r="N752" s="614"/>
      <c r="O752" s="614"/>
      <c r="P752" s="614"/>
      <c r="Q752" s="614"/>
      <c r="R752" s="614"/>
      <c r="S752" s="614"/>
      <c r="T752" s="614"/>
      <c r="U752" s="614"/>
      <c r="V752" s="614"/>
      <c r="W752" s="614"/>
      <c r="X752" s="614"/>
      <c r="Y752" s="614"/>
      <c r="Z752" s="614"/>
      <c r="AA752" s="614"/>
      <c r="AB752" s="614"/>
      <c r="AC752" s="614"/>
      <c r="AD752" s="614"/>
      <c r="AE752" s="614"/>
      <c r="AF752" s="614"/>
      <c r="AG752" s="614"/>
      <c r="AH752" s="614"/>
      <c r="AI752" s="614"/>
      <c r="AJ752" s="614"/>
      <c r="AK752" s="614"/>
      <c r="AL752" s="614"/>
      <c r="AM752" s="614"/>
      <c r="AN752" s="614"/>
      <c r="AO752" s="614"/>
      <c r="AP752" s="614"/>
      <c r="AQ752" s="614"/>
      <c r="AR752" s="614"/>
      <c r="AS752" s="614"/>
      <c r="AT752" s="614"/>
      <c r="AU752" s="614"/>
      <c r="AV752" s="614"/>
      <c r="AW752" s="614"/>
      <c r="AX752" s="309"/>
      <c r="AY752" s="309"/>
      <c r="AZ752" s="309"/>
    </row>
    <row r="753" spans="2:59" s="269" customFormat="1" ht="66" hidden="1" customHeight="1" x14ac:dyDescent="0.25">
      <c r="B753" s="296" t="s">
        <v>60</v>
      </c>
      <c r="C753" s="235" t="s">
        <v>289</v>
      </c>
      <c r="D753" s="153"/>
      <c r="E753" s="153">
        <f>F753+G753</f>
        <v>20000</v>
      </c>
      <c r="F753" s="153">
        <f>20000</f>
        <v>20000</v>
      </c>
      <c r="G753" s="153">
        <f>G754+G755</f>
        <v>0</v>
      </c>
      <c r="H753" s="153"/>
      <c r="I753" s="153"/>
      <c r="J753" s="153"/>
      <c r="K753" s="153">
        <f>L753</f>
        <v>0</v>
      </c>
      <c r="L753" s="153">
        <v>0</v>
      </c>
      <c r="M753" s="153"/>
      <c r="N753" s="153"/>
      <c r="O753" s="153">
        <f>Q753+S753</f>
        <v>0</v>
      </c>
      <c r="P753" s="153"/>
      <c r="Q753" s="153">
        <f>AA753</f>
        <v>0</v>
      </c>
      <c r="R753" s="153"/>
      <c r="S753" s="153">
        <f>AB753</f>
        <v>0</v>
      </c>
      <c r="T753" s="153"/>
      <c r="U753" s="153"/>
      <c r="V753" s="153"/>
      <c r="W753" s="153">
        <f>Y753+AA753</f>
        <v>0</v>
      </c>
      <c r="X753" s="153"/>
      <c r="Y753" s="153">
        <f>AJ753</f>
        <v>0</v>
      </c>
      <c r="Z753" s="153"/>
      <c r="AA753" s="153">
        <f>AK753</f>
        <v>0</v>
      </c>
      <c r="AB753" s="153"/>
      <c r="AC753" s="153"/>
      <c r="AD753" s="153"/>
      <c r="AE753" s="153">
        <f>AG753+AI753</f>
        <v>0</v>
      </c>
      <c r="AF753" s="153"/>
      <c r="AG753" s="153">
        <f>AR753</f>
        <v>0</v>
      </c>
      <c r="AH753" s="117"/>
      <c r="AI753" s="153">
        <f>AS753</f>
        <v>0</v>
      </c>
      <c r="AJ753" s="153"/>
      <c r="AK753" s="153"/>
      <c r="AL753" s="153"/>
      <c r="AM753" s="153">
        <f>AI753</f>
        <v>0</v>
      </c>
      <c r="AN753" s="153"/>
      <c r="AO753" s="153"/>
      <c r="AP753" s="153">
        <f>AQ753</f>
        <v>0</v>
      </c>
      <c r="AQ753" s="153">
        <f>AM753</f>
        <v>0</v>
      </c>
      <c r="AR753" s="153"/>
      <c r="AS753" s="153"/>
      <c r="AT753" s="153">
        <f>AU753</f>
        <v>0</v>
      </c>
      <c r="AU753" s="153">
        <f>AA753</f>
        <v>0</v>
      </c>
      <c r="AV753" s="153"/>
      <c r="AW753" s="153"/>
      <c r="AX753" s="153">
        <f>AZ753+BB753</f>
        <v>0</v>
      </c>
      <c r="AY753" s="153"/>
      <c r="AZ753" s="153">
        <f>BK753</f>
        <v>0</v>
      </c>
      <c r="BA753" s="153"/>
      <c r="BB753" s="153">
        <f>BL753</f>
        <v>0</v>
      </c>
      <c r="BC753" s="153"/>
      <c r="BD753" s="153"/>
      <c r="BE753" s="153"/>
    </row>
    <row r="754" spans="2:59" s="358" customFormat="1" ht="18.75" hidden="1" customHeight="1" x14ac:dyDescent="0.3">
      <c r="B754" s="615" t="s">
        <v>290</v>
      </c>
      <c r="C754" s="615"/>
      <c r="D754" s="615"/>
      <c r="E754" s="615"/>
      <c r="F754" s="615"/>
      <c r="G754" s="615"/>
      <c r="H754" s="615"/>
      <c r="I754" s="615"/>
      <c r="J754" s="615"/>
      <c r="K754" s="615"/>
      <c r="L754" s="615"/>
      <c r="M754" s="615"/>
      <c r="N754" s="615"/>
      <c r="O754" s="615"/>
      <c r="P754" s="615"/>
      <c r="Q754" s="615"/>
      <c r="R754" s="615"/>
      <c r="S754" s="615"/>
      <c r="T754" s="615"/>
      <c r="U754" s="615"/>
      <c r="V754" s="615"/>
      <c r="W754" s="615"/>
      <c r="X754" s="615"/>
      <c r="Y754" s="615"/>
      <c r="Z754" s="615"/>
      <c r="AA754" s="615"/>
      <c r="AB754" s="615"/>
      <c r="AC754" s="615"/>
      <c r="AD754" s="615"/>
      <c r="AE754" s="615"/>
      <c r="AF754" s="615"/>
      <c r="AG754" s="615"/>
      <c r="AH754" s="615"/>
      <c r="AI754" s="615"/>
      <c r="AJ754" s="615"/>
      <c r="AK754" s="615"/>
      <c r="AL754" s="615"/>
      <c r="AM754" s="615"/>
      <c r="AN754" s="615"/>
      <c r="AO754" s="615"/>
      <c r="AP754" s="615"/>
      <c r="AQ754" s="615"/>
      <c r="AR754" s="615"/>
      <c r="AS754" s="615"/>
      <c r="AT754" s="615"/>
      <c r="AU754" s="615"/>
      <c r="AV754" s="615"/>
      <c r="AW754" s="615"/>
      <c r="AX754" s="357"/>
      <c r="AY754" s="16"/>
      <c r="AZ754" s="16"/>
    </row>
    <row r="755" spans="2:59" s="358" customFormat="1" ht="18.75" hidden="1" customHeight="1" x14ac:dyDescent="0.3">
      <c r="B755" s="616"/>
      <c r="C755" s="616"/>
      <c r="D755" s="616"/>
      <c r="E755" s="616"/>
      <c r="F755" s="616"/>
      <c r="G755" s="616"/>
      <c r="H755" s="616"/>
      <c r="I755" s="616"/>
      <c r="J755" s="616"/>
      <c r="K755" s="616"/>
      <c r="L755" s="616"/>
      <c r="M755" s="616"/>
      <c r="N755" s="616"/>
      <c r="O755" s="616"/>
      <c r="P755" s="616"/>
      <c r="Q755" s="616"/>
      <c r="R755" s="616"/>
      <c r="S755" s="616"/>
      <c r="T755" s="616"/>
      <c r="U755" s="616"/>
      <c r="V755" s="616"/>
      <c r="W755" s="616"/>
      <c r="X755" s="616"/>
      <c r="Y755" s="616"/>
      <c r="Z755" s="616"/>
      <c r="AA755" s="616"/>
      <c r="AB755" s="616"/>
      <c r="AC755" s="616"/>
      <c r="AD755" s="616"/>
      <c r="AE755" s="616"/>
      <c r="AF755" s="616"/>
      <c r="AG755" s="616"/>
      <c r="AH755" s="616"/>
      <c r="AI755" s="616"/>
      <c r="AJ755" s="616"/>
      <c r="AK755" s="616"/>
      <c r="AL755" s="616"/>
      <c r="AM755" s="616"/>
      <c r="AN755" s="616"/>
      <c r="AO755" s="616"/>
      <c r="AP755" s="616"/>
      <c r="AQ755" s="616"/>
      <c r="AR755" s="616"/>
      <c r="AS755" s="616"/>
      <c r="AT755" s="616"/>
      <c r="AU755" s="616"/>
      <c r="AV755" s="616"/>
      <c r="AW755" s="616"/>
      <c r="AX755" s="357"/>
      <c r="AY755" s="16"/>
      <c r="AZ755" s="16"/>
    </row>
    <row r="756" spans="2:59" s="358" customFormat="1" ht="57.75" hidden="1" customHeight="1" x14ac:dyDescent="0.3">
      <c r="B756" s="296" t="s">
        <v>60</v>
      </c>
      <c r="C756" s="235" t="s">
        <v>45</v>
      </c>
      <c r="D756" s="153"/>
      <c r="E756" s="153" t="e">
        <f>F756+G756</f>
        <v>#REF!</v>
      </c>
      <c r="F756" s="153">
        <f>20000</f>
        <v>20000</v>
      </c>
      <c r="G756" s="153" t="e">
        <f>G757+G758</f>
        <v>#REF!</v>
      </c>
      <c r="H756" s="153"/>
      <c r="I756" s="153"/>
      <c r="J756" s="153"/>
      <c r="K756" s="153">
        <f>L756</f>
        <v>0</v>
      </c>
      <c r="L756" s="153">
        <v>0</v>
      </c>
      <c r="M756" s="153"/>
      <c r="N756" s="153"/>
      <c r="O756" s="153">
        <f>U756</f>
        <v>0</v>
      </c>
      <c r="P756" s="153"/>
      <c r="Q756" s="153">
        <f ca="1">AA756</f>
        <v>0</v>
      </c>
      <c r="R756" s="153"/>
      <c r="S756" s="153">
        <f>AB756</f>
        <v>0</v>
      </c>
      <c r="T756" s="153"/>
      <c r="U756" s="153">
        <f>AC756</f>
        <v>0</v>
      </c>
      <c r="V756" s="153"/>
      <c r="W756" s="153">
        <f>AC756</f>
        <v>0</v>
      </c>
      <c r="X756" s="153"/>
      <c r="Y756" s="153">
        <f>AJ756</f>
        <v>0</v>
      </c>
      <c r="Z756" s="153"/>
      <c r="AA756" s="153">
        <f ca="1">AK756</f>
        <v>0</v>
      </c>
      <c r="AB756" s="153"/>
      <c r="AC756" s="153">
        <f>AL756</f>
        <v>0</v>
      </c>
      <c r="AD756" s="153"/>
      <c r="AE756" s="153">
        <f ca="1">AK756</f>
        <v>0</v>
      </c>
      <c r="AF756" s="153"/>
      <c r="AG756" s="153">
        <f>AR756</f>
        <v>0</v>
      </c>
      <c r="AH756" s="117"/>
      <c r="AI756" s="153">
        <f>AS756</f>
        <v>0</v>
      </c>
      <c r="AJ756" s="153"/>
      <c r="AK756" s="153">
        <f ca="1">AT756</f>
        <v>0</v>
      </c>
      <c r="AL756" s="153"/>
      <c r="AM756" s="153">
        <f>AI756</f>
        <v>0</v>
      </c>
      <c r="AN756" s="153"/>
      <c r="AO756" s="153"/>
      <c r="AP756" s="153">
        <f>AQ756</f>
        <v>0</v>
      </c>
      <c r="AQ756" s="153">
        <f>AM756</f>
        <v>0</v>
      </c>
      <c r="AR756" s="153"/>
      <c r="AS756" s="153"/>
      <c r="AT756" s="153">
        <f ca="1">AU756</f>
        <v>0</v>
      </c>
      <c r="AU756" s="153">
        <f ca="1">AA756</f>
        <v>0</v>
      </c>
      <c r="AV756" s="153"/>
      <c r="AW756" s="153"/>
      <c r="AX756" s="153">
        <f>BD756</f>
        <v>0</v>
      </c>
      <c r="AY756" s="153"/>
      <c r="AZ756" s="153">
        <f>BK756</f>
        <v>0</v>
      </c>
      <c r="BA756" s="153"/>
      <c r="BB756" s="153">
        <f>BL756</f>
        <v>0</v>
      </c>
      <c r="BC756" s="153"/>
      <c r="BD756" s="153">
        <f>BM756</f>
        <v>0</v>
      </c>
      <c r="BE756" s="153"/>
    </row>
    <row r="757" spans="2:59" s="91" customFormat="1" ht="60.75" customHeight="1" x14ac:dyDescent="0.25">
      <c r="B757" s="619" t="s">
        <v>288</v>
      </c>
      <c r="C757" s="620"/>
      <c r="D757" s="620"/>
      <c r="E757" s="620"/>
      <c r="F757" s="620"/>
      <c r="G757" s="620"/>
      <c r="H757" s="620"/>
      <c r="I757" s="620"/>
      <c r="J757" s="620"/>
      <c r="K757" s="620"/>
      <c r="L757" s="620"/>
      <c r="M757" s="620"/>
      <c r="N757" s="620"/>
      <c r="O757" s="620"/>
      <c r="P757" s="620"/>
      <c r="Q757" s="620"/>
      <c r="R757" s="620"/>
      <c r="S757" s="620"/>
      <c r="T757" s="620"/>
      <c r="U757" s="620"/>
      <c r="V757" s="620"/>
      <c r="W757" s="620"/>
      <c r="X757" s="620"/>
      <c r="Y757" s="620"/>
      <c r="Z757" s="620"/>
      <c r="AA757" s="620"/>
      <c r="AB757" s="620"/>
      <c r="AC757" s="620"/>
      <c r="AD757" s="620"/>
      <c r="AE757" s="620"/>
      <c r="AF757" s="620"/>
      <c r="AG757" s="620"/>
      <c r="AH757" s="620"/>
      <c r="AI757" s="620"/>
      <c r="AJ757" s="620"/>
      <c r="AK757" s="620"/>
      <c r="AL757" s="620"/>
      <c r="AM757" s="620"/>
      <c r="AN757" s="620"/>
      <c r="AO757" s="620"/>
      <c r="AP757" s="620"/>
      <c r="AQ757" s="620"/>
      <c r="AR757" s="620"/>
      <c r="AS757" s="620"/>
      <c r="AT757" s="620"/>
      <c r="AU757" s="620"/>
      <c r="AV757" s="620"/>
      <c r="AW757" s="620"/>
      <c r="AX757" s="620"/>
      <c r="AY757" s="620"/>
      <c r="AZ757" s="620"/>
      <c r="BA757" s="620"/>
      <c r="BB757" s="620"/>
      <c r="BC757" s="620"/>
      <c r="BD757" s="620"/>
      <c r="BE757" s="620"/>
    </row>
    <row r="758" spans="2:59" s="269" customFormat="1" ht="66" customHeight="1" x14ac:dyDescent="0.25">
      <c r="B758" s="296" t="s">
        <v>60</v>
      </c>
      <c r="C758" s="235" t="s">
        <v>289</v>
      </c>
      <c r="D758" s="153"/>
      <c r="E758" s="153" t="e">
        <f>F758+G758</f>
        <v>#REF!</v>
      </c>
      <c r="F758" s="153">
        <f>20000</f>
        <v>20000</v>
      </c>
      <c r="G758" s="153" t="e">
        <f>G759+G760</f>
        <v>#REF!</v>
      </c>
      <c r="H758" s="153"/>
      <c r="I758" s="153"/>
      <c r="J758" s="153"/>
      <c r="K758" s="153">
        <f>L758+M758</f>
        <v>847.5</v>
      </c>
      <c r="L758" s="152">
        <v>678</v>
      </c>
      <c r="M758" s="152">
        <v>169.5</v>
      </c>
      <c r="N758" s="152"/>
      <c r="O758" s="153">
        <f>Q758+S758</f>
        <v>565</v>
      </c>
      <c r="P758" s="105">
        <f>O758/K758</f>
        <v>0.66666666666666663</v>
      </c>
      <c r="Q758" s="152">
        <f>Y758</f>
        <v>452</v>
      </c>
      <c r="R758" s="105">
        <f>Q758/L758</f>
        <v>0.66666666666666663</v>
      </c>
      <c r="S758" s="152">
        <v>113</v>
      </c>
      <c r="T758" s="105">
        <f>S758/M758</f>
        <v>0.66666666666666663</v>
      </c>
      <c r="U758" s="153"/>
      <c r="V758" s="153"/>
      <c r="W758" s="153">
        <f>Y758+AA758+AC758</f>
        <v>565</v>
      </c>
      <c r="X758" s="105">
        <f>W758/K758</f>
        <v>0.66666666666666663</v>
      </c>
      <c r="Y758" s="152">
        <v>452</v>
      </c>
      <c r="Z758" s="105">
        <f>Y758/L758</f>
        <v>0.66666666666666663</v>
      </c>
      <c r="AA758" s="152">
        <v>113</v>
      </c>
      <c r="AB758" s="105">
        <f>AA758/M758</f>
        <v>0.66666666666666663</v>
      </c>
      <c r="AC758" s="153"/>
      <c r="AD758" s="153"/>
      <c r="AE758" s="153">
        <f>AG758+AI758</f>
        <v>621.5</v>
      </c>
      <c r="AF758" s="105">
        <f>AE758/K758</f>
        <v>0.73333333333333328</v>
      </c>
      <c r="AG758" s="152">
        <f>Y758</f>
        <v>452</v>
      </c>
      <c r="AH758" s="114">
        <f>AG758/L758</f>
        <v>0.66666666666666663</v>
      </c>
      <c r="AI758" s="152">
        <f>169.5</f>
        <v>169.5</v>
      </c>
      <c r="AJ758" s="105">
        <f>AI758/M758</f>
        <v>1</v>
      </c>
      <c r="AK758" s="153"/>
      <c r="AL758" s="153"/>
      <c r="AM758" s="153">
        <f>AI758</f>
        <v>169.5</v>
      </c>
      <c r="AN758" s="153"/>
      <c r="AO758" s="153"/>
      <c r="AP758" s="153">
        <f>AQ758</f>
        <v>169.5</v>
      </c>
      <c r="AQ758" s="153">
        <f>AM758</f>
        <v>169.5</v>
      </c>
      <c r="AR758" s="153"/>
      <c r="AS758" s="153"/>
      <c r="AT758" s="153">
        <f>AU758</f>
        <v>113</v>
      </c>
      <c r="AU758" s="153">
        <f>AA758</f>
        <v>113</v>
      </c>
      <c r="AV758" s="153"/>
      <c r="AW758" s="153"/>
      <c r="AX758" s="152">
        <f>AZ758+BB758</f>
        <v>282.5</v>
      </c>
      <c r="AY758" s="105">
        <f>AX758/K758</f>
        <v>0.33333333333333331</v>
      </c>
      <c r="AZ758" s="152">
        <f>L758-Y758</f>
        <v>226</v>
      </c>
      <c r="BA758" s="105">
        <f>AZ758/L758</f>
        <v>0.33333333333333331</v>
      </c>
      <c r="BB758" s="152">
        <f>M758-AA758</f>
        <v>56.5</v>
      </c>
      <c r="BC758" s="105">
        <f>BB758/AF758</f>
        <v>77.045454545454547</v>
      </c>
      <c r="BD758" s="153"/>
      <c r="BE758" s="153"/>
    </row>
    <row r="759" spans="2:59" s="6" customFormat="1" ht="43.5" customHeight="1" x14ac:dyDescent="0.25">
      <c r="B759" s="619" t="s">
        <v>331</v>
      </c>
      <c r="C759" s="620"/>
      <c r="D759" s="620"/>
      <c r="E759" s="620"/>
      <c r="F759" s="620"/>
      <c r="G759" s="620"/>
      <c r="H759" s="620"/>
      <c r="I759" s="620"/>
      <c r="J759" s="620"/>
      <c r="K759" s="620"/>
      <c r="L759" s="620"/>
      <c r="M759" s="620"/>
      <c r="N759" s="620"/>
      <c r="O759" s="620"/>
      <c r="P759" s="620"/>
      <c r="Q759" s="620"/>
      <c r="R759" s="620"/>
      <c r="S759" s="620"/>
      <c r="T759" s="620"/>
      <c r="U759" s="620"/>
      <c r="V759" s="620"/>
      <c r="W759" s="620"/>
      <c r="X759" s="620"/>
      <c r="Y759" s="620"/>
      <c r="Z759" s="620"/>
      <c r="AA759" s="620"/>
      <c r="AB759" s="620"/>
      <c r="AC759" s="620"/>
      <c r="AD759" s="620"/>
      <c r="AE759" s="620"/>
      <c r="AF759" s="620"/>
      <c r="AG759" s="620"/>
      <c r="AH759" s="620"/>
      <c r="AI759" s="620"/>
      <c r="AJ759" s="620"/>
      <c r="AK759" s="620"/>
      <c r="AL759" s="620"/>
      <c r="AM759" s="620"/>
      <c r="AN759" s="620"/>
      <c r="AO759" s="620"/>
      <c r="AP759" s="620"/>
      <c r="AQ759" s="620"/>
      <c r="AR759" s="620"/>
      <c r="AS759" s="620"/>
      <c r="AT759" s="620"/>
      <c r="AU759" s="620"/>
      <c r="AV759" s="620"/>
      <c r="AW759" s="620"/>
      <c r="AX759" s="620"/>
      <c r="AY759" s="620"/>
      <c r="AZ759" s="620"/>
      <c r="BA759" s="620"/>
      <c r="BB759" s="620"/>
      <c r="BC759" s="620"/>
      <c r="BD759" s="620"/>
      <c r="BE759" s="620"/>
    </row>
    <row r="760" spans="2:59" s="269" customFormat="1" ht="80.25" customHeight="1" x14ac:dyDescent="0.25">
      <c r="B760" s="296" t="s">
        <v>60</v>
      </c>
      <c r="C760" s="235" t="s">
        <v>330</v>
      </c>
      <c r="D760" s="153"/>
      <c r="E760" s="153" t="e">
        <f>F760+G760</f>
        <v>#REF!</v>
      </c>
      <c r="F760" s="153">
        <f>20000</f>
        <v>20000</v>
      </c>
      <c r="G760" s="153" t="e">
        <f>G763+#REF!</f>
        <v>#REF!</v>
      </c>
      <c r="H760" s="153"/>
      <c r="I760" s="153"/>
      <c r="J760" s="153"/>
      <c r="K760" s="153">
        <f>L760+M760</f>
        <v>418012.08056999999</v>
      </c>
      <c r="L760" s="152">
        <f>SUM(L761:L762)</f>
        <v>418012.08056999999</v>
      </c>
      <c r="M760" s="153"/>
      <c r="N760" s="153"/>
      <c r="O760" s="153">
        <f>Q760+S760</f>
        <v>247586.00000000003</v>
      </c>
      <c r="P760" s="105">
        <f>O760/K760</f>
        <v>0.59229388696707641</v>
      </c>
      <c r="Q760" s="152">
        <f>SUM(Q761:Q762)</f>
        <v>247586.00000000003</v>
      </c>
      <c r="R760" s="105">
        <f>Q760/L760</f>
        <v>0.59229388696707641</v>
      </c>
      <c r="S760" s="153">
        <f>AA760</f>
        <v>0</v>
      </c>
      <c r="T760" s="153">
        <v>0</v>
      </c>
      <c r="U760" s="153"/>
      <c r="V760" s="153"/>
      <c r="W760" s="153">
        <f>Y760+AA760+AC760</f>
        <v>383926.86446000001</v>
      </c>
      <c r="X760" s="105">
        <f>W760/K760</f>
        <v>0.91845877740298443</v>
      </c>
      <c r="Y760" s="152">
        <f>SUM(Y761:Y762)</f>
        <v>383926.86446000001</v>
      </c>
      <c r="Z760" s="105">
        <f>Y760/L760</f>
        <v>0.91845877740298443</v>
      </c>
      <c r="AA760" s="152">
        <v>0</v>
      </c>
      <c r="AB760" s="105">
        <v>0</v>
      </c>
      <c r="AC760" s="153"/>
      <c r="AD760" s="153"/>
      <c r="AE760" s="153">
        <f>SUM(AE761:AE762)</f>
        <v>418012.08056999999</v>
      </c>
      <c r="AF760" s="105">
        <f>AE760/K760</f>
        <v>1</v>
      </c>
      <c r="AG760" s="152">
        <f>SUM(AG761:AG762)</f>
        <v>418012.08056999999</v>
      </c>
      <c r="AH760" s="114">
        <f>AG760/L760</f>
        <v>1</v>
      </c>
      <c r="AI760" s="152">
        <f>M760</f>
        <v>0</v>
      </c>
      <c r="AJ760" s="105">
        <v>0</v>
      </c>
      <c r="AK760" s="153"/>
      <c r="AL760" s="153"/>
      <c r="AM760" s="153">
        <f>AI760</f>
        <v>0</v>
      </c>
      <c r="AN760" s="153"/>
      <c r="AO760" s="153"/>
      <c r="AP760" s="153">
        <f>AQ760</f>
        <v>0</v>
      </c>
      <c r="AQ760" s="153">
        <f>AM760</f>
        <v>0</v>
      </c>
      <c r="AR760" s="153"/>
      <c r="AS760" s="153"/>
      <c r="AT760" s="153">
        <f>AU760</f>
        <v>0</v>
      </c>
      <c r="AU760" s="153">
        <f>AA760</f>
        <v>0</v>
      </c>
      <c r="AV760" s="153"/>
      <c r="AW760" s="153"/>
      <c r="AX760" s="152">
        <f>AZ760+BB760</f>
        <v>34085.216109999979</v>
      </c>
      <c r="AY760" s="105">
        <f>AX760/K760</f>
        <v>8.1541222597015572E-2</v>
      </c>
      <c r="AZ760" s="152">
        <f>L760-Y760</f>
        <v>34085.216109999979</v>
      </c>
      <c r="BA760" s="105">
        <f>AZ760/L760</f>
        <v>8.1541222597015572E-2</v>
      </c>
      <c r="BB760" s="152"/>
      <c r="BC760" s="105"/>
      <c r="BD760" s="153"/>
      <c r="BE760" s="153"/>
    </row>
    <row r="761" spans="2:59" s="120" customFormat="1" ht="31.5" hidden="1" customHeight="1" x14ac:dyDescent="0.25">
      <c r="B761" s="316"/>
      <c r="C761" s="116" t="s">
        <v>391</v>
      </c>
      <c r="D761" s="117"/>
      <c r="E761" s="117"/>
      <c r="F761" s="117"/>
      <c r="G761" s="117"/>
      <c r="H761" s="117"/>
      <c r="I761" s="117"/>
      <c r="J761" s="117"/>
      <c r="K761" s="118">
        <f>L761</f>
        <v>417939.78057</v>
      </c>
      <c r="L761" s="118">
        <v>417939.78057</v>
      </c>
      <c r="M761" s="117"/>
      <c r="N761" s="117"/>
      <c r="O761" s="118">
        <f>Q761</f>
        <v>247586.00000000003</v>
      </c>
      <c r="P761" s="114">
        <f>O761/K761</f>
        <v>0.59239634873314551</v>
      </c>
      <c r="Q761" s="118">
        <f>[4]Лист1!$L$926</f>
        <v>247586.00000000003</v>
      </c>
      <c r="R761" s="114">
        <f t="shared" ref="R761:R762" si="1043">Q761/L761</f>
        <v>0.59239634873314551</v>
      </c>
      <c r="S761" s="117"/>
      <c r="T761" s="117"/>
      <c r="U761" s="117"/>
      <c r="V761" s="117"/>
      <c r="W761" s="118">
        <f>Y761</f>
        <v>383854.56446000002</v>
      </c>
      <c r="X761" s="114">
        <f t="shared" ref="X761:X762" si="1044">W761/K761</f>
        <v>0.91844467147034092</v>
      </c>
      <c r="Y761" s="118">
        <v>383854.56446000002</v>
      </c>
      <c r="Z761" s="114">
        <f t="shared" ref="Z761:Z762" si="1045">Y761/L761</f>
        <v>0.91844467147034092</v>
      </c>
      <c r="AA761" s="118"/>
      <c r="AB761" s="114"/>
      <c r="AC761" s="117"/>
      <c r="AD761" s="117"/>
      <c r="AE761" s="118">
        <f>AG761</f>
        <v>417939.78057</v>
      </c>
      <c r="AF761" s="99">
        <f>AE761/K761</f>
        <v>1</v>
      </c>
      <c r="AG761" s="118">
        <f>L761</f>
        <v>417939.78057</v>
      </c>
      <c r="AH761" s="114">
        <f>AG761/L761</f>
        <v>1</v>
      </c>
      <c r="AI761" s="118"/>
      <c r="AJ761" s="114"/>
      <c r="AK761" s="117"/>
      <c r="AL761" s="117"/>
      <c r="AM761" s="117"/>
      <c r="AN761" s="117"/>
      <c r="AO761" s="117"/>
      <c r="AP761" s="117"/>
      <c r="AQ761" s="117"/>
      <c r="AR761" s="117"/>
      <c r="AS761" s="117"/>
      <c r="AT761" s="117"/>
      <c r="AU761" s="117"/>
      <c r="AV761" s="117"/>
      <c r="AW761" s="117"/>
      <c r="AX761" s="118"/>
      <c r="AY761" s="114"/>
      <c r="AZ761" s="118"/>
      <c r="BA761" s="114"/>
      <c r="BB761" s="118"/>
      <c r="BC761" s="114"/>
      <c r="BD761" s="117"/>
      <c r="BE761" s="117"/>
    </row>
    <row r="762" spans="2:59" s="120" customFormat="1" ht="31.5" hidden="1" customHeight="1" x14ac:dyDescent="0.25">
      <c r="B762" s="316"/>
      <c r="C762" s="116" t="s">
        <v>392</v>
      </c>
      <c r="D762" s="117"/>
      <c r="E762" s="117"/>
      <c r="F762" s="117"/>
      <c r="G762" s="117"/>
      <c r="H762" s="117"/>
      <c r="I762" s="117"/>
      <c r="J762" s="117"/>
      <c r="K762" s="118">
        <f>L762</f>
        <v>72.3</v>
      </c>
      <c r="L762" s="118">
        <v>72.3</v>
      </c>
      <c r="M762" s="117"/>
      <c r="N762" s="117"/>
      <c r="O762" s="118">
        <f>Q762</f>
        <v>0</v>
      </c>
      <c r="P762" s="114">
        <f>O762/K762</f>
        <v>0</v>
      </c>
      <c r="Q762" s="118">
        <v>0</v>
      </c>
      <c r="R762" s="114">
        <f t="shared" si="1043"/>
        <v>0</v>
      </c>
      <c r="S762" s="117"/>
      <c r="T762" s="117"/>
      <c r="U762" s="117"/>
      <c r="V762" s="117"/>
      <c r="W762" s="118">
        <f>Y762</f>
        <v>72.3</v>
      </c>
      <c r="X762" s="114">
        <f t="shared" si="1044"/>
        <v>1</v>
      </c>
      <c r="Y762" s="118">
        <v>72.3</v>
      </c>
      <c r="Z762" s="114">
        <f t="shared" si="1045"/>
        <v>1</v>
      </c>
      <c r="AA762" s="118"/>
      <c r="AB762" s="114"/>
      <c r="AC762" s="117"/>
      <c r="AD762" s="117"/>
      <c r="AE762" s="118">
        <f>AG762</f>
        <v>72.3</v>
      </c>
      <c r="AF762" s="99">
        <f>AE762/K762</f>
        <v>1</v>
      </c>
      <c r="AG762" s="118">
        <f>L762</f>
        <v>72.3</v>
      </c>
      <c r="AH762" s="114">
        <f>AG762/L762</f>
        <v>1</v>
      </c>
      <c r="AI762" s="118"/>
      <c r="AJ762" s="114"/>
      <c r="AK762" s="117"/>
      <c r="AL762" s="117"/>
      <c r="AM762" s="117"/>
      <c r="AN762" s="117"/>
      <c r="AO762" s="117"/>
      <c r="AP762" s="117"/>
      <c r="AQ762" s="117"/>
      <c r="AR762" s="117"/>
      <c r="AS762" s="117"/>
      <c r="AT762" s="117"/>
      <c r="AU762" s="117"/>
      <c r="AV762" s="117"/>
      <c r="AW762" s="117"/>
      <c r="AX762" s="118"/>
      <c r="AY762" s="114"/>
      <c r="AZ762" s="118"/>
      <c r="BA762" s="114"/>
      <c r="BB762" s="118"/>
      <c r="BC762" s="114"/>
      <c r="BD762" s="117"/>
      <c r="BE762" s="117"/>
    </row>
    <row r="763" spans="2:59" s="269" customFormat="1" ht="83.25" customHeight="1" x14ac:dyDescent="0.25">
      <c r="B763" s="296" t="s">
        <v>67</v>
      </c>
      <c r="C763" s="235" t="s">
        <v>348</v>
      </c>
      <c r="D763" s="153"/>
      <c r="E763" s="153" t="e">
        <f>F763+G763</f>
        <v>#REF!</v>
      </c>
      <c r="F763" s="153">
        <f>20000</f>
        <v>20000</v>
      </c>
      <c r="G763" s="153" t="e">
        <f>#REF!+G764</f>
        <v>#REF!</v>
      </c>
      <c r="H763" s="153"/>
      <c r="I763" s="153"/>
      <c r="J763" s="153"/>
      <c r="K763" s="153">
        <f>L763+M763</f>
        <v>151436.20000000001</v>
      </c>
      <c r="L763" s="152">
        <v>151436.20000000001</v>
      </c>
      <c r="M763" s="153"/>
      <c r="N763" s="153"/>
      <c r="O763" s="153">
        <f>Q763+S763</f>
        <v>0</v>
      </c>
      <c r="P763" s="105">
        <f>O763/K763</f>
        <v>0</v>
      </c>
      <c r="Q763" s="152">
        <v>0</v>
      </c>
      <c r="R763" s="105">
        <f>Q763/L763</f>
        <v>0</v>
      </c>
      <c r="S763" s="153">
        <f>AA763</f>
        <v>0</v>
      </c>
      <c r="T763" s="153">
        <v>0</v>
      </c>
      <c r="U763" s="153"/>
      <c r="V763" s="153"/>
      <c r="W763" s="153">
        <f>Y763+AA763+AC763</f>
        <v>75718.100000000006</v>
      </c>
      <c r="X763" s="105">
        <f>W763/K763</f>
        <v>0.5</v>
      </c>
      <c r="Y763" s="152">
        <v>75718.100000000006</v>
      </c>
      <c r="Z763" s="105">
        <f>Y763/L763</f>
        <v>0.5</v>
      </c>
      <c r="AA763" s="152">
        <v>0</v>
      </c>
      <c r="AB763" s="105">
        <v>0</v>
      </c>
      <c r="AC763" s="153"/>
      <c r="AD763" s="153"/>
      <c r="AE763" s="153">
        <f>AG763+AI763</f>
        <v>151436.20000000001</v>
      </c>
      <c r="AF763" s="105">
        <f>AE763/K763</f>
        <v>1</v>
      </c>
      <c r="AG763" s="152">
        <f>L763</f>
        <v>151436.20000000001</v>
      </c>
      <c r="AH763" s="114">
        <f>AG763/L763</f>
        <v>1</v>
      </c>
      <c r="AI763" s="152">
        <f>M763</f>
        <v>0</v>
      </c>
      <c r="AJ763" s="105">
        <v>0</v>
      </c>
      <c r="AK763" s="153"/>
      <c r="AL763" s="153"/>
      <c r="AM763" s="153">
        <f>AI763</f>
        <v>0</v>
      </c>
      <c r="AN763" s="153"/>
      <c r="AO763" s="153"/>
      <c r="AP763" s="153">
        <f>AQ763</f>
        <v>0</v>
      </c>
      <c r="AQ763" s="153">
        <f>AM763</f>
        <v>0</v>
      </c>
      <c r="AR763" s="153"/>
      <c r="AS763" s="153"/>
      <c r="AT763" s="153">
        <f>AU763</f>
        <v>0</v>
      </c>
      <c r="AU763" s="153">
        <f>AA763</f>
        <v>0</v>
      </c>
      <c r="AV763" s="153"/>
      <c r="AW763" s="153"/>
      <c r="AX763" s="152">
        <f>AZ763+BB763</f>
        <v>75718.100000000006</v>
      </c>
      <c r="AY763" s="105">
        <f>AX763/K763</f>
        <v>0.5</v>
      </c>
      <c r="AZ763" s="152">
        <f>L763-Y763</f>
        <v>75718.100000000006</v>
      </c>
      <c r="BA763" s="105">
        <f>AZ763/L763</f>
        <v>0.5</v>
      </c>
      <c r="BB763" s="152"/>
      <c r="BC763" s="105"/>
      <c r="BD763" s="153"/>
      <c r="BE763" s="153"/>
    </row>
    <row r="764" spans="2:59" s="41" customFormat="1" ht="44.25" customHeight="1" x14ac:dyDescent="0.3">
      <c r="B764" s="678" t="s">
        <v>349</v>
      </c>
      <c r="C764" s="679"/>
      <c r="D764" s="42"/>
      <c r="E764" s="42"/>
      <c r="F764" s="42"/>
      <c r="G764" s="42"/>
      <c r="H764" s="42"/>
      <c r="I764" s="42"/>
      <c r="J764" s="42"/>
      <c r="K764" s="39">
        <f t="shared" ref="K764" si="1046">L764+M764+N764</f>
        <v>569448.28056999994</v>
      </c>
      <c r="L764" s="37">
        <f>L760+L763</f>
        <v>569448.28056999994</v>
      </c>
      <c r="M764" s="37">
        <v>0</v>
      </c>
      <c r="N764" s="37">
        <v>0</v>
      </c>
      <c r="O764" s="39">
        <f>Q764</f>
        <v>247586.00000000003</v>
      </c>
      <c r="P764" s="43">
        <f t="shared" ref="P764" si="1047">O764/K764</f>
        <v>0.43478224177299152</v>
      </c>
      <c r="Q764" s="37">
        <f>Q760+Q763</f>
        <v>247586.00000000003</v>
      </c>
      <c r="R764" s="43">
        <f t="shared" ref="R764" si="1048">Q764/L764</f>
        <v>0.43478224177299152</v>
      </c>
      <c r="S764" s="39"/>
      <c r="T764" s="43"/>
      <c r="U764" s="37">
        <v>0</v>
      </c>
      <c r="V764" s="43">
        <v>0</v>
      </c>
      <c r="W764" s="39">
        <f>Y764</f>
        <v>459644.96446000005</v>
      </c>
      <c r="X764" s="43">
        <f t="shared" ref="X764" si="1049">W764/K764</f>
        <v>0.80717596337266972</v>
      </c>
      <c r="Y764" s="37">
        <f>Y760+Y763</f>
        <v>459644.96446000005</v>
      </c>
      <c r="Z764" s="43">
        <f t="shared" ref="Z764" si="1050">Y764/L764</f>
        <v>0.80717596337266972</v>
      </c>
      <c r="AA764" s="37">
        <v>0</v>
      </c>
      <c r="AB764" s="43">
        <v>0</v>
      </c>
      <c r="AC764" s="37">
        <v>0</v>
      </c>
      <c r="AD764" s="43">
        <v>0</v>
      </c>
      <c r="AE764" s="445">
        <f t="shared" ref="AE764" si="1051">AG764+AI764+AK764</f>
        <v>569448.28056999994</v>
      </c>
      <c r="AF764" s="43">
        <f t="shared" ref="AF764" si="1052">AE764/K764</f>
        <v>1</v>
      </c>
      <c r="AG764" s="37">
        <f>AG760+AG763</f>
        <v>569448.28056999994</v>
      </c>
      <c r="AH764" s="557">
        <f t="shared" ref="AH764" si="1053">AG764/L764</f>
        <v>1</v>
      </c>
      <c r="AI764" s="45">
        <v>0</v>
      </c>
      <c r="AJ764" s="43">
        <v>0</v>
      </c>
      <c r="AK764" s="45">
        <v>0</v>
      </c>
      <c r="AL764" s="43">
        <v>0</v>
      </c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45">
        <f t="shared" ref="AX764" si="1054">AZ764+BB764+BD764</f>
        <v>0</v>
      </c>
      <c r="AY764" s="43">
        <f t="shared" ref="AY764" si="1055">AX764/K764</f>
        <v>0</v>
      </c>
      <c r="AZ764" s="37">
        <f>AZ1432</f>
        <v>0</v>
      </c>
      <c r="BA764" s="43">
        <f t="shared" ref="BA764" si="1056">AZ764/L764</f>
        <v>0</v>
      </c>
      <c r="BB764" s="45">
        <v>0</v>
      </c>
      <c r="BC764" s="43">
        <v>0</v>
      </c>
      <c r="BD764" s="45">
        <v>0</v>
      </c>
      <c r="BE764" s="43">
        <v>0</v>
      </c>
      <c r="BF764" s="44"/>
      <c r="BG764" s="44"/>
    </row>
    <row r="765" spans="2:59" s="6" customFormat="1" ht="15" customHeight="1" x14ac:dyDescent="0.25">
      <c r="B765" s="14"/>
      <c r="C765" s="359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552"/>
      <c r="AG765" s="16"/>
      <c r="AH765" s="5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</row>
    <row r="766" spans="2:59" s="6" customFormat="1" ht="15" customHeight="1" x14ac:dyDescent="0.25">
      <c r="B766" s="14"/>
      <c r="C766" s="359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552"/>
      <c r="AG766" s="16"/>
      <c r="AH766" s="5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</row>
    <row r="767" spans="2:59" s="6" customFormat="1" ht="15" customHeight="1" x14ac:dyDescent="0.25">
      <c r="B767" s="14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552"/>
      <c r="AG767" s="16"/>
      <c r="AH767" s="5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</row>
    <row r="768" spans="2:59" s="6" customFormat="1" ht="15" customHeight="1" x14ac:dyDescent="0.25">
      <c r="B768" s="14"/>
      <c r="C768" s="359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552"/>
      <c r="AG768" s="16"/>
      <c r="AH768" s="5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</row>
    <row r="769" spans="1:59" s="6" customFormat="1" ht="15" customHeight="1" x14ac:dyDescent="0.25">
      <c r="B769" s="14"/>
      <c r="C769" s="359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552"/>
      <c r="AG769" s="16"/>
      <c r="AH769" s="5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</row>
    <row r="770" spans="1:59" s="6" customFormat="1" ht="15" customHeight="1" x14ac:dyDescent="0.25">
      <c r="B770" s="14"/>
      <c r="C770" s="359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552"/>
      <c r="AG770" s="16"/>
      <c r="AH770" s="5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</row>
    <row r="771" spans="1:59" s="361" customFormat="1" ht="46.5" customHeight="1" x14ac:dyDescent="0.2">
      <c r="B771" s="617"/>
      <c r="C771" s="617"/>
      <c r="D771" s="618"/>
      <c r="E771" s="618"/>
      <c r="F771" s="618"/>
      <c r="G771" s="618"/>
      <c r="H771" s="618"/>
      <c r="I771" s="618"/>
      <c r="J771" s="618"/>
      <c r="K771" s="618"/>
      <c r="AH771" s="567"/>
    </row>
    <row r="772" spans="1:59" s="360" customFormat="1" ht="18.75" customHeight="1" x14ac:dyDescent="0.25">
      <c r="A772" s="362"/>
      <c r="B772" s="359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53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</row>
    <row r="773" spans="1:59" s="6" customFormat="1" ht="18.75" customHeight="1" x14ac:dyDescent="0.25">
      <c r="A773" s="363"/>
      <c r="B773" s="364"/>
      <c r="C773" s="360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53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</row>
    <row r="774" spans="1:59" s="365" customFormat="1" ht="46.5" customHeight="1" x14ac:dyDescent="0.2">
      <c r="B774" s="611"/>
      <c r="C774" s="611"/>
      <c r="D774" s="366"/>
      <c r="E774" s="367"/>
      <c r="F774" s="367"/>
      <c r="G774" s="367"/>
      <c r="H774" s="367"/>
      <c r="I774" s="367"/>
      <c r="J774" s="367"/>
      <c r="K774" s="367"/>
      <c r="L774" s="367"/>
      <c r="M774" s="367"/>
      <c r="N774" s="367"/>
      <c r="O774" s="366"/>
      <c r="P774" s="366"/>
      <c r="Q774" s="366"/>
      <c r="R774" s="366"/>
      <c r="S774" s="366"/>
      <c r="T774" s="366"/>
      <c r="U774" s="366"/>
      <c r="V774" s="366"/>
      <c r="W774" s="366"/>
      <c r="X774" s="366"/>
      <c r="Y774" s="366"/>
      <c r="Z774" s="366"/>
      <c r="AA774" s="366"/>
      <c r="AB774" s="366"/>
      <c r="AC774" s="366"/>
      <c r="AD774" s="366"/>
      <c r="AE774" s="366"/>
      <c r="AF774" s="554"/>
      <c r="AG774" s="366"/>
      <c r="AH774" s="568"/>
      <c r="AI774" s="366"/>
      <c r="AJ774" s="366"/>
      <c r="AK774" s="366"/>
      <c r="AL774" s="366"/>
      <c r="AM774" s="367"/>
      <c r="AN774" s="367"/>
      <c r="AO774" s="367"/>
      <c r="AP774" s="367"/>
      <c r="AQ774" s="367"/>
      <c r="AR774" s="367"/>
      <c r="AS774" s="367"/>
      <c r="AT774" s="367"/>
      <c r="AU774" s="367"/>
      <c r="AV774" s="367"/>
      <c r="AW774" s="367"/>
      <c r="AX774" s="366"/>
      <c r="AY774" s="366"/>
      <c r="AZ774" s="366"/>
      <c r="BA774" s="366"/>
      <c r="BB774" s="366"/>
      <c r="BC774" s="366"/>
      <c r="BD774" s="366"/>
      <c r="BE774" s="366"/>
    </row>
    <row r="775" spans="1:59" ht="15" customHeight="1" x14ac:dyDescent="0.25">
      <c r="BF775" s="1"/>
      <c r="BG775" s="1"/>
    </row>
    <row r="776" spans="1:59" ht="15" customHeight="1" x14ac:dyDescent="0.25">
      <c r="BF776" s="1"/>
      <c r="BG776" s="1"/>
    </row>
    <row r="777" spans="1:59" ht="15" customHeight="1" x14ac:dyDescent="0.25">
      <c r="D777" s="1"/>
      <c r="E777" s="1"/>
      <c r="F777" s="1"/>
      <c r="G777" s="1"/>
      <c r="H777" s="1"/>
      <c r="I777" s="1"/>
      <c r="J777" s="1"/>
      <c r="K777" s="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555"/>
      <c r="AG777" s="1"/>
      <c r="AH777" s="368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</row>
    <row r="778" spans="1:59" ht="15" customHeight="1" x14ac:dyDescent="0.25">
      <c r="D778" s="1"/>
      <c r="E778" s="1"/>
      <c r="F778" s="1"/>
      <c r="G778" s="1"/>
      <c r="H778" s="1"/>
      <c r="I778" s="1"/>
      <c r="J778" s="1"/>
      <c r="K778" s="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555"/>
      <c r="AG778" s="1"/>
      <c r="AH778" s="368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</row>
    <row r="779" spans="1:59" ht="15" customHeight="1" x14ac:dyDescent="0.25">
      <c r="D779" s="1"/>
      <c r="E779" s="1"/>
      <c r="F779" s="1"/>
      <c r="G779" s="1"/>
      <c r="H779" s="1"/>
      <c r="I779" s="1"/>
      <c r="J779" s="1"/>
      <c r="K779" s="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555"/>
      <c r="AG779" s="1"/>
      <c r="AH779" s="368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</row>
    <row r="780" spans="1:59" ht="15" customHeight="1" x14ac:dyDescent="0.25">
      <c r="D780" s="1"/>
      <c r="E780" s="1"/>
      <c r="F780" s="1"/>
      <c r="G780" s="1"/>
      <c r="H780" s="1"/>
      <c r="I780" s="1"/>
      <c r="J780" s="1"/>
      <c r="K780" s="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555"/>
      <c r="AG780" s="1"/>
      <c r="AH780" s="368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</row>
    <row r="781" spans="1:59" ht="15" customHeight="1" x14ac:dyDescent="0.25">
      <c r="D781" s="1"/>
      <c r="E781" s="1"/>
      <c r="F781" s="1"/>
      <c r="G781" s="1"/>
      <c r="H781" s="1"/>
      <c r="I781" s="1"/>
      <c r="J781" s="1"/>
      <c r="K781" s="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555"/>
      <c r="AG781" s="1"/>
      <c r="AH781" s="368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</row>
    <row r="782" spans="1:59" ht="15" customHeight="1" x14ac:dyDescent="0.25">
      <c r="D782" s="1"/>
      <c r="E782" s="1"/>
      <c r="F782" s="1"/>
      <c r="G782" s="1"/>
      <c r="H782" s="1"/>
      <c r="I782" s="1"/>
      <c r="J782" s="1"/>
      <c r="K782" s="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555"/>
      <c r="AG782" s="1"/>
      <c r="AH782" s="368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</row>
    <row r="783" spans="1:59" x14ac:dyDescent="0.25">
      <c r="B783" s="612"/>
      <c r="C783" s="613"/>
      <c r="D783" s="1"/>
      <c r="E783" s="1"/>
      <c r="F783" s="1"/>
      <c r="G783" s="1"/>
      <c r="H783" s="1"/>
      <c r="I783" s="1"/>
      <c r="J783" s="1"/>
      <c r="K783" s="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555"/>
      <c r="AG783" s="1"/>
      <c r="AH783" s="368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</row>
    <row r="794" spans="1:59" s="368" customFormat="1" x14ac:dyDescent="0.25">
      <c r="A794" s="1"/>
      <c r="D794" s="4"/>
      <c r="E794" s="4"/>
      <c r="F794" s="4"/>
      <c r="G794" s="4"/>
      <c r="H794" s="4"/>
      <c r="I794" s="4"/>
      <c r="J794" s="4"/>
      <c r="K794" s="16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49"/>
      <c r="AG794" s="4"/>
      <c r="AH794" s="560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359"/>
      <c r="BG794" s="359"/>
    </row>
  </sheetData>
  <mergeCells count="149">
    <mergeCell ref="B728:BE728"/>
    <mergeCell ref="B735:C735"/>
    <mergeCell ref="B738:C738"/>
    <mergeCell ref="B613:C613"/>
    <mergeCell ref="B764:C764"/>
    <mergeCell ref="C47:D47"/>
    <mergeCell ref="B614:C614"/>
    <mergeCell ref="B26:C26"/>
    <mergeCell ref="C676:D676"/>
    <mergeCell ref="C677:D677"/>
    <mergeCell ref="C690:D690"/>
    <mergeCell ref="C691:D691"/>
    <mergeCell ref="C693:D693"/>
    <mergeCell ref="C694:D694"/>
    <mergeCell ref="C696:D696"/>
    <mergeCell ref="C697:D697"/>
    <mergeCell ref="C699:D699"/>
    <mergeCell ref="C700:D700"/>
    <mergeCell ref="C702:D702"/>
    <mergeCell ref="C703:D703"/>
    <mergeCell ref="C673:D673"/>
    <mergeCell ref="C674:D674"/>
    <mergeCell ref="B35:C35"/>
    <mergeCell ref="B38:C38"/>
    <mergeCell ref="B39:C39"/>
    <mergeCell ref="B40:C40"/>
    <mergeCell ref="B591:C591"/>
    <mergeCell ref="B7:BE7"/>
    <mergeCell ref="B616:BE616"/>
    <mergeCell ref="B618:BE618"/>
    <mergeCell ref="B665:BE665"/>
    <mergeCell ref="B687:BE687"/>
    <mergeCell ref="B710:BE710"/>
    <mergeCell ref="Y8:AD8"/>
    <mergeCell ref="AE8:AE9"/>
    <mergeCell ref="B16:C16"/>
    <mergeCell ref="AP8:AP9"/>
    <mergeCell ref="B11:C11"/>
    <mergeCell ref="B12:C12"/>
    <mergeCell ref="B13:C13"/>
    <mergeCell ref="B14:C14"/>
    <mergeCell ref="B15:C15"/>
    <mergeCell ref="B17:C17"/>
    <mergeCell ref="B19:C19"/>
    <mergeCell ref="AQ8:AS8"/>
    <mergeCell ref="Z9:Z10"/>
    <mergeCell ref="B33:C33"/>
    <mergeCell ref="B34:C34"/>
    <mergeCell ref="B711:BE711"/>
    <mergeCell ref="B712:BE712"/>
    <mergeCell ref="B740:BE740"/>
    <mergeCell ref="B8:B9"/>
    <mergeCell ref="C8:C9"/>
    <mergeCell ref="E8:E9"/>
    <mergeCell ref="F8:G8"/>
    <mergeCell ref="H8:H9"/>
    <mergeCell ref="I8:J8"/>
    <mergeCell ref="K8:K9"/>
    <mergeCell ref="L8:N8"/>
    <mergeCell ref="O8:O9"/>
    <mergeCell ref="AU8:AW8"/>
    <mergeCell ref="R9:R10"/>
    <mergeCell ref="T9:T10"/>
    <mergeCell ref="V9:V10"/>
    <mergeCell ref="AB9:AB10"/>
    <mergeCell ref="AD9:AD10"/>
    <mergeCell ref="AT8:AT9"/>
    <mergeCell ref="B18:C18"/>
    <mergeCell ref="P8:P9"/>
    <mergeCell ref="Q8:V8"/>
    <mergeCell ref="W8:W9"/>
    <mergeCell ref="X8:X9"/>
    <mergeCell ref="AH9:AH10"/>
    <mergeCell ref="AJ9:AJ10"/>
    <mergeCell ref="AL9:AL10"/>
    <mergeCell ref="AF8:AF9"/>
    <mergeCell ref="AG8:AL8"/>
    <mergeCell ref="AM8:AO8"/>
    <mergeCell ref="B20:C20"/>
    <mergeCell ref="B22:C22"/>
    <mergeCell ref="B23:C23"/>
    <mergeCell ref="B24:C24"/>
    <mergeCell ref="B25:C25"/>
    <mergeCell ref="B21:C21"/>
    <mergeCell ref="B27:C27"/>
    <mergeCell ref="B28:C28"/>
    <mergeCell ref="B29:C29"/>
    <mergeCell ref="B30:C30"/>
    <mergeCell ref="B31:C31"/>
    <mergeCell ref="B32:C32"/>
    <mergeCell ref="B597:BE597"/>
    <mergeCell ref="B535:BE535"/>
    <mergeCell ref="B50:BE50"/>
    <mergeCell ref="B51:BE51"/>
    <mergeCell ref="B41:BE41"/>
    <mergeCell ref="B471:C471"/>
    <mergeCell ref="B472:AW472"/>
    <mergeCell ref="B529:C529"/>
    <mergeCell ref="B530:C530"/>
    <mergeCell ref="B531:C531"/>
    <mergeCell ref="B532:D532"/>
    <mergeCell ref="B186:C186"/>
    <mergeCell ref="B211:AW211"/>
    <mergeCell ref="B468:C468"/>
    <mergeCell ref="B221:BE221"/>
    <mergeCell ref="B42:C42"/>
    <mergeCell ref="C46:D46"/>
    <mergeCell ref="B49:C49"/>
    <mergeCell ref="C45:D45"/>
    <mergeCell ref="B533:C533"/>
    <mergeCell ref="B596:C596"/>
    <mergeCell ref="B594:C594"/>
    <mergeCell ref="B679:AW679"/>
    <mergeCell ref="B704:C704"/>
    <mergeCell ref="B707:C707"/>
    <mergeCell ref="B609:C609"/>
    <mergeCell ref="B610:C610"/>
    <mergeCell ref="B611:D611"/>
    <mergeCell ref="B615:C615"/>
    <mergeCell ref="B617:BE617"/>
    <mergeCell ref="AX8:AX9"/>
    <mergeCell ref="AY8:AY9"/>
    <mergeCell ref="AZ8:BE8"/>
    <mergeCell ref="BA9:BA10"/>
    <mergeCell ref="BC9:BC10"/>
    <mergeCell ref="BE9:BE10"/>
    <mergeCell ref="B593:C593"/>
    <mergeCell ref="B599:AW599"/>
    <mergeCell ref="B607:C607"/>
    <mergeCell ref="B608:C608"/>
    <mergeCell ref="B595:D595"/>
    <mergeCell ref="B612:C612"/>
    <mergeCell ref="B534:C534"/>
    <mergeCell ref="C536:D536"/>
    <mergeCell ref="B590:C590"/>
    <mergeCell ref="B592:C592"/>
    <mergeCell ref="B745:C745"/>
    <mergeCell ref="B747:C747"/>
    <mergeCell ref="B774:C774"/>
    <mergeCell ref="B783:C783"/>
    <mergeCell ref="B748:C748"/>
    <mergeCell ref="B749:C749"/>
    <mergeCell ref="B750:C750"/>
    <mergeCell ref="B752:AW752"/>
    <mergeCell ref="B754:AW755"/>
    <mergeCell ref="B771:C771"/>
    <mergeCell ref="D771:K771"/>
    <mergeCell ref="B759:BE759"/>
    <mergeCell ref="B757:BE757"/>
  </mergeCells>
  <pageMargins left="0.39370078740157483" right="0.39370078740157483" top="0.19685039370078741" bottom="0.19685039370078741" header="0" footer="0"/>
  <pageSetup paperSize="8" scale="70" fitToHeight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2022_2024</vt:lpstr>
      <vt:lpstr>'2022_2024'!Заголовки_для_печати</vt:lpstr>
      <vt:lpstr>'2022_2024'!Область_печати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Николаевна Мухоморова</dc:creator>
  <cp:lastModifiedBy>Юлия Николаевна Мухоморова</cp:lastModifiedBy>
  <cp:lastPrinted>2023-07-07T14:29:55Z</cp:lastPrinted>
  <dcterms:created xsi:type="dcterms:W3CDTF">2022-06-02T08:23:00Z</dcterms:created>
  <dcterms:modified xsi:type="dcterms:W3CDTF">2026-04-17T11:07:44Z</dcterms:modified>
</cp:coreProperties>
</file>