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2" windowWidth="23256" windowHeight="11568"/>
  </bookViews>
  <sheets>
    <sheet name="на 01.01.2021_свод"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Print_Titles" localSheetId="0">'на 01.01.2021_свод'!$10:$12</definedName>
  </definedNames>
  <calcPr calcId="145621"/>
</workbook>
</file>

<file path=xl/calcChain.xml><?xml version="1.0" encoding="utf-8"?>
<calcChain xmlns="http://schemas.openxmlformats.org/spreadsheetml/2006/main">
  <c r="FJ341" i="1" l="1"/>
  <c r="FF341" i="1"/>
  <c r="FG341" i="1" s="1"/>
  <c r="FE341" i="1"/>
  <c r="FA341" i="1"/>
  <c r="EY341" i="1" s="1"/>
  <c r="EZ341" i="1" s="1"/>
  <c r="EX341" i="1"/>
  <c r="ET341" i="1"/>
  <c r="EL341" i="1"/>
  <c r="DZ341" i="1"/>
  <c r="DY341" i="1"/>
  <c r="FJ340" i="1"/>
  <c r="FF340" i="1"/>
  <c r="FG340" i="1" s="1"/>
  <c r="FE340" i="1"/>
  <c r="FA340" i="1"/>
  <c r="EY340" i="1" s="1"/>
  <c r="EZ340" i="1" s="1"/>
  <c r="EX340" i="1"/>
  <c r="ET340" i="1"/>
  <c r="EL340" i="1"/>
  <c r="DZ340" i="1"/>
  <c r="DY340" i="1"/>
  <c r="FJ339" i="1"/>
  <c r="FF339" i="1"/>
  <c r="FG339" i="1" s="1"/>
  <c r="FE339" i="1"/>
  <c r="FA339" i="1"/>
  <c r="EY339" i="1" s="1"/>
  <c r="EZ339" i="1" s="1"/>
  <c r="EX339" i="1"/>
  <c r="ET339" i="1"/>
  <c r="EL339" i="1"/>
  <c r="DZ339" i="1"/>
  <c r="DY339" i="1"/>
  <c r="FL338" i="1"/>
  <c r="FJ338" i="1"/>
  <c r="FJ337" i="1"/>
  <c r="FZ336" i="1"/>
  <c r="FV336" i="1"/>
  <c r="FS336" i="1"/>
  <c r="FN336" i="1"/>
  <c r="FK336" i="1"/>
  <c r="FJ336" i="1"/>
  <c r="EX336" i="1"/>
  <c r="ES336" i="1"/>
  <c r="EK336" i="1"/>
  <c r="EE336" i="1"/>
  <c r="DZ336" i="1"/>
  <c r="DX336" i="1"/>
  <c r="DL336" i="1"/>
  <c r="DJ336" i="1"/>
  <c r="DH336" i="1"/>
  <c r="DF336" i="1" s="1"/>
  <c r="DG336" i="1"/>
  <c r="DE336" i="1"/>
  <c r="DD336" i="1"/>
  <c r="DC336" i="1"/>
  <c r="DB336" i="1"/>
  <c r="DA336" i="1"/>
  <c r="CZ336" i="1"/>
  <c r="CY336" i="1"/>
  <c r="CX336" i="1"/>
  <c r="CW336" i="1" s="1"/>
  <c r="CV336" i="1"/>
  <c r="CU336" i="1"/>
  <c r="CT336" i="1"/>
  <c r="CS336" i="1"/>
  <c r="CR336" i="1"/>
  <c r="CQ336" i="1"/>
  <c r="CM336" i="1"/>
  <c r="CL336" i="1"/>
  <c r="CK336" i="1"/>
  <c r="CJ336" i="1"/>
  <c r="CI336" i="1"/>
  <c r="CH336" i="1"/>
  <c r="CF336" i="1"/>
  <c r="CD336" i="1"/>
  <c r="CC336" i="1"/>
  <c r="CB336" i="1"/>
  <c r="CA336" i="1"/>
  <c r="BZ336" i="1"/>
  <c r="BY336" i="1"/>
  <c r="BX336" i="1"/>
  <c r="BW336" i="1"/>
  <c r="BV336" i="1"/>
  <c r="BL336" i="1"/>
  <c r="BJ336" i="1"/>
  <c r="BI336" i="1"/>
  <c r="BH336" i="1"/>
  <c r="BG336" i="1"/>
  <c r="BF336" i="1"/>
  <c r="BE336" i="1"/>
  <c r="BD336" i="1"/>
  <c r="BC336" i="1"/>
  <c r="BB336" i="1"/>
  <c r="BA336" i="1"/>
  <c r="AZ336" i="1"/>
  <c r="AY336" i="1"/>
  <c r="AX336" i="1"/>
  <c r="AW336" i="1"/>
  <c r="AV336" i="1"/>
  <c r="AU336" i="1"/>
  <c r="AT336" i="1"/>
  <c r="AS336" i="1"/>
  <c r="AL336" i="1"/>
  <c r="AK336" i="1"/>
  <c r="AJ336" i="1"/>
  <c r="AI336" i="1"/>
  <c r="AH336" i="1"/>
  <c r="AG336" i="1"/>
  <c r="AF336" i="1"/>
  <c r="AE336" i="1"/>
  <c r="AD336" i="1"/>
  <c r="AC336" i="1"/>
  <c r="AB336" i="1"/>
  <c r="AA336" i="1"/>
  <c r="Z336" i="1"/>
  <c r="Y336" i="1"/>
  <c r="X336" i="1"/>
  <c r="W336" i="1"/>
  <c r="V336" i="1"/>
  <c r="U336" i="1"/>
  <c r="T336" i="1"/>
  <c r="S336" i="1"/>
  <c r="R336" i="1"/>
  <c r="Q336" i="1"/>
  <c r="P336" i="1"/>
  <c r="O336" i="1"/>
  <c r="N336" i="1"/>
  <c r="M336" i="1"/>
  <c r="L336" i="1"/>
  <c r="K336" i="1"/>
  <c r="J336" i="1"/>
  <c r="I336" i="1"/>
  <c r="H336" i="1"/>
  <c r="G336" i="1"/>
  <c r="F336" i="1"/>
  <c r="E336" i="1"/>
  <c r="FJ335" i="1"/>
  <c r="FJ334" i="1"/>
  <c r="FF334" i="1"/>
  <c r="FG334" i="1" s="1"/>
  <c r="FE334" i="1"/>
  <c r="FA334" i="1"/>
  <c r="EY334" i="1"/>
  <c r="EZ334" i="1" s="1"/>
  <c r="EX334" i="1"/>
  <c r="ET334" i="1"/>
  <c r="EL334" i="1"/>
  <c r="EH334" i="1"/>
  <c r="EF334" i="1" s="1"/>
  <c r="EG334" i="1" s="1"/>
  <c r="EA334" i="1"/>
  <c r="DZ334" i="1"/>
  <c r="DY334" i="1"/>
  <c r="FJ333" i="1"/>
  <c r="FJ332" i="1"/>
  <c r="FG332" i="1"/>
  <c r="FF332" i="1"/>
  <c r="FE332" i="1"/>
  <c r="FA332" i="1"/>
  <c r="EZ332" i="1"/>
  <c r="EY332" i="1"/>
  <c r="EX332" i="1"/>
  <c r="ET332" i="1"/>
  <c r="EL332" i="1"/>
  <c r="EA332" i="1"/>
  <c r="DZ332" i="1"/>
  <c r="DZ326" i="1" s="1"/>
  <c r="EH326" i="1" s="1"/>
  <c r="DY332" i="1"/>
  <c r="DI332" i="1"/>
  <c r="DG332" i="1"/>
  <c r="DF332" i="1" s="1"/>
  <c r="CW332" i="1"/>
  <c r="FK331" i="1"/>
  <c r="FI331" i="1"/>
  <c r="FF331" i="1"/>
  <c r="FD331" i="1" s="1"/>
  <c r="FE331" i="1" s="1"/>
  <c r="FA331" i="1"/>
  <c r="EY331" i="1" s="1"/>
  <c r="EZ331" i="1"/>
  <c r="EX331" i="1"/>
  <c r="EL331" i="1"/>
  <c r="EK331" i="1"/>
  <c r="EH331" i="1"/>
  <c r="EF331" i="1" s="1"/>
  <c r="EG331" i="1" s="1"/>
  <c r="EE331" i="1"/>
  <c r="EA331" i="1"/>
  <c r="DZ331" i="1"/>
  <c r="DX331" i="1"/>
  <c r="DY331" i="1" s="1"/>
  <c r="DI331" i="1"/>
  <c r="FK330" i="1"/>
  <c r="FI330" i="1"/>
  <c r="FA330" i="1"/>
  <c r="EX330" i="1"/>
  <c r="ES330" i="1"/>
  <c r="EE330" i="1"/>
  <c r="EA330" i="1"/>
  <c r="DX330" i="1"/>
  <c r="DY330" i="1" s="1"/>
  <c r="DI330" i="1"/>
  <c r="FG329" i="1"/>
  <c r="FF329" i="1"/>
  <c r="FE329" i="1"/>
  <c r="FD329" i="1"/>
  <c r="FA329" i="1"/>
  <c r="EY329" i="1" s="1"/>
  <c r="EZ329" i="1" s="1"/>
  <c r="ET329" i="1"/>
  <c r="EL329" i="1"/>
  <c r="EK329" i="1"/>
  <c r="EH329" i="1"/>
  <c r="EF329" i="1"/>
  <c r="EG329" i="1" s="1"/>
  <c r="ED329" i="1"/>
  <c r="EE329" i="1" s="1"/>
  <c r="EA329" i="1"/>
  <c r="DY329" i="1"/>
  <c r="DX329" i="1"/>
  <c r="DI329" i="1"/>
  <c r="FK328" i="1"/>
  <c r="FI328" i="1"/>
  <c r="FF328" i="1"/>
  <c r="FA328" i="1"/>
  <c r="EZ328" i="1"/>
  <c r="EY328" i="1"/>
  <c r="EX328" i="1"/>
  <c r="ET328" i="1"/>
  <c r="EL328" i="1"/>
  <c r="EK328" i="1"/>
  <c r="EH328" i="1"/>
  <c r="EF328" i="1"/>
  <c r="EG328" i="1" s="1"/>
  <c r="EE328" i="1"/>
  <c r="ED328" i="1"/>
  <c r="EA328" i="1"/>
  <c r="DX328" i="1"/>
  <c r="DY328" i="1" s="1"/>
  <c r="DI328" i="1"/>
  <c r="FK327" i="1"/>
  <c r="FI327" i="1"/>
  <c r="FG327" i="1"/>
  <c r="FF327" i="1"/>
  <c r="FD327" i="1" s="1"/>
  <c r="FA327" i="1"/>
  <c r="EX327" i="1"/>
  <c r="ET327" i="1"/>
  <c r="EL327" i="1"/>
  <c r="EK327" i="1"/>
  <c r="EH327" i="1"/>
  <c r="EF327" i="1"/>
  <c r="EG327" i="1" s="1"/>
  <c r="ED327" i="1"/>
  <c r="EA327" i="1"/>
  <c r="DI327" i="1"/>
  <c r="CW327" i="1"/>
  <c r="CT327" i="1"/>
  <c r="CR327" i="1"/>
  <c r="CM327" i="1"/>
  <c r="CB327" i="1"/>
  <c r="CA327" i="1"/>
  <c r="BZ327" i="1"/>
  <c r="BY327" i="1" s="1"/>
  <c r="CI327" i="1" s="1"/>
  <c r="CH327" i="1" s="1"/>
  <c r="BV327" i="1"/>
  <c r="BI327" i="1"/>
  <c r="BH327" i="1"/>
  <c r="BG327" i="1"/>
  <c r="BF327" i="1"/>
  <c r="BE327" i="1" s="1"/>
  <c r="BB327" i="1"/>
  <c r="AX327" i="1"/>
  <c r="AT327" i="1"/>
  <c r="AZ327" i="1" s="1"/>
  <c r="AW327" i="1" s="1"/>
  <c r="AS327" i="1"/>
  <c r="AG327" i="1"/>
  <c r="AF327" i="1"/>
  <c r="AL327" i="1" s="1"/>
  <c r="AD327" i="1"/>
  <c r="AC327" i="1" s="1"/>
  <c r="AA327" i="1"/>
  <c r="Z327" i="1" s="1"/>
  <c r="AK327" i="1" s="1"/>
  <c r="Y327" i="1"/>
  <c r="T327" i="1"/>
  <c r="S327" i="1"/>
  <c r="S326" i="1" s="1"/>
  <c r="R327" i="1"/>
  <c r="Q327" i="1"/>
  <c r="M327" i="1"/>
  <c r="L327" i="1"/>
  <c r="E327" i="1"/>
  <c r="FJ326" i="1"/>
  <c r="FF326" i="1"/>
  <c r="EW326" i="1"/>
  <c r="DW326" i="1"/>
  <c r="DV326" i="1"/>
  <c r="DU326" i="1"/>
  <c r="DT326" i="1"/>
  <c r="DS326" i="1"/>
  <c r="DR326" i="1"/>
  <c r="DQ326" i="1"/>
  <c r="DP326" i="1"/>
  <c r="DO326" i="1"/>
  <c r="DN326" i="1"/>
  <c r="DM326" i="1"/>
  <c r="DL326" i="1"/>
  <c r="DK326" i="1"/>
  <c r="DJ326" i="1"/>
  <c r="DG326" i="1"/>
  <c r="DF326" i="1" s="1"/>
  <c r="DB326" i="1"/>
  <c r="DA326" i="1"/>
  <c r="CZ326" i="1" s="1"/>
  <c r="CW326" i="1"/>
  <c r="CV326" i="1"/>
  <c r="CS326" i="1"/>
  <c r="CR326" i="1"/>
  <c r="CQ326" i="1"/>
  <c r="CP326" i="1"/>
  <c r="CN326" i="1" s="1"/>
  <c r="CM326" i="1"/>
  <c r="CK326" i="1"/>
  <c r="CJ326" i="1"/>
  <c r="CI326" i="1"/>
  <c r="CH326" i="1"/>
  <c r="CL326" i="1" s="1"/>
  <c r="CF326" i="1"/>
  <c r="CD326" i="1"/>
  <c r="CC326" i="1"/>
  <c r="CB326" i="1"/>
  <c r="CA326" i="1"/>
  <c r="CU326" i="1" s="1"/>
  <c r="CT326" i="1" s="1"/>
  <c r="BZ326" i="1"/>
  <c r="BX326" i="1"/>
  <c r="BV326" i="1"/>
  <c r="BU326" i="1"/>
  <c r="BS326" i="1" s="1"/>
  <c r="BR326" i="1"/>
  <c r="BP326" i="1" s="1"/>
  <c r="BO326" i="1"/>
  <c r="BM326" i="1" s="1"/>
  <c r="BN326" i="1"/>
  <c r="BJ326" i="1"/>
  <c r="BH326" i="1" s="1"/>
  <c r="BG326" i="1"/>
  <c r="BD326" i="1"/>
  <c r="BC326" i="1"/>
  <c r="BB326" i="1" s="1"/>
  <c r="BA326" i="1"/>
  <c r="AX326" i="1"/>
  <c r="AU326" i="1"/>
  <c r="AT326" i="1"/>
  <c r="AH326" i="1"/>
  <c r="AG326" i="1"/>
  <c r="AF326" i="1" s="1"/>
  <c r="AL326" i="1" s="1"/>
  <c r="AE326" i="1"/>
  <c r="AC326" i="1" s="1"/>
  <c r="AB326" i="1"/>
  <c r="Y326" i="1"/>
  <c r="V326" i="1"/>
  <c r="U326" i="1"/>
  <c r="T326" i="1"/>
  <c r="R326" i="1"/>
  <c r="Q326" i="1" s="1"/>
  <c r="G326" i="1"/>
  <c r="F326" i="1"/>
  <c r="E326" i="1"/>
  <c r="FC324" i="1"/>
  <c r="EY324" i="1" s="1"/>
  <c r="EZ324" i="1" s="1"/>
  <c r="EW324" i="1"/>
  <c r="EE324" i="1"/>
  <c r="ED324" i="1"/>
  <c r="ED322" i="1" s="1"/>
  <c r="DV324" i="1"/>
  <c r="DM324" i="1"/>
  <c r="DI324" i="1"/>
  <c r="DN324" i="1" s="1"/>
  <c r="FE323" i="1"/>
  <c r="FD323" i="1"/>
  <c r="FC323" i="1"/>
  <c r="ET323" i="1"/>
  <c r="EK323" i="1"/>
  <c r="EJ323" i="1"/>
  <c r="EA323" i="1"/>
  <c r="DZ323" i="1"/>
  <c r="DX323" i="1"/>
  <c r="DV323" i="1"/>
  <c r="DS323" i="1" s="1"/>
  <c r="DR323" i="1"/>
  <c r="DM323" i="1"/>
  <c r="DJ323" i="1"/>
  <c r="FG323" i="1" s="1"/>
  <c r="DI323" i="1"/>
  <c r="FF322" i="1"/>
  <c r="FC322" i="1"/>
  <c r="EW322" i="1"/>
  <c r="ET322" i="1"/>
  <c r="ES322" i="1"/>
  <c r="EA322" i="1"/>
  <c r="DZ322" i="1"/>
  <c r="DX322" i="1" s="1"/>
  <c r="DQ322" i="1"/>
  <c r="DM322" i="1"/>
  <c r="DJ322" i="1"/>
  <c r="FG322" i="1" s="1"/>
  <c r="FV320" i="1"/>
  <c r="FT320" i="1"/>
  <c r="FG320" i="1"/>
  <c r="FF320" i="1"/>
  <c r="FD320" i="1"/>
  <c r="FA320" i="1"/>
  <c r="EY320" i="1" s="1"/>
  <c r="EK320" i="1"/>
  <c r="EJ320" i="1"/>
  <c r="EH320" i="1"/>
  <c r="DX320" i="1"/>
  <c r="DJ320" i="1"/>
  <c r="DI320" i="1"/>
  <c r="FV319" i="1"/>
  <c r="FT319" i="1" s="1"/>
  <c r="FF319" i="1"/>
  <c r="ES319" i="1"/>
  <c r="ES315" i="1" s="1"/>
  <c r="EJ319" i="1"/>
  <c r="EH319" i="1"/>
  <c r="EF319" i="1" s="1"/>
  <c r="DX319" i="1"/>
  <c r="DJ319" i="1"/>
  <c r="FA319" i="1" s="1"/>
  <c r="EY319" i="1" s="1"/>
  <c r="DI319" i="1"/>
  <c r="DY319" i="1" s="1"/>
  <c r="FV318" i="1"/>
  <c r="FT318" i="1" s="1"/>
  <c r="FF318" i="1"/>
  <c r="FF315" i="1" s="1"/>
  <c r="EK318" i="1"/>
  <c r="EJ318" i="1"/>
  <c r="EH318" i="1"/>
  <c r="DX318" i="1"/>
  <c r="DJ318" i="1"/>
  <c r="FA318" i="1" s="1"/>
  <c r="EY318" i="1" s="1"/>
  <c r="FV317" i="1"/>
  <c r="FG317" i="1"/>
  <c r="FF317" i="1"/>
  <c r="FD317" i="1"/>
  <c r="FA317" i="1"/>
  <c r="EY317" i="1" s="1"/>
  <c r="EK317" i="1"/>
  <c r="EL317" i="1" s="1"/>
  <c r="EJ317" i="1"/>
  <c r="DX317" i="1"/>
  <c r="DJ317" i="1"/>
  <c r="EH317" i="1" s="1"/>
  <c r="EF317" i="1" s="1"/>
  <c r="DI317" i="1"/>
  <c r="FE317" i="1" s="1"/>
  <c r="FV316" i="1"/>
  <c r="FT316" i="1"/>
  <c r="FU316" i="1" s="1"/>
  <c r="FF316" i="1"/>
  <c r="FD316" i="1"/>
  <c r="EK316" i="1"/>
  <c r="EJ316" i="1"/>
  <c r="DX316" i="1"/>
  <c r="DJ316" i="1"/>
  <c r="FD315" i="1"/>
  <c r="EJ315" i="1"/>
  <c r="DZ315" i="1"/>
  <c r="DX315" i="1" s="1"/>
  <c r="DL315" i="1"/>
  <c r="DK315" i="1"/>
  <c r="DK307" i="1" s="1"/>
  <c r="DK306" i="1" s="1"/>
  <c r="DK308" i="1" s="1"/>
  <c r="DE315" i="1"/>
  <c r="CZ315" i="1"/>
  <c r="CW315" i="1"/>
  <c r="CV315" i="1"/>
  <c r="CB315" i="1"/>
  <c r="FJ314" i="1"/>
  <c r="FK314" i="1" s="1"/>
  <c r="FD314" i="1"/>
  <c r="EJ314" i="1"/>
  <c r="EF314" i="1" s="1"/>
  <c r="EG314" i="1" s="1"/>
  <c r="EE314" i="1"/>
  <c r="DX314" i="1"/>
  <c r="DQ314" i="1"/>
  <c r="DM314" i="1"/>
  <c r="DL314" i="1"/>
  <c r="CZ314" i="1"/>
  <c r="CW314" i="1"/>
  <c r="CB314" i="1"/>
  <c r="FZ313" i="1"/>
  <c r="FS313" i="1"/>
  <c r="FK313" i="1"/>
  <c r="FD313" i="1"/>
  <c r="ED313" i="1"/>
  <c r="DX313" i="1"/>
  <c r="DQ313" i="1"/>
  <c r="DM313" i="1" s="1"/>
  <c r="DL313" i="1"/>
  <c r="DI313" i="1"/>
  <c r="DN313" i="1" s="1"/>
  <c r="DH313" i="1"/>
  <c r="CW313" i="1"/>
  <c r="FY312" i="1"/>
  <c r="FT312" i="1" s="1"/>
  <c r="FU312" i="1"/>
  <c r="FJ312" i="1"/>
  <c r="FC312" i="1"/>
  <c r="EY312" i="1" s="1"/>
  <c r="EZ312" i="1" s="1"/>
  <c r="EL312" i="1"/>
  <c r="EK312" i="1"/>
  <c r="EE312" i="1"/>
  <c r="DX312" i="1"/>
  <c r="DL312" i="1"/>
  <c r="DI312" i="1"/>
  <c r="CY312" i="1"/>
  <c r="CW312" i="1"/>
  <c r="CB312" i="1"/>
  <c r="FU311" i="1"/>
  <c r="FT311" i="1"/>
  <c r="FK311" i="1"/>
  <c r="FE311" i="1"/>
  <c r="FC311" i="1"/>
  <c r="EY311" i="1" s="1"/>
  <c r="EZ311" i="1" s="1"/>
  <c r="EX311" i="1"/>
  <c r="EL311" i="1"/>
  <c r="EJ311" i="1"/>
  <c r="EG311" i="1"/>
  <c r="EF311" i="1"/>
  <c r="EE311" i="1"/>
  <c r="DY311" i="1"/>
  <c r="DS311" i="1"/>
  <c r="DR311" i="1"/>
  <c r="DM311" i="1"/>
  <c r="CZ311" i="1"/>
  <c r="CT311" i="1"/>
  <c r="CQ311" i="1"/>
  <c r="CM311" i="1"/>
  <c r="CL311" i="1"/>
  <c r="CK311" i="1"/>
  <c r="CH311" i="1"/>
  <c r="CB311" i="1"/>
  <c r="CA311" i="1"/>
  <c r="BY311" i="1" s="1"/>
  <c r="BZ311" i="1"/>
  <c r="BV311" i="1"/>
  <c r="BH311" i="1"/>
  <c r="BG311" i="1"/>
  <c r="BF311" i="1"/>
  <c r="BE311" i="1"/>
  <c r="BB311" i="1"/>
  <c r="AY311" i="1"/>
  <c r="AX311" i="1"/>
  <c r="AW311" i="1"/>
  <c r="AV311" i="1"/>
  <c r="AS311" i="1"/>
  <c r="AK311" i="1"/>
  <c r="AL311" i="1" s="1"/>
  <c r="AF311" i="1"/>
  <c r="AC311" i="1"/>
  <c r="Z311" i="1"/>
  <c r="Y311" i="1"/>
  <c r="W311" i="1" s="1"/>
  <c r="X311" i="1"/>
  <c r="T311" i="1"/>
  <c r="S311" i="1"/>
  <c r="Q311" i="1" s="1"/>
  <c r="O311" i="1"/>
  <c r="M311" i="1"/>
  <c r="K311" i="1"/>
  <c r="I311" i="1"/>
  <c r="G311" i="1"/>
  <c r="E311" i="1" s="1"/>
  <c r="FZ310" i="1"/>
  <c r="FZ309" i="1" s="1"/>
  <c r="FZ306" i="1" s="1"/>
  <c r="FT310" i="1"/>
  <c r="FS310" i="1"/>
  <c r="FK310" i="1"/>
  <c r="DR310" i="1"/>
  <c r="DL310" i="1"/>
  <c r="DI310" i="1" s="1"/>
  <c r="CZ310" i="1"/>
  <c r="CY310" i="1"/>
  <c r="CQ310" i="1"/>
  <c r="CM310" i="1"/>
  <c r="CK310" i="1"/>
  <c r="CH310" i="1"/>
  <c r="CB310" i="1"/>
  <c r="CA310" i="1"/>
  <c r="BY310" i="1"/>
  <c r="BV310" i="1"/>
  <c r="BH310" i="1"/>
  <c r="BG310" i="1"/>
  <c r="BE310" i="1"/>
  <c r="BB310" i="1"/>
  <c r="AY310" i="1"/>
  <c r="AX310" i="1"/>
  <c r="AV310" i="1"/>
  <c r="AS310" i="1"/>
  <c r="AH310" i="1"/>
  <c r="AF310" i="1" s="1"/>
  <c r="AE310" i="1"/>
  <c r="AC310" i="1" s="1"/>
  <c r="AB310" i="1"/>
  <c r="Y310" i="1" s="1"/>
  <c r="Z310" i="1"/>
  <c r="AK310" i="1" s="1"/>
  <c r="T310" i="1"/>
  <c r="Q310" i="1"/>
  <c r="P310" i="1"/>
  <c r="N310" i="1" s="1"/>
  <c r="K310" i="1"/>
  <c r="J310" i="1"/>
  <c r="E310" i="1"/>
  <c r="FS309" i="1"/>
  <c r="FS306" i="1" s="1"/>
  <c r="ES309" i="1"/>
  <c r="ES307" i="1" s="1"/>
  <c r="ES306" i="1" s="1"/>
  <c r="ED309" i="1"/>
  <c r="DK309" i="1"/>
  <c r="DJ309" i="1"/>
  <c r="DB309" i="1"/>
  <c r="CZ309" i="1"/>
  <c r="CZ306" i="1" s="1"/>
  <c r="CR309" i="1"/>
  <c r="CQ309" i="1"/>
  <c r="CI309" i="1"/>
  <c r="CH309" i="1"/>
  <c r="CM309" i="1" s="1"/>
  <c r="CD309" i="1"/>
  <c r="CA309" i="1"/>
  <c r="BY309" i="1"/>
  <c r="BX309" i="1"/>
  <c r="BV309" i="1" s="1"/>
  <c r="BU309" i="1"/>
  <c r="BL309" i="1"/>
  <c r="BI309" i="1"/>
  <c r="BG309" i="1"/>
  <c r="BE309" i="1" s="1"/>
  <c r="BD309" i="1"/>
  <c r="BA309" i="1"/>
  <c r="AZ309" i="1"/>
  <c r="AY309" i="1"/>
  <c r="AX309" i="1"/>
  <c r="AV309" i="1"/>
  <c r="AT309" i="1"/>
  <c r="AS309" i="1"/>
  <c r="AS306" i="1" s="1"/>
  <c r="AJ309" i="1"/>
  <c r="AH309" i="1"/>
  <c r="Z309" i="1"/>
  <c r="AK309" i="1" s="1"/>
  <c r="V309" i="1"/>
  <c r="T309" i="1" s="1"/>
  <c r="S309" i="1"/>
  <c r="P309" i="1"/>
  <c r="M309" i="1"/>
  <c r="K309" i="1"/>
  <c r="G309" i="1"/>
  <c r="FI308" i="1"/>
  <c r="FH308" i="1"/>
  <c r="FG308" i="1"/>
  <c r="EV308" i="1"/>
  <c r="EU308" i="1"/>
  <c r="ES308" i="1"/>
  <c r="ER308" i="1"/>
  <c r="EQ308" i="1"/>
  <c r="EP308" i="1"/>
  <c r="EO308" i="1"/>
  <c r="EN308" i="1"/>
  <c r="EB308" i="1"/>
  <c r="EA308" i="1"/>
  <c r="DW308" i="1"/>
  <c r="DU308" i="1"/>
  <c r="DT308" i="1"/>
  <c r="DP308" i="1"/>
  <c r="DO308" i="1"/>
  <c r="FT307" i="1"/>
  <c r="FU307" i="1" s="1"/>
  <c r="FB307" i="1"/>
  <c r="EI307" i="1"/>
  <c r="DZ307" i="1"/>
  <c r="DZ306" i="1" s="1"/>
  <c r="DZ308" i="1" s="1"/>
  <c r="FB306" i="1"/>
  <c r="FB308" i="1" s="1"/>
  <c r="EI306" i="1"/>
  <c r="EI308" i="1" s="1"/>
  <c r="DB306" i="1"/>
  <c r="DA306" i="1"/>
  <c r="CX306" i="1"/>
  <c r="CU306" i="1"/>
  <c r="CS306" i="1"/>
  <c r="CR306" i="1"/>
  <c r="CQ306" i="1"/>
  <c r="CO306" i="1"/>
  <c r="CL306" i="1"/>
  <c r="CJ306" i="1"/>
  <c r="CI306" i="1"/>
  <c r="CF306" i="1"/>
  <c r="CC306" i="1"/>
  <c r="CA306" i="1"/>
  <c r="BZ306" i="1"/>
  <c r="BY306" i="1"/>
  <c r="BX306" i="1"/>
  <c r="BW306" i="1"/>
  <c r="BV306" i="1"/>
  <c r="BT306" i="1"/>
  <c r="BR306" i="1"/>
  <c r="BQ306" i="1"/>
  <c r="BP306" i="1"/>
  <c r="BO306" i="1"/>
  <c r="BN306" i="1"/>
  <c r="BM306" i="1"/>
  <c r="BL306" i="1"/>
  <c r="BK306" i="1"/>
  <c r="BI306" i="1"/>
  <c r="BG306" i="1"/>
  <c r="BF306" i="1"/>
  <c r="BF338" i="1" s="1"/>
  <c r="BE306" i="1"/>
  <c r="BD306" i="1"/>
  <c r="BC306" i="1"/>
  <c r="BC338" i="1" s="1"/>
  <c r="BA306" i="1"/>
  <c r="AZ306" i="1"/>
  <c r="AY306" i="1"/>
  <c r="AX306" i="1"/>
  <c r="AW306" i="1"/>
  <c r="AV306" i="1"/>
  <c r="AU306" i="1"/>
  <c r="AT306" i="1"/>
  <c r="AJ306" i="1"/>
  <c r="AH306" i="1"/>
  <c r="AE306" i="1"/>
  <c r="AC306" i="1"/>
  <c r="AB306" i="1"/>
  <c r="Z306" i="1"/>
  <c r="AK306" i="1" s="1"/>
  <c r="V306" i="1"/>
  <c r="T306" i="1"/>
  <c r="M306" i="1"/>
  <c r="K306" i="1"/>
  <c r="X304" i="1"/>
  <c r="X338" i="1" s="1"/>
  <c r="U304" i="1"/>
  <c r="U338" i="1" s="1"/>
  <c r="G304" i="1"/>
  <c r="FU302" i="1"/>
  <c r="FT302" i="1"/>
  <c r="FY301" i="1"/>
  <c r="FW301" i="1"/>
  <c r="FJ301" i="1"/>
  <c r="FH301" i="1"/>
  <c r="FC301" i="1"/>
  <c r="FB301" i="1"/>
  <c r="EW301" i="1"/>
  <c r="EU301" i="1"/>
  <c r="EJ301" i="1"/>
  <c r="EI301" i="1"/>
  <c r="ED301" i="1"/>
  <c r="EB301" i="1"/>
  <c r="DV301" i="1"/>
  <c r="DU301" i="1"/>
  <c r="DQ301" i="1"/>
  <c r="DP301" i="1"/>
  <c r="DL301" i="1"/>
  <c r="DK301" i="1"/>
  <c r="DG301" i="1"/>
  <c r="DE301" i="1"/>
  <c r="DD301" i="1"/>
  <c r="DC301" i="1"/>
  <c r="CX301" i="1"/>
  <c r="FR299" i="1"/>
  <c r="FP299" i="1"/>
  <c r="FJ299" i="1"/>
  <c r="EW299" i="1"/>
  <c r="EE299" i="1"/>
  <c r="ED299" i="1"/>
  <c r="DW299" i="1"/>
  <c r="DV299" i="1"/>
  <c r="DE299" i="1"/>
  <c r="FU298" i="1"/>
  <c r="FI298" i="1"/>
  <c r="FG298" i="1"/>
  <c r="FE298" i="1"/>
  <c r="EZ298" i="1"/>
  <c r="EG298" i="1"/>
  <c r="DY298" i="1"/>
  <c r="FG297" i="1"/>
  <c r="FD297" i="1"/>
  <c r="FE297" i="1" s="1"/>
  <c r="FA297" i="1"/>
  <c r="ET297" i="1"/>
  <c r="ES297" i="1"/>
  <c r="EH297" i="1"/>
  <c r="EF297" i="1" s="1"/>
  <c r="EG297" i="1"/>
  <c r="EA297" i="1"/>
  <c r="DY297" i="1"/>
  <c r="DX297" i="1"/>
  <c r="DI297" i="1"/>
  <c r="FF296" i="1"/>
  <c r="FD296" i="1"/>
  <c r="DZ296" i="1"/>
  <c r="DX296" i="1" s="1"/>
  <c r="DJ296" i="1"/>
  <c r="ES295" i="1"/>
  <c r="DZ295" i="1"/>
  <c r="DI295" i="1"/>
  <c r="FU294" i="1"/>
  <c r="FT294" i="1"/>
  <c r="FO294" i="1"/>
  <c r="FL294" i="1"/>
  <c r="FM294" i="1" s="1"/>
  <c r="FG294" i="1"/>
  <c r="FD294" i="1"/>
  <c r="FE294" i="1" s="1"/>
  <c r="FA294" i="1"/>
  <c r="EY294" i="1" s="1"/>
  <c r="ET294" i="1"/>
  <c r="EM294" i="1"/>
  <c r="EK294" i="1"/>
  <c r="DZ294" i="1"/>
  <c r="DT294" i="1"/>
  <c r="DS294" i="1"/>
  <c r="DR294" i="1"/>
  <c r="DM294" i="1"/>
  <c r="DI294" i="1"/>
  <c r="DG294" i="1"/>
  <c r="CW294" i="1"/>
  <c r="FG293" i="1"/>
  <c r="FF293" i="1"/>
  <c r="FD293" i="1"/>
  <c r="DT293" i="1"/>
  <c r="DR293" i="1" s="1"/>
  <c r="DQ293" i="1"/>
  <c r="DP293" i="1"/>
  <c r="DO293" i="1"/>
  <c r="DJ293" i="1"/>
  <c r="FO293" i="1" s="1"/>
  <c r="CX293" i="1"/>
  <c r="CW293" i="1" s="1"/>
  <c r="FQ292" i="1"/>
  <c r="FO292" i="1"/>
  <c r="FL292" i="1"/>
  <c r="FM292" i="1" s="1"/>
  <c r="FI292" i="1"/>
  <c r="FD292" i="1"/>
  <c r="FB292" i="1"/>
  <c r="EV292" i="1"/>
  <c r="EK292" i="1"/>
  <c r="EM292" i="1" s="1"/>
  <c r="EI292" i="1"/>
  <c r="EF292" i="1" s="1"/>
  <c r="EG292" i="1"/>
  <c r="EB292" i="1"/>
  <c r="EB291" i="1" s="1"/>
  <c r="DU292" i="1"/>
  <c r="DR292" i="1"/>
  <c r="DM292" i="1"/>
  <c r="DI292" i="1"/>
  <c r="CW292" i="1"/>
  <c r="FQ291" i="1"/>
  <c r="FP291" i="1"/>
  <c r="FL291" i="1" s="1"/>
  <c r="FI291" i="1"/>
  <c r="FH291" i="1"/>
  <c r="FD291" i="1"/>
  <c r="FC291" i="1"/>
  <c r="FA291" i="1"/>
  <c r="EX291" i="1"/>
  <c r="EW291" i="1"/>
  <c r="EV291" i="1"/>
  <c r="EU291" i="1"/>
  <c r="EK291" i="1" s="1"/>
  <c r="ET291" i="1"/>
  <c r="ES291" i="1"/>
  <c r="EJ291" i="1"/>
  <c r="EI291" i="1"/>
  <c r="EH291" i="1"/>
  <c r="DU291" i="1"/>
  <c r="DR291" i="1" s="1"/>
  <c r="DQ291" i="1"/>
  <c r="DP291" i="1"/>
  <c r="DO291" i="1"/>
  <c r="DM291" i="1" s="1"/>
  <c r="DL291" i="1"/>
  <c r="DL299" i="1" s="1"/>
  <c r="DK291" i="1"/>
  <c r="DJ291" i="1"/>
  <c r="FO291" i="1" s="1"/>
  <c r="DG291" i="1"/>
  <c r="DG292" i="1" s="1"/>
  <c r="CW291" i="1"/>
  <c r="FO290" i="1"/>
  <c r="FI290" i="1"/>
  <c r="FD290" i="1"/>
  <c r="FB290" i="1"/>
  <c r="FA290" i="1"/>
  <c r="EU290" i="1"/>
  <c r="EI290" i="1"/>
  <c r="EH290" i="1"/>
  <c r="EC290" i="1"/>
  <c r="DX290" i="1"/>
  <c r="DY290" i="1" s="1"/>
  <c r="DP290" i="1"/>
  <c r="DU290" i="1" s="1"/>
  <c r="DR290" i="1" s="1"/>
  <c r="DS290" i="1" s="1"/>
  <c r="DI290" i="1"/>
  <c r="FM290" i="1" s="1"/>
  <c r="FW289" i="1"/>
  <c r="FU289" i="1" s="1"/>
  <c r="FT289" i="1"/>
  <c r="FO289" i="1"/>
  <c r="FI289" i="1"/>
  <c r="FD289" i="1"/>
  <c r="FB289" i="1"/>
  <c r="EY289" i="1" s="1"/>
  <c r="EZ289" i="1" s="1"/>
  <c r="FA289" i="1"/>
  <c r="EV289" i="1"/>
  <c r="EK289" i="1"/>
  <c r="EI289" i="1"/>
  <c r="EH289" i="1"/>
  <c r="EF289" i="1"/>
  <c r="EC289" i="1"/>
  <c r="EB289" i="1"/>
  <c r="DX289" i="1"/>
  <c r="DP289" i="1"/>
  <c r="DI289" i="1"/>
  <c r="FM289" i="1" s="1"/>
  <c r="FW288" i="1"/>
  <c r="FI288" i="1"/>
  <c r="FD288" i="1"/>
  <c r="FB288" i="1"/>
  <c r="FA288" i="1"/>
  <c r="EV288" i="1"/>
  <c r="EK288" i="1"/>
  <c r="EL288" i="1" s="1"/>
  <c r="EI288" i="1"/>
  <c r="EF288" i="1" s="1"/>
  <c r="EG288" i="1" s="1"/>
  <c r="EH288" i="1"/>
  <c r="EC288" i="1"/>
  <c r="DX288" i="1"/>
  <c r="DI288" i="1"/>
  <c r="FI287" i="1"/>
  <c r="FD287" i="1"/>
  <c r="FE287" i="1" s="1"/>
  <c r="FB287" i="1"/>
  <c r="FA287" i="1"/>
  <c r="EU287" i="1"/>
  <c r="EI287" i="1"/>
  <c r="EH287" i="1"/>
  <c r="EC287" i="1"/>
  <c r="DX287" i="1"/>
  <c r="DY287" i="1" s="1"/>
  <c r="DI287" i="1"/>
  <c r="FI286" i="1"/>
  <c r="FD286" i="1"/>
  <c r="FB286" i="1"/>
  <c r="FA286" i="1"/>
  <c r="EY286" i="1"/>
  <c r="EU286" i="1"/>
  <c r="EV286" i="1" s="1"/>
  <c r="EK286" i="1"/>
  <c r="EI286" i="1"/>
  <c r="EF286" i="1" s="1"/>
  <c r="EH286" i="1"/>
  <c r="EC286" i="1"/>
  <c r="DX286" i="1"/>
  <c r="DY286" i="1" s="1"/>
  <c r="DI286" i="1"/>
  <c r="FE286" i="1" s="1"/>
  <c r="FW285" i="1"/>
  <c r="FU285" i="1" s="1"/>
  <c r="FT285" i="1"/>
  <c r="FO285" i="1"/>
  <c r="FI285" i="1"/>
  <c r="FD285" i="1"/>
  <c r="FE285" i="1" s="1"/>
  <c r="FB285" i="1"/>
  <c r="FA285" i="1"/>
  <c r="EY285" i="1"/>
  <c r="EZ285" i="1" s="1"/>
  <c r="EV285" i="1"/>
  <c r="EK285" i="1"/>
  <c r="EI285" i="1"/>
  <c r="EH285" i="1"/>
  <c r="EF285" i="1" s="1"/>
  <c r="EG285" i="1" s="1"/>
  <c r="EC285" i="1"/>
  <c r="DX285" i="1"/>
  <c r="DY285" i="1" s="1"/>
  <c r="DP285" i="1"/>
  <c r="DI285" i="1"/>
  <c r="FM285" i="1" s="1"/>
  <c r="FO284" i="1"/>
  <c r="FD284" i="1"/>
  <c r="FB284" i="1"/>
  <c r="FA284" i="1"/>
  <c r="EU284" i="1"/>
  <c r="EK284" i="1"/>
  <c r="EH284" i="1"/>
  <c r="EC284" i="1"/>
  <c r="DX284" i="1"/>
  <c r="DM284" i="1"/>
  <c r="DK284" i="1"/>
  <c r="FI284" i="1" s="1"/>
  <c r="FB283" i="1"/>
  <c r="FA283" i="1"/>
  <c r="EY283" i="1"/>
  <c r="EZ283" i="1" s="1"/>
  <c r="EU283" i="1"/>
  <c r="FW283" i="1" s="1"/>
  <c r="FU283" i="1" s="1"/>
  <c r="EK283" i="1"/>
  <c r="EL283" i="1" s="1"/>
  <c r="EI283" i="1"/>
  <c r="EF283" i="1" s="1"/>
  <c r="EG283" i="1" s="1"/>
  <c r="EH283" i="1"/>
  <c r="EC283" i="1"/>
  <c r="DX283" i="1"/>
  <c r="DY283" i="1" s="1"/>
  <c r="DI283" i="1"/>
  <c r="FO282" i="1"/>
  <c r="FI282" i="1"/>
  <c r="FD282" i="1"/>
  <c r="FE282" i="1" s="1"/>
  <c r="FB282" i="1"/>
  <c r="EY282" i="1" s="1"/>
  <c r="EZ282" i="1" s="1"/>
  <c r="FA282" i="1"/>
  <c r="EV282" i="1"/>
  <c r="EU282" i="1"/>
  <c r="FW282" i="1" s="1"/>
  <c r="EK282" i="1"/>
  <c r="EL282" i="1" s="1"/>
  <c r="EI282" i="1"/>
  <c r="EH282" i="1"/>
  <c r="EC282" i="1"/>
  <c r="DX282" i="1"/>
  <c r="DY282" i="1" s="1"/>
  <c r="DP282" i="1"/>
  <c r="DI282" i="1"/>
  <c r="FM282" i="1" s="1"/>
  <c r="FO281" i="1"/>
  <c r="FM281" i="1"/>
  <c r="FI281" i="1"/>
  <c r="FD281" i="1"/>
  <c r="FB281" i="1"/>
  <c r="FA281" i="1"/>
  <c r="EV281" i="1"/>
  <c r="EU281" i="1"/>
  <c r="FW281" i="1" s="1"/>
  <c r="EK281" i="1"/>
  <c r="EL281" i="1" s="1"/>
  <c r="EI281" i="1"/>
  <c r="EH281" i="1"/>
  <c r="EF281" i="1"/>
  <c r="EG281" i="1" s="1"/>
  <c r="EC281" i="1"/>
  <c r="DX281" i="1"/>
  <c r="DU281" i="1"/>
  <c r="DR281" i="1" s="1"/>
  <c r="DS281" i="1" s="1"/>
  <c r="DM281" i="1"/>
  <c r="DN281" i="1" s="1"/>
  <c r="DI281" i="1"/>
  <c r="FO280" i="1"/>
  <c r="FI280" i="1"/>
  <c r="FD280" i="1"/>
  <c r="FB280" i="1"/>
  <c r="FA280" i="1"/>
  <c r="EU280" i="1"/>
  <c r="EI280" i="1"/>
  <c r="EH280" i="1"/>
  <c r="EC280" i="1"/>
  <c r="DX280" i="1"/>
  <c r="DY280" i="1" s="1"/>
  <c r="DU280" i="1"/>
  <c r="DR280" i="1" s="1"/>
  <c r="DS280" i="1" s="1"/>
  <c r="DM280" i="1"/>
  <c r="DI280" i="1"/>
  <c r="FO279" i="1"/>
  <c r="FI279" i="1"/>
  <c r="FD279" i="1"/>
  <c r="FB279" i="1"/>
  <c r="FA279" i="1"/>
  <c r="EU279" i="1"/>
  <c r="FW279" i="1" s="1"/>
  <c r="EI279" i="1"/>
  <c r="EH279" i="1"/>
  <c r="EF279" i="1"/>
  <c r="EC279" i="1"/>
  <c r="EB279" i="1"/>
  <c r="DX279" i="1"/>
  <c r="DP279" i="1"/>
  <c r="DI279" i="1"/>
  <c r="FM279" i="1" s="1"/>
  <c r="FU278" i="1"/>
  <c r="FT278" i="1"/>
  <c r="FP278" i="1"/>
  <c r="FO278" i="1"/>
  <c r="FH278" i="1"/>
  <c r="FD278" i="1"/>
  <c r="FA278" i="1"/>
  <c r="EH278" i="1"/>
  <c r="EB278" i="1"/>
  <c r="DX278" i="1"/>
  <c r="DP278" i="1"/>
  <c r="DM278" i="1" s="1"/>
  <c r="DG278" i="1"/>
  <c r="DF278" i="1" s="1"/>
  <c r="FV277" i="1"/>
  <c r="FU277" i="1"/>
  <c r="FT277" i="1"/>
  <c r="FG277" i="1"/>
  <c r="FD277" i="1"/>
  <c r="EK277" i="1"/>
  <c r="EA277" i="1"/>
  <c r="DX277" i="1"/>
  <c r="DM277" i="1"/>
  <c r="DJ277" i="1"/>
  <c r="CW277" i="1"/>
  <c r="FG276" i="1"/>
  <c r="FD276" i="1"/>
  <c r="FE276" i="1" s="1"/>
  <c r="ET276" i="1"/>
  <c r="ES276" i="1"/>
  <c r="FA276" i="1" s="1"/>
  <c r="EY276" i="1" s="1"/>
  <c r="EK276" i="1"/>
  <c r="EA276" i="1"/>
  <c r="DZ276" i="1"/>
  <c r="DI276" i="1"/>
  <c r="FV275" i="1"/>
  <c r="FO275" i="1"/>
  <c r="FG275" i="1"/>
  <c r="FD275" i="1"/>
  <c r="FA275" i="1"/>
  <c r="EY275" i="1" s="1"/>
  <c r="ET275" i="1"/>
  <c r="EK275" i="1"/>
  <c r="EH275" i="1"/>
  <c r="EF275" i="1" s="1"/>
  <c r="EA275" i="1"/>
  <c r="DX275" i="1"/>
  <c r="DO275" i="1"/>
  <c r="DO272" i="1" s="1"/>
  <c r="DM272" i="1" s="1"/>
  <c r="DI275" i="1"/>
  <c r="DG275" i="1"/>
  <c r="DF275" i="1" s="1"/>
  <c r="CZ275" i="1"/>
  <c r="CW275" i="1"/>
  <c r="CU275" i="1"/>
  <c r="CQ275" i="1"/>
  <c r="CN275" i="1"/>
  <c r="CK275" i="1"/>
  <c r="CH275" i="1"/>
  <c r="CB275" i="1"/>
  <c r="BY275" i="1"/>
  <c r="BV275" i="1"/>
  <c r="CF275" i="1" s="1"/>
  <c r="BT275" i="1"/>
  <c r="BS275" i="1" s="1"/>
  <c r="BS272" i="1" s="1"/>
  <c r="BH275" i="1"/>
  <c r="BG275" i="1"/>
  <c r="BF275" i="1"/>
  <c r="BB275" i="1"/>
  <c r="AZ275" i="1"/>
  <c r="AZ272" i="1" s="1"/>
  <c r="AY275" i="1"/>
  <c r="BL275" i="1" s="1"/>
  <c r="BL272" i="1" s="1"/>
  <c r="AV275" i="1"/>
  <c r="AS275" i="1"/>
  <c r="AK275" i="1"/>
  <c r="AK272" i="1" s="1"/>
  <c r="AF275" i="1"/>
  <c r="AL275" i="1" s="1"/>
  <c r="AL272" i="1" s="1"/>
  <c r="AC275" i="1"/>
  <c r="Z275" i="1"/>
  <c r="Z272" i="1" s="1"/>
  <c r="Y275" i="1"/>
  <c r="Y272" i="1" s="1"/>
  <c r="X275" i="1"/>
  <c r="X272" i="1" s="1"/>
  <c r="T275" i="1"/>
  <c r="Q275" i="1"/>
  <c r="Q272" i="1" s="1"/>
  <c r="P275" i="1"/>
  <c r="P272" i="1" s="1"/>
  <c r="O275" i="1"/>
  <c r="K275" i="1"/>
  <c r="J275" i="1"/>
  <c r="I275" i="1"/>
  <c r="H275" i="1" s="1"/>
  <c r="E275" i="1"/>
  <c r="FO274" i="1"/>
  <c r="FD274" i="1"/>
  <c r="EA274" i="1"/>
  <c r="DX274" i="1"/>
  <c r="DT274" i="1"/>
  <c r="DM274" i="1"/>
  <c r="DJ274" i="1"/>
  <c r="CW274" i="1"/>
  <c r="FO273" i="1"/>
  <c r="FF273" i="1"/>
  <c r="EK273" i="1"/>
  <c r="EA273" i="1"/>
  <c r="DZ273" i="1"/>
  <c r="FV273" i="1" s="1"/>
  <c r="DX273" i="1"/>
  <c r="DT273" i="1"/>
  <c r="DR273" i="1" s="1"/>
  <c r="DM273" i="1"/>
  <c r="DJ273" i="1"/>
  <c r="ET273" i="1" s="1"/>
  <c r="DG273" i="1"/>
  <c r="DF273" i="1" s="1"/>
  <c r="CW273" i="1"/>
  <c r="CF273" i="1"/>
  <c r="BL273" i="1"/>
  <c r="AR273" i="1"/>
  <c r="Q273" i="1"/>
  <c r="K273" i="1"/>
  <c r="J273" i="1"/>
  <c r="I273" i="1"/>
  <c r="E273" i="1"/>
  <c r="FN272" i="1"/>
  <c r="DB272" i="1"/>
  <c r="DA272" i="1"/>
  <c r="CZ272" i="1"/>
  <c r="CX272" i="1"/>
  <c r="CW272" i="1" s="1"/>
  <c r="CS272" i="1"/>
  <c r="CR272" i="1"/>
  <c r="CQ272" i="1"/>
  <c r="CP272" i="1"/>
  <c r="CO272" i="1"/>
  <c r="CM272" i="1"/>
  <c r="CL272" i="1"/>
  <c r="CJ272" i="1"/>
  <c r="CI272" i="1"/>
  <c r="CH272" i="1" s="1"/>
  <c r="CC272" i="1"/>
  <c r="CB272" i="1"/>
  <c r="CA272" i="1"/>
  <c r="BZ272" i="1"/>
  <c r="BW272" i="1"/>
  <c r="BV272" i="1"/>
  <c r="CF272" i="1" s="1"/>
  <c r="BU272" i="1"/>
  <c r="BT272" i="1"/>
  <c r="BR272" i="1"/>
  <c r="BQ272" i="1"/>
  <c r="BP272" i="1"/>
  <c r="BO272" i="1"/>
  <c r="BN272" i="1"/>
  <c r="BM272" i="1"/>
  <c r="BM260" i="1" s="1"/>
  <c r="BK272" i="1"/>
  <c r="BJ272" i="1"/>
  <c r="BJ260" i="1" s="1"/>
  <c r="BI272" i="1"/>
  <c r="BG272" i="1"/>
  <c r="BD272" i="1"/>
  <c r="BC272" i="1"/>
  <c r="BB272" i="1"/>
  <c r="BA272" i="1"/>
  <c r="BA260" i="1" s="1"/>
  <c r="AX272" i="1"/>
  <c r="AW272" i="1"/>
  <c r="AU272" i="1"/>
  <c r="AT272" i="1"/>
  <c r="AS272" i="1" s="1"/>
  <c r="AQ272" i="1"/>
  <c r="AP272" i="1"/>
  <c r="AJ272" i="1"/>
  <c r="AI272" i="1"/>
  <c r="AH272" i="1"/>
  <c r="AG272" i="1"/>
  <c r="AE272" i="1"/>
  <c r="AD272" i="1"/>
  <c r="AC272" i="1"/>
  <c r="AB272" i="1"/>
  <c r="AA272" i="1"/>
  <c r="V272" i="1"/>
  <c r="U272" i="1"/>
  <c r="T272" i="1" s="1"/>
  <c r="S272" i="1"/>
  <c r="R272" i="1"/>
  <c r="M272" i="1"/>
  <c r="L272" i="1"/>
  <c r="K272" i="1"/>
  <c r="G272" i="1"/>
  <c r="G260" i="1" s="1"/>
  <c r="F272" i="1"/>
  <c r="FV271" i="1"/>
  <c r="FT271" i="1" s="1"/>
  <c r="FG271" i="1"/>
  <c r="FA271" i="1"/>
  <c r="EY271" i="1" s="1"/>
  <c r="ET271" i="1"/>
  <c r="EK271" i="1"/>
  <c r="EH271" i="1"/>
  <c r="EF271" i="1" s="1"/>
  <c r="EA271" i="1"/>
  <c r="DX271" i="1"/>
  <c r="DI271" i="1"/>
  <c r="FV270" i="1"/>
  <c r="FO270" i="1"/>
  <c r="FG270" i="1"/>
  <c r="FD270" i="1"/>
  <c r="FA270" i="1"/>
  <c r="EY270" i="1"/>
  <c r="ET270" i="1"/>
  <c r="EK270" i="1"/>
  <c r="EH270" i="1"/>
  <c r="EF270" i="1" s="1"/>
  <c r="EA270" i="1"/>
  <c r="DX270" i="1"/>
  <c r="DR270" i="1"/>
  <c r="DO270" i="1"/>
  <c r="DT270" i="1" s="1"/>
  <c r="DM270" i="1"/>
  <c r="DI270" i="1"/>
  <c r="DG270" i="1"/>
  <c r="DF270" i="1" s="1"/>
  <c r="CW270" i="1"/>
  <c r="FO269" i="1"/>
  <c r="FM269" i="1"/>
  <c r="FG269" i="1"/>
  <c r="FD269" i="1"/>
  <c r="FA269" i="1"/>
  <c r="EY269" i="1" s="1"/>
  <c r="ET269" i="1"/>
  <c r="ES269" i="1"/>
  <c r="FV269" i="1" s="1"/>
  <c r="EH269" i="1"/>
  <c r="EF269" i="1" s="1"/>
  <c r="EA269" i="1"/>
  <c r="DX269" i="1"/>
  <c r="DT269" i="1"/>
  <c r="DR269" i="1" s="1"/>
  <c r="DM269" i="1"/>
  <c r="DI269" i="1"/>
  <c r="DG269" i="1"/>
  <c r="DF269" i="1" s="1"/>
  <c r="CW269" i="1"/>
  <c r="FO268" i="1"/>
  <c r="FG268" i="1"/>
  <c r="FF268" i="1"/>
  <c r="FD268" i="1"/>
  <c r="ES268" i="1"/>
  <c r="EK268" i="1" s="1"/>
  <c r="EH268" i="1"/>
  <c r="EF268" i="1" s="1"/>
  <c r="EA268" i="1"/>
  <c r="DY268" i="1"/>
  <c r="DX268" i="1"/>
  <c r="DT268" i="1"/>
  <c r="DR268" i="1"/>
  <c r="DM268" i="1"/>
  <c r="DI268" i="1"/>
  <c r="DG268" i="1"/>
  <c r="DF268" i="1" s="1"/>
  <c r="CW268" i="1"/>
  <c r="FG267" i="1"/>
  <c r="FF267" i="1"/>
  <c r="FD267" i="1" s="1"/>
  <c r="ET267" i="1"/>
  <c r="EK267" i="1"/>
  <c r="DZ267" i="1"/>
  <c r="DJ267" i="1"/>
  <c r="FA267" i="1" s="1"/>
  <c r="EY267" i="1" s="1"/>
  <c r="CX267" i="1"/>
  <c r="FU266" i="1"/>
  <c r="FO266" i="1"/>
  <c r="FG266" i="1"/>
  <c r="FE266" i="1"/>
  <c r="FD266" i="1"/>
  <c r="ET266" i="1"/>
  <c r="ES266" i="1"/>
  <c r="FV266" i="1" s="1"/>
  <c r="FT266" i="1" s="1"/>
  <c r="EL266" i="1"/>
  <c r="EK266" i="1"/>
  <c r="EH266" i="1"/>
  <c r="EF266" i="1" s="1"/>
  <c r="EG266" i="1" s="1"/>
  <c r="EA266" i="1"/>
  <c r="DX266" i="1"/>
  <c r="DY266" i="1" s="1"/>
  <c r="DT266" i="1"/>
  <c r="DR266" i="1" s="1"/>
  <c r="DM266" i="1"/>
  <c r="DI266" i="1"/>
  <c r="FM266" i="1" s="1"/>
  <c r="DG266" i="1"/>
  <c r="DF266" i="1" s="1"/>
  <c r="CZ266" i="1"/>
  <c r="CW266" i="1"/>
  <c r="CF266" i="1"/>
  <c r="BL266" i="1"/>
  <c r="FO265" i="1"/>
  <c r="FG265" i="1"/>
  <c r="FD265" i="1"/>
  <c r="ES265" i="1"/>
  <c r="EK265" i="1" s="1"/>
  <c r="EH265" i="1"/>
  <c r="EF265" i="1" s="1"/>
  <c r="EA265" i="1"/>
  <c r="DX265" i="1"/>
  <c r="DO265" i="1"/>
  <c r="DT265" i="1" s="1"/>
  <c r="DR265" i="1" s="1"/>
  <c r="DM265" i="1"/>
  <c r="DN265" i="1" s="1"/>
  <c r="DI265" i="1"/>
  <c r="FM265" i="1" s="1"/>
  <c r="DG265" i="1"/>
  <c r="DF265" i="1" s="1"/>
  <c r="CZ265" i="1"/>
  <c r="CW265" i="1"/>
  <c r="CT265" i="1"/>
  <c r="CQ265" i="1"/>
  <c r="CM265" i="1"/>
  <c r="CL265" i="1"/>
  <c r="CO265" i="1" s="1"/>
  <c r="CH265" i="1"/>
  <c r="CB265" i="1"/>
  <c r="CA265" i="1"/>
  <c r="BZ265" i="1"/>
  <c r="BV265" i="1"/>
  <c r="CF265" i="1" s="1"/>
  <c r="BH265" i="1"/>
  <c r="BG265" i="1"/>
  <c r="BF265" i="1"/>
  <c r="BB265" i="1"/>
  <c r="AY265" i="1"/>
  <c r="BL265" i="1" s="1"/>
  <c r="AX265" i="1"/>
  <c r="AX261" i="1" s="1"/>
  <c r="AW265" i="1"/>
  <c r="AS265" i="1"/>
  <c r="AQ265" i="1"/>
  <c r="AQ261" i="1" s="1"/>
  <c r="AG265" i="1"/>
  <c r="AF265" i="1" s="1"/>
  <c r="AC265" i="1"/>
  <c r="Z265" i="1"/>
  <c r="AK265" i="1" s="1"/>
  <c r="AL265" i="1" s="1"/>
  <c r="Y265" i="1"/>
  <c r="X265" i="1"/>
  <c r="T265" i="1"/>
  <c r="Q265" i="1"/>
  <c r="P265" i="1"/>
  <c r="O265" i="1"/>
  <c r="K265" i="1"/>
  <c r="J265" i="1"/>
  <c r="F265" i="1"/>
  <c r="E265" i="1" s="1"/>
  <c r="FV264" i="1"/>
  <c r="FU264" i="1" s="1"/>
  <c r="FT264" i="1"/>
  <c r="FO264" i="1"/>
  <c r="FG264" i="1"/>
  <c r="FD264" i="1"/>
  <c r="FA264" i="1"/>
  <c r="EY264" i="1"/>
  <c r="EK264" i="1"/>
  <c r="EH264" i="1"/>
  <c r="EF264" i="1"/>
  <c r="EG264" i="1" s="1"/>
  <c r="DX264" i="1"/>
  <c r="DT264" i="1"/>
  <c r="DR264" i="1"/>
  <c r="DM264" i="1"/>
  <c r="EM264" i="1" s="1"/>
  <c r="DI264" i="1"/>
  <c r="DG264" i="1"/>
  <c r="DF264" i="1" s="1"/>
  <c r="CZ264" i="1"/>
  <c r="CW264" i="1"/>
  <c r="CT264" i="1"/>
  <c r="CQ264" i="1"/>
  <c r="CM264" i="1"/>
  <c r="CL264" i="1"/>
  <c r="CK264" i="1" s="1"/>
  <c r="CH264" i="1"/>
  <c r="CB264" i="1"/>
  <c r="CA264" i="1"/>
  <c r="BZ264" i="1"/>
  <c r="BV264" i="1"/>
  <c r="CF264" i="1" s="1"/>
  <c r="BL264" i="1"/>
  <c r="BH264" i="1"/>
  <c r="BG264" i="1"/>
  <c r="BF264" i="1"/>
  <c r="BE264" i="1"/>
  <c r="BB264" i="1"/>
  <c r="AY264" i="1"/>
  <c r="AX264" i="1"/>
  <c r="AW264" i="1"/>
  <c r="AV264" i="1" s="1"/>
  <c r="AS264" i="1"/>
  <c r="AF264" i="1"/>
  <c r="AC264" i="1"/>
  <c r="Z264" i="1"/>
  <c r="AR264" i="1" s="1"/>
  <c r="Y264" i="1"/>
  <c r="X264" i="1"/>
  <c r="W264" i="1" s="1"/>
  <c r="T264" i="1"/>
  <c r="Q264" i="1"/>
  <c r="P264" i="1"/>
  <c r="O264" i="1"/>
  <c r="N264" i="1"/>
  <c r="K264" i="1"/>
  <c r="J264" i="1"/>
  <c r="I264" i="1"/>
  <c r="H264" i="1"/>
  <c r="E264" i="1"/>
  <c r="FO263" i="1"/>
  <c r="FD263" i="1"/>
  <c r="DT263" i="1"/>
  <c r="DR263" i="1" s="1"/>
  <c r="DM263" i="1"/>
  <c r="DJ263" i="1"/>
  <c r="DG263" i="1"/>
  <c r="DF263" i="1" s="1"/>
  <c r="CZ263" i="1"/>
  <c r="CW263" i="1"/>
  <c r="CT263" i="1"/>
  <c r="CQ263" i="1"/>
  <c r="CM263" i="1"/>
  <c r="CM261" i="1" s="1"/>
  <c r="CM260" i="1" s="1"/>
  <c r="CL263" i="1"/>
  <c r="CH263" i="1"/>
  <c r="CB263" i="1"/>
  <c r="CA263" i="1"/>
  <c r="BY263" i="1" s="1"/>
  <c r="BZ263" i="1"/>
  <c r="BV263" i="1"/>
  <c r="CF263" i="1" s="1"/>
  <c r="BH263" i="1"/>
  <c r="BG263" i="1"/>
  <c r="BF263" i="1"/>
  <c r="BE263" i="1" s="1"/>
  <c r="BB263" i="1"/>
  <c r="AY263" i="1"/>
  <c r="BL263" i="1" s="1"/>
  <c r="AX263" i="1"/>
  <c r="AW263" i="1"/>
  <c r="AV263" i="1"/>
  <c r="AS263" i="1"/>
  <c r="AK263" i="1"/>
  <c r="AL263" i="1" s="1"/>
  <c r="AF263" i="1"/>
  <c r="AR263" i="1" s="1"/>
  <c r="AC263" i="1"/>
  <c r="Y263" i="1"/>
  <c r="W263" i="1" s="1"/>
  <c r="X263" i="1"/>
  <c r="T263" i="1"/>
  <c r="Q263" i="1"/>
  <c r="P263" i="1"/>
  <c r="O263" i="1"/>
  <c r="K263" i="1"/>
  <c r="J263" i="1"/>
  <c r="I263" i="1"/>
  <c r="F263" i="1"/>
  <c r="E263" i="1"/>
  <c r="FO262" i="1"/>
  <c r="FG262" i="1"/>
  <c r="FD262" i="1"/>
  <c r="ET262" i="1"/>
  <c r="ES262" i="1"/>
  <c r="FA262" i="1" s="1"/>
  <c r="EK262" i="1"/>
  <c r="EH262" i="1"/>
  <c r="EA262" i="1"/>
  <c r="DX262" i="1"/>
  <c r="DT262" i="1"/>
  <c r="DR262" i="1"/>
  <c r="DM262" i="1"/>
  <c r="DN262" i="1" s="1"/>
  <c r="DI262" i="1"/>
  <c r="FM262" i="1" s="1"/>
  <c r="DG262" i="1"/>
  <c r="DF262" i="1" s="1"/>
  <c r="CW262" i="1"/>
  <c r="CT262" i="1"/>
  <c r="CT261" i="1" s="1"/>
  <c r="CQ262" i="1"/>
  <c r="CQ261" i="1" s="1"/>
  <c r="CN262" i="1"/>
  <c r="CK262" i="1"/>
  <c r="CH262" i="1"/>
  <c r="CB262" i="1"/>
  <c r="BZ262" i="1"/>
  <c r="BY262" i="1"/>
  <c r="BV262" i="1"/>
  <c r="BV261" i="1" s="1"/>
  <c r="CF261" i="1" s="1"/>
  <c r="BT262" i="1"/>
  <c r="BP262" i="1"/>
  <c r="BH262" i="1"/>
  <c r="BG262" i="1"/>
  <c r="BF262" i="1"/>
  <c r="BB262" i="1"/>
  <c r="AV262" i="1"/>
  <c r="AT262" i="1"/>
  <c r="AG262" i="1"/>
  <c r="AF262" i="1" s="1"/>
  <c r="AC262" i="1"/>
  <c r="Z262" i="1"/>
  <c r="Y262" i="1"/>
  <c r="Y261" i="1" s="1"/>
  <c r="X262" i="1"/>
  <c r="T262" i="1"/>
  <c r="R262" i="1"/>
  <c r="Q262" i="1"/>
  <c r="P262" i="1"/>
  <c r="O262" i="1"/>
  <c r="L262" i="1"/>
  <c r="I262" i="1" s="1"/>
  <c r="K262" i="1"/>
  <c r="J262" i="1"/>
  <c r="E262" i="1"/>
  <c r="FZ261" i="1"/>
  <c r="FZ260" i="1" s="1"/>
  <c r="FS261" i="1"/>
  <c r="FS260" i="1" s="1"/>
  <c r="FN261" i="1"/>
  <c r="FL261" i="1"/>
  <c r="FM261" i="1" s="1"/>
  <c r="FF261" i="1"/>
  <c r="DQ261" i="1"/>
  <c r="DJ261" i="1"/>
  <c r="DI261" i="1" s="1"/>
  <c r="DH261" i="1"/>
  <c r="DH260" i="1" s="1"/>
  <c r="DB261" i="1"/>
  <c r="DA261" i="1"/>
  <c r="CY261" i="1"/>
  <c r="CV261" i="1"/>
  <c r="CV260" i="1" s="1"/>
  <c r="CU261" i="1"/>
  <c r="CS261" i="1"/>
  <c r="CS260" i="1" s="1"/>
  <c r="CR261" i="1"/>
  <c r="CR260" i="1" s="1"/>
  <c r="CJ261" i="1"/>
  <c r="CI261" i="1"/>
  <c r="CI260" i="1" s="1"/>
  <c r="CD261" i="1"/>
  <c r="CD260" i="1" s="1"/>
  <c r="CC261" i="1"/>
  <c r="BX261" i="1"/>
  <c r="BX260" i="1" s="1"/>
  <c r="BW261" i="1"/>
  <c r="BW260" i="1" s="1"/>
  <c r="BU261" i="1"/>
  <c r="BR261" i="1"/>
  <c r="BQ261" i="1"/>
  <c r="BP261" i="1"/>
  <c r="BP260" i="1" s="1"/>
  <c r="BO261" i="1"/>
  <c r="BN261" i="1"/>
  <c r="BM261" i="1"/>
  <c r="BK261" i="1"/>
  <c r="BJ261" i="1"/>
  <c r="BI261" i="1"/>
  <c r="BI260" i="1" s="1"/>
  <c r="BD261" i="1"/>
  <c r="BD260" i="1" s="1"/>
  <c r="BC261" i="1"/>
  <c r="BA261" i="1"/>
  <c r="AU261" i="1"/>
  <c r="AU260" i="1" s="1"/>
  <c r="AT261" i="1"/>
  <c r="AT260" i="1" s="1"/>
  <c r="AP261" i="1"/>
  <c r="AP260" i="1" s="1"/>
  <c r="AN261" i="1"/>
  <c r="AN260" i="1" s="1"/>
  <c r="AM261" i="1"/>
  <c r="AJ261" i="1"/>
  <c r="AJ260" i="1" s="1"/>
  <c r="AI261" i="1"/>
  <c r="AI260" i="1" s="1"/>
  <c r="AH261" i="1"/>
  <c r="AE261" i="1"/>
  <c r="AE260" i="1" s="1"/>
  <c r="AD261" i="1"/>
  <c r="AD260" i="1" s="1"/>
  <c r="AB261" i="1"/>
  <c r="AB260" i="1" s="1"/>
  <c r="AA261" i="1"/>
  <c r="V261" i="1"/>
  <c r="V260" i="1" s="1"/>
  <c r="U261" i="1"/>
  <c r="T261" i="1" s="1"/>
  <c r="S261" i="1"/>
  <c r="R261" i="1"/>
  <c r="M261" i="1"/>
  <c r="M260" i="1" s="1"/>
  <c r="L261" i="1"/>
  <c r="L260" i="1" s="1"/>
  <c r="G261" i="1"/>
  <c r="DQ260" i="1"/>
  <c r="DP260" i="1"/>
  <c r="CY260" i="1"/>
  <c r="CC260" i="1"/>
  <c r="CB260" i="1" s="1"/>
  <c r="BU260" i="1"/>
  <c r="BK260" i="1"/>
  <c r="AM260" i="1"/>
  <c r="AH260" i="1"/>
  <c r="AA260" i="1"/>
  <c r="S260" i="1"/>
  <c r="R260" i="1"/>
  <c r="FV259" i="1"/>
  <c r="EZ259" i="1"/>
  <c r="EG259" i="1"/>
  <c r="FV258" i="1"/>
  <c r="ET258" i="1"/>
  <c r="EK258" i="1"/>
  <c r="EG258" i="1"/>
  <c r="DI258" i="1"/>
  <c r="FV257" i="1"/>
  <c r="FT257" i="1" s="1"/>
  <c r="FA257" i="1"/>
  <c r="EY257" i="1" s="1"/>
  <c r="EZ257" i="1" s="1"/>
  <c r="ET257" i="1"/>
  <c r="EK257" i="1"/>
  <c r="EL257" i="1" s="1"/>
  <c r="EH257" i="1"/>
  <c r="EH256" i="1" s="1"/>
  <c r="EF256" i="1" s="1"/>
  <c r="EG256" i="1" s="1"/>
  <c r="DI257" i="1"/>
  <c r="ES256" i="1"/>
  <c r="DJ256" i="1"/>
  <c r="DI256" i="1" s="1"/>
  <c r="FO255" i="1"/>
  <c r="FM255" i="1"/>
  <c r="FG255" i="1"/>
  <c r="FD255" i="1"/>
  <c r="FE255" i="1" s="1"/>
  <c r="ES255" i="1"/>
  <c r="ES252" i="1" s="1"/>
  <c r="EH255" i="1"/>
  <c r="EF255" i="1" s="1"/>
  <c r="EA255" i="1"/>
  <c r="DY255" i="1"/>
  <c r="DX255" i="1"/>
  <c r="DT255" i="1"/>
  <c r="DR255" i="1"/>
  <c r="DS255" i="1" s="1"/>
  <c r="DN255" i="1"/>
  <c r="DM255" i="1"/>
  <c r="DI255" i="1"/>
  <c r="DG255" i="1"/>
  <c r="DF255" i="1" s="1"/>
  <c r="CZ255" i="1"/>
  <c r="CW255" i="1"/>
  <c r="CT255" i="1"/>
  <c r="CQ255" i="1"/>
  <c r="CM255" i="1"/>
  <c r="CL255" i="1"/>
  <c r="CH255" i="1"/>
  <c r="CB255" i="1"/>
  <c r="CA255" i="1"/>
  <c r="BZ255" i="1"/>
  <c r="BV255" i="1"/>
  <c r="CF255" i="1" s="1"/>
  <c r="BS255" i="1"/>
  <c r="BL255" i="1"/>
  <c r="BH255" i="1"/>
  <c r="BG255" i="1"/>
  <c r="BF255" i="1"/>
  <c r="BE255" i="1"/>
  <c r="BB255" i="1"/>
  <c r="AY255" i="1"/>
  <c r="AX255" i="1"/>
  <c r="AW255" i="1"/>
  <c r="AV255" i="1" s="1"/>
  <c r="AS255" i="1"/>
  <c r="AG255" i="1"/>
  <c r="AF255" i="1" s="1"/>
  <c r="AR255" i="1" s="1"/>
  <c r="AC255" i="1"/>
  <c r="Z255" i="1"/>
  <c r="AK255" i="1" s="1"/>
  <c r="AL255" i="1" s="1"/>
  <c r="Y255" i="1"/>
  <c r="X255" i="1"/>
  <c r="W255" i="1"/>
  <c r="T255" i="1"/>
  <c r="Q255" i="1"/>
  <c r="P255" i="1"/>
  <c r="O255" i="1"/>
  <c r="N255" i="1"/>
  <c r="K255" i="1"/>
  <c r="J255" i="1"/>
  <c r="I255" i="1"/>
  <c r="H255" i="1"/>
  <c r="E255" i="1"/>
  <c r="FV254" i="1"/>
  <c r="FU254" i="1"/>
  <c r="FT254" i="1"/>
  <c r="FD254" i="1"/>
  <c r="ET254" i="1"/>
  <c r="EK254" i="1"/>
  <c r="EH254" i="1"/>
  <c r="EF254" i="1" s="1"/>
  <c r="DX254" i="1"/>
  <c r="DJ254" i="1"/>
  <c r="FA254" i="1" s="1"/>
  <c r="EY254" i="1" s="1"/>
  <c r="FV253" i="1"/>
  <c r="FT253" i="1" s="1"/>
  <c r="FU253" i="1"/>
  <c r="FO253" i="1"/>
  <c r="FM253" i="1"/>
  <c r="FG253" i="1"/>
  <c r="FD253" i="1"/>
  <c r="FA253" i="1"/>
  <c r="EY253" i="1" s="1"/>
  <c r="ET253" i="1"/>
  <c r="EL253" i="1"/>
  <c r="EK253" i="1"/>
  <c r="EH253" i="1"/>
  <c r="EF253" i="1"/>
  <c r="EG253" i="1" s="1"/>
  <c r="EA253" i="1"/>
  <c r="DX253" i="1"/>
  <c r="DT253" i="1"/>
  <c r="DR253" i="1" s="1"/>
  <c r="DS253" i="1" s="1"/>
  <c r="DM253" i="1"/>
  <c r="EM253" i="1" s="1"/>
  <c r="DI253" i="1"/>
  <c r="DG253" i="1"/>
  <c r="DF253" i="1"/>
  <c r="CZ253" i="1"/>
  <c r="CW253" i="1"/>
  <c r="CT253" i="1"/>
  <c r="CQ253" i="1"/>
  <c r="CM253" i="1"/>
  <c r="CM241" i="1" s="1"/>
  <c r="CL253" i="1"/>
  <c r="CH253" i="1"/>
  <c r="CB253" i="1"/>
  <c r="CA253" i="1"/>
  <c r="BZ253" i="1"/>
  <c r="BZ252" i="1" s="1"/>
  <c r="BY252" i="1" s="1"/>
  <c r="BY253" i="1"/>
  <c r="BV253" i="1"/>
  <c r="CF253" i="1" s="1"/>
  <c r="BT253" i="1"/>
  <c r="BS253" i="1" s="1"/>
  <c r="BH253" i="1"/>
  <c r="BG253" i="1"/>
  <c r="BE253" i="1" s="1"/>
  <c r="BF253" i="1"/>
  <c r="BB253" i="1"/>
  <c r="AY253" i="1"/>
  <c r="BL253" i="1" s="1"/>
  <c r="AX253" i="1"/>
  <c r="AW253" i="1"/>
  <c r="AS253" i="1"/>
  <c r="AG253" i="1"/>
  <c r="AF253" i="1" s="1"/>
  <c r="AR253" i="1" s="1"/>
  <c r="AC253" i="1"/>
  <c r="Z253" i="1"/>
  <c r="AK253" i="1" s="1"/>
  <c r="AL253" i="1" s="1"/>
  <c r="Y253" i="1"/>
  <c r="X253" i="1"/>
  <c r="W253" i="1" s="1"/>
  <c r="T253" i="1"/>
  <c r="Q253" i="1"/>
  <c r="P253" i="1"/>
  <c r="O253" i="1"/>
  <c r="O252" i="1" s="1"/>
  <c r="N253" i="1"/>
  <c r="K253" i="1"/>
  <c r="J253" i="1"/>
  <c r="I253" i="1"/>
  <c r="I252" i="1" s="1"/>
  <c r="H253" i="1"/>
  <c r="E253" i="1"/>
  <c r="FF252" i="1"/>
  <c r="EH252" i="1"/>
  <c r="EF252" i="1" s="1"/>
  <c r="DZ252" i="1"/>
  <c r="DO252" i="1"/>
  <c r="DM252" i="1" s="1"/>
  <c r="DJ252" i="1"/>
  <c r="DG252" i="1"/>
  <c r="DF252" i="1" s="1"/>
  <c r="DA252" i="1"/>
  <c r="CZ252" i="1" s="1"/>
  <c r="CX252" i="1"/>
  <c r="CW252" i="1"/>
  <c r="CU252" i="1"/>
  <c r="CT252" i="1" s="1"/>
  <c r="CQ252" i="1"/>
  <c r="CI252" i="1"/>
  <c r="CH252" i="1" s="1"/>
  <c r="CC252" i="1"/>
  <c r="CB252" i="1" s="1"/>
  <c r="BW252" i="1"/>
  <c r="BV252" i="1"/>
  <c r="CF252" i="1" s="1"/>
  <c r="BT252" i="1"/>
  <c r="BS252" i="1" s="1"/>
  <c r="BI252" i="1"/>
  <c r="BH252" i="1" s="1"/>
  <c r="BF252" i="1"/>
  <c r="BE252" i="1" s="1"/>
  <c r="BC252" i="1"/>
  <c r="BB252" i="1"/>
  <c r="AZ252" i="1"/>
  <c r="AY252" i="1" s="1"/>
  <c r="BL252" i="1" s="1"/>
  <c r="AT252" i="1"/>
  <c r="AS252" i="1" s="1"/>
  <c r="AD252" i="1"/>
  <c r="AC252" i="1" s="1"/>
  <c r="AA252" i="1"/>
  <c r="Z252" i="1" s="1"/>
  <c r="AK252" i="1" s="1"/>
  <c r="AL252" i="1" s="1"/>
  <c r="U252" i="1"/>
  <c r="T252" i="1"/>
  <c r="R252" i="1"/>
  <c r="Q252" i="1" s="1"/>
  <c r="N252" i="1"/>
  <c r="L252" i="1"/>
  <c r="K252" i="1" s="1"/>
  <c r="H252" i="1"/>
  <c r="F252" i="1"/>
  <c r="E252" i="1" s="1"/>
  <c r="FO251" i="1"/>
  <c r="FL251" i="1"/>
  <c r="FM251" i="1" s="1"/>
  <c r="FG251" i="1"/>
  <c r="FE251" i="1"/>
  <c r="FD251" i="1"/>
  <c r="FA251" i="1"/>
  <c r="EY251" i="1" s="1"/>
  <c r="EZ251" i="1" s="1"/>
  <c r="ET251" i="1"/>
  <c r="EK251" i="1"/>
  <c r="EL251" i="1" s="1"/>
  <c r="DZ251" i="1"/>
  <c r="DT251" i="1"/>
  <c r="DR251" i="1"/>
  <c r="DS251" i="1" s="1"/>
  <c r="DN251" i="1"/>
  <c r="DM251" i="1"/>
  <c r="DI251" i="1"/>
  <c r="DG251" i="1"/>
  <c r="DF251" i="1" s="1"/>
  <c r="DD251" i="1"/>
  <c r="DC251" i="1" s="1"/>
  <c r="CZ251" i="1"/>
  <c r="CW251" i="1"/>
  <c r="CT251" i="1"/>
  <c r="CQ251" i="1"/>
  <c r="CM251" i="1"/>
  <c r="CL251" i="1"/>
  <c r="CH251" i="1"/>
  <c r="CB251" i="1"/>
  <c r="CA251" i="1"/>
  <c r="BZ251" i="1"/>
  <c r="BV251" i="1"/>
  <c r="CF251" i="1" s="1"/>
  <c r="BS251" i="1"/>
  <c r="BH251" i="1"/>
  <c r="BG251" i="1"/>
  <c r="BF251" i="1"/>
  <c r="BB251" i="1"/>
  <c r="AY251" i="1"/>
  <c r="BL251" i="1" s="1"/>
  <c r="AX251" i="1"/>
  <c r="AX242" i="1" s="1"/>
  <c r="AV242" i="1" s="1"/>
  <c r="AW251" i="1"/>
  <c r="AS251" i="1"/>
  <c r="AJ251" i="1"/>
  <c r="AG251" i="1"/>
  <c r="AC251" i="1"/>
  <c r="Z251" i="1"/>
  <c r="AK251" i="1" s="1"/>
  <c r="AL251" i="1" s="1"/>
  <c r="Y251" i="1"/>
  <c r="X251" i="1"/>
  <c r="T251" i="1"/>
  <c r="Q251" i="1"/>
  <c r="P251" i="1"/>
  <c r="O251" i="1"/>
  <c r="N251" i="1" s="1"/>
  <c r="K251" i="1"/>
  <c r="J251" i="1"/>
  <c r="I251" i="1"/>
  <c r="H251" i="1" s="1"/>
  <c r="E251" i="1"/>
  <c r="FL250" i="1"/>
  <c r="FG250" i="1"/>
  <c r="FF250" i="1"/>
  <c r="DJ250" i="1"/>
  <c r="DI250" i="1"/>
  <c r="DF250" i="1"/>
  <c r="DD250" i="1"/>
  <c r="DC250" i="1" s="1"/>
  <c r="DO250" i="1" s="1"/>
  <c r="DM250" i="1" s="1"/>
  <c r="CZ250" i="1"/>
  <c r="CW250" i="1"/>
  <c r="CU250" i="1"/>
  <c r="CT250" i="1"/>
  <c r="CQ250" i="1"/>
  <c r="CM250" i="1"/>
  <c r="CM249" i="1" s="1"/>
  <c r="CL250" i="1"/>
  <c r="CH250" i="1"/>
  <c r="CB250" i="1"/>
  <c r="CA250" i="1"/>
  <c r="BZ250" i="1"/>
  <c r="BV250" i="1"/>
  <c r="CF250" i="1" s="1"/>
  <c r="BS250" i="1"/>
  <c r="BH250" i="1"/>
  <c r="BG250" i="1"/>
  <c r="BE250" i="1" s="1"/>
  <c r="BF250" i="1"/>
  <c r="BF249" i="1" s="1"/>
  <c r="BB250" i="1"/>
  <c r="AY250" i="1"/>
  <c r="BL250" i="1" s="1"/>
  <c r="AX250" i="1"/>
  <c r="AW250" i="1"/>
  <c r="AV250" i="1" s="1"/>
  <c r="AS250" i="1"/>
  <c r="AJ250" i="1"/>
  <c r="AF250" i="1"/>
  <c r="AR250" i="1" s="1"/>
  <c r="AC250" i="1"/>
  <c r="AC249" i="1" s="1"/>
  <c r="Z250" i="1"/>
  <c r="Y250" i="1"/>
  <c r="Y249" i="1" s="1"/>
  <c r="X250" i="1"/>
  <c r="T250" i="1"/>
  <c r="Q250" i="1"/>
  <c r="P250" i="1"/>
  <c r="P249" i="1" s="1"/>
  <c r="O250" i="1"/>
  <c r="K250" i="1"/>
  <c r="J250" i="1"/>
  <c r="J249" i="1" s="1"/>
  <c r="I250" i="1"/>
  <c r="E250" i="1"/>
  <c r="FZ249" i="1"/>
  <c r="FS249" i="1"/>
  <c r="FN249" i="1"/>
  <c r="FL249" i="1" s="1"/>
  <c r="FF249" i="1"/>
  <c r="ES249" i="1"/>
  <c r="EF249" i="1"/>
  <c r="DQ249" i="1"/>
  <c r="DH249" i="1"/>
  <c r="DG249" i="1"/>
  <c r="DF249" i="1" s="1"/>
  <c r="DD249" i="1"/>
  <c r="DC249" i="1" s="1"/>
  <c r="DO249" i="1" s="1"/>
  <c r="DB249" i="1"/>
  <c r="DA249" i="1"/>
  <c r="CY249" i="1"/>
  <c r="CX249" i="1"/>
  <c r="CV249" i="1"/>
  <c r="CU249" i="1"/>
  <c r="CT249" i="1"/>
  <c r="CS249" i="1"/>
  <c r="CR249" i="1"/>
  <c r="CJ249" i="1"/>
  <c r="CI249" i="1"/>
  <c r="CH249" i="1" s="1"/>
  <c r="CD249" i="1"/>
  <c r="CC249" i="1"/>
  <c r="CB249" i="1"/>
  <c r="BX249" i="1"/>
  <c r="BW249" i="1"/>
  <c r="BS249" i="1"/>
  <c r="BJ249" i="1"/>
  <c r="BI249" i="1"/>
  <c r="BD249" i="1"/>
  <c r="BC249" i="1"/>
  <c r="BB249" i="1" s="1"/>
  <c r="BA249" i="1"/>
  <c r="AY249" i="1" s="1"/>
  <c r="BL249" i="1" s="1"/>
  <c r="AZ249" i="1"/>
  <c r="AU249" i="1"/>
  <c r="AT249" i="1"/>
  <c r="AQ249" i="1"/>
  <c r="AP249" i="1"/>
  <c r="AN249" i="1"/>
  <c r="AM249" i="1"/>
  <c r="AI249" i="1"/>
  <c r="AH249" i="1"/>
  <c r="AG249" i="1"/>
  <c r="AE249" i="1"/>
  <c r="AD249" i="1"/>
  <c r="AB249" i="1"/>
  <c r="AA249" i="1"/>
  <c r="X249" i="1"/>
  <c r="V249" i="1"/>
  <c r="U249" i="1"/>
  <c r="S249" i="1"/>
  <c r="R249" i="1"/>
  <c r="Q249" i="1" s="1"/>
  <c r="M249" i="1"/>
  <c r="L249" i="1"/>
  <c r="G249" i="1"/>
  <c r="F249" i="1"/>
  <c r="E249" i="1" s="1"/>
  <c r="FO248" i="1"/>
  <c r="FM248" i="1"/>
  <c r="FL248" i="1"/>
  <c r="FG248" i="1"/>
  <c r="FD248" i="1"/>
  <c r="EA248" i="1"/>
  <c r="DZ248" i="1"/>
  <c r="ES248" i="1" s="1"/>
  <c r="DX248" i="1"/>
  <c r="DT248" i="1"/>
  <c r="DR248" i="1"/>
  <c r="DS248" i="1" s="1"/>
  <c r="DM248" i="1"/>
  <c r="DI248" i="1"/>
  <c r="DN248" i="1" s="1"/>
  <c r="DG248" i="1"/>
  <c r="DF248" i="1" s="1"/>
  <c r="DA248" i="1"/>
  <c r="CZ248" i="1" s="1"/>
  <c r="CW248" i="1"/>
  <c r="CT248" i="1"/>
  <c r="CQ248" i="1"/>
  <c r="CM248" i="1"/>
  <c r="CL248" i="1"/>
  <c r="CL246" i="1" s="1"/>
  <c r="CK248" i="1"/>
  <c r="CH248" i="1"/>
  <c r="CB248" i="1"/>
  <c r="CA248" i="1"/>
  <c r="BZ248" i="1"/>
  <c r="BV248" i="1"/>
  <c r="CF248" i="1" s="1"/>
  <c r="BT248" i="1"/>
  <c r="BP248" i="1"/>
  <c r="BH248" i="1"/>
  <c r="BG248" i="1"/>
  <c r="BF248" i="1"/>
  <c r="BB248" i="1"/>
  <c r="AY248" i="1"/>
  <c r="BL248" i="1" s="1"/>
  <c r="AX248" i="1"/>
  <c r="AW248" i="1"/>
  <c r="AV248" i="1"/>
  <c r="AS248" i="1"/>
  <c r="AJ248" i="1"/>
  <c r="AG248" i="1"/>
  <c r="AF248" i="1" s="1"/>
  <c r="AC248" i="1"/>
  <c r="Z248" i="1"/>
  <c r="Y248" i="1"/>
  <c r="X248" i="1"/>
  <c r="W248" i="1"/>
  <c r="T248" i="1"/>
  <c r="Q248" i="1"/>
  <c r="P248" i="1"/>
  <c r="O248" i="1"/>
  <c r="N248" i="1"/>
  <c r="K248" i="1"/>
  <c r="J248" i="1"/>
  <c r="I248" i="1"/>
  <c r="H248" i="1"/>
  <c r="E248" i="1"/>
  <c r="FO247" i="1"/>
  <c r="FL247" i="1"/>
  <c r="FM247" i="1" s="1"/>
  <c r="FG247" i="1"/>
  <c r="FD247" i="1"/>
  <c r="FE247" i="1" s="1"/>
  <c r="ES247" i="1"/>
  <c r="EH247" i="1"/>
  <c r="EA247" i="1"/>
  <c r="DX247" i="1"/>
  <c r="DY247" i="1" s="1"/>
  <c r="DT247" i="1"/>
  <c r="DR247" i="1"/>
  <c r="DS247" i="1" s="1"/>
  <c r="DM247" i="1"/>
  <c r="DN247" i="1" s="1"/>
  <c r="DI247" i="1"/>
  <c r="DG247" i="1"/>
  <c r="CZ247" i="1"/>
  <c r="CW247" i="1"/>
  <c r="CT247" i="1"/>
  <c r="CQ247" i="1"/>
  <c r="CM247" i="1"/>
  <c r="CM246" i="1" s="1"/>
  <c r="CL247" i="1"/>
  <c r="CK247" i="1" s="1"/>
  <c r="CF247" i="1"/>
  <c r="CB247" i="1"/>
  <c r="CA247" i="1"/>
  <c r="BZ247" i="1"/>
  <c r="BY247" i="1"/>
  <c r="BV247" i="1"/>
  <c r="BT247" i="1"/>
  <c r="BS247" i="1" s="1"/>
  <c r="BH247" i="1"/>
  <c r="BG247" i="1"/>
  <c r="BF247" i="1"/>
  <c r="BE247" i="1"/>
  <c r="BB247" i="1"/>
  <c r="AZ247" i="1"/>
  <c r="AX247" i="1"/>
  <c r="AX246" i="1" s="1"/>
  <c r="AW247" i="1"/>
  <c r="AV247" i="1" s="1"/>
  <c r="AJ247" i="1"/>
  <c r="AJ241" i="1" s="1"/>
  <c r="AG247" i="1"/>
  <c r="AF247" i="1" s="1"/>
  <c r="AC247" i="1"/>
  <c r="Z247" i="1"/>
  <c r="Y247" i="1"/>
  <c r="X247" i="1"/>
  <c r="T247" i="1"/>
  <c r="Q247" i="1"/>
  <c r="P247" i="1"/>
  <c r="O247" i="1"/>
  <c r="K247" i="1"/>
  <c r="J247" i="1"/>
  <c r="J246" i="1" s="1"/>
  <c r="I247" i="1"/>
  <c r="E247" i="1"/>
  <c r="FZ246" i="1"/>
  <c r="FS246" i="1"/>
  <c r="FO246" i="1"/>
  <c r="FN246" i="1"/>
  <c r="FL246" i="1" s="1"/>
  <c r="FG246" i="1"/>
  <c r="FF246" i="1"/>
  <c r="FD246" i="1"/>
  <c r="DZ246" i="1"/>
  <c r="DQ246" i="1"/>
  <c r="DO246" i="1"/>
  <c r="DJ246" i="1"/>
  <c r="DI246" i="1"/>
  <c r="DH246" i="1"/>
  <c r="DB246" i="1"/>
  <c r="DA246" i="1"/>
  <c r="CY246" i="1"/>
  <c r="CX246" i="1"/>
  <c r="CW246" i="1" s="1"/>
  <c r="CV246" i="1"/>
  <c r="CU246" i="1"/>
  <c r="CT246" i="1"/>
  <c r="CS246" i="1"/>
  <c r="CR246" i="1"/>
  <c r="CJ246" i="1"/>
  <c r="CI246" i="1"/>
  <c r="CD246" i="1"/>
  <c r="CB246" i="1" s="1"/>
  <c r="CC246" i="1"/>
  <c r="BX246" i="1"/>
  <c r="BW246" i="1"/>
  <c r="BU246" i="1"/>
  <c r="BJ246" i="1"/>
  <c r="BI246" i="1"/>
  <c r="BD246" i="1"/>
  <c r="BC246" i="1"/>
  <c r="BA246" i="1"/>
  <c r="AU246" i="1"/>
  <c r="AT246" i="1"/>
  <c r="AQ246" i="1"/>
  <c r="AP246" i="1"/>
  <c r="AN246" i="1"/>
  <c r="AM246" i="1"/>
  <c r="AI246" i="1"/>
  <c r="AH246" i="1"/>
  <c r="AE246" i="1"/>
  <c r="AD246" i="1"/>
  <c r="AB246" i="1"/>
  <c r="AA246" i="1"/>
  <c r="V246" i="1"/>
  <c r="T246" i="1" s="1"/>
  <c r="U246" i="1"/>
  <c r="S246" i="1"/>
  <c r="R246" i="1"/>
  <c r="Q246" i="1" s="1"/>
  <c r="M246" i="1"/>
  <c r="L246" i="1"/>
  <c r="K246" i="1" s="1"/>
  <c r="G246" i="1"/>
  <c r="F246" i="1"/>
  <c r="E246" i="1" s="1"/>
  <c r="FO245" i="1"/>
  <c r="FM245" i="1"/>
  <c r="FG245" i="1"/>
  <c r="FD245" i="1"/>
  <c r="FE245" i="1" s="1"/>
  <c r="ES245" i="1"/>
  <c r="FV245" i="1" s="1"/>
  <c r="FT245" i="1" s="1"/>
  <c r="EH245" i="1"/>
  <c r="EA245" i="1"/>
  <c r="DX245" i="1"/>
  <c r="DY245" i="1" s="1"/>
  <c r="DT245" i="1"/>
  <c r="DR245" i="1"/>
  <c r="DS245" i="1" s="1"/>
  <c r="DM245" i="1"/>
  <c r="DN245" i="1" s="1"/>
  <c r="DI245" i="1"/>
  <c r="DG245" i="1"/>
  <c r="DF245" i="1" s="1"/>
  <c r="DF242" i="1" s="1"/>
  <c r="DF299" i="1" s="1"/>
  <c r="CZ245" i="1"/>
  <c r="CW245" i="1"/>
  <c r="CT245" i="1"/>
  <c r="CQ245" i="1"/>
  <c r="CM245" i="1"/>
  <c r="CH245" i="1"/>
  <c r="CB245" i="1"/>
  <c r="CB242" i="1" s="1"/>
  <c r="CA245" i="1"/>
  <c r="BZ245" i="1"/>
  <c r="BV245" i="1"/>
  <c r="BT245" i="1"/>
  <c r="BP245" i="1"/>
  <c r="BH245" i="1"/>
  <c r="BG245" i="1"/>
  <c r="BE245" i="1" s="1"/>
  <c r="BF245" i="1"/>
  <c r="BB245" i="1"/>
  <c r="AY245" i="1"/>
  <c r="BL245" i="1" s="1"/>
  <c r="AX245" i="1"/>
  <c r="AV245" i="1"/>
  <c r="AS245" i="1"/>
  <c r="AG245" i="1"/>
  <c r="AC245" i="1"/>
  <c r="AC242" i="1" s="1"/>
  <c r="Z245" i="1"/>
  <c r="Y245" i="1"/>
  <c r="X245" i="1"/>
  <c r="T245" i="1"/>
  <c r="Q245" i="1"/>
  <c r="P245" i="1"/>
  <c r="O245" i="1"/>
  <c r="K245" i="1"/>
  <c r="J245" i="1"/>
  <c r="I245" i="1"/>
  <c r="E245" i="1"/>
  <c r="FO244" i="1"/>
  <c r="FG244" i="1"/>
  <c r="FE244" i="1"/>
  <c r="FD244" i="1"/>
  <c r="ES244" i="1"/>
  <c r="EH244" i="1"/>
  <c r="EA244" i="1"/>
  <c r="DY244" i="1"/>
  <c r="DX244" i="1"/>
  <c r="DT244" i="1"/>
  <c r="DR244" i="1"/>
  <c r="DS244" i="1" s="1"/>
  <c r="DN244" i="1"/>
  <c r="DM244" i="1"/>
  <c r="DI244" i="1"/>
  <c r="FM244" i="1" s="1"/>
  <c r="DG244" i="1"/>
  <c r="DF244" i="1" s="1"/>
  <c r="CZ244" i="1"/>
  <c r="CW244" i="1"/>
  <c r="CT244" i="1"/>
  <c r="CT241" i="1" s="1"/>
  <c r="CQ244" i="1"/>
  <c r="CQ241" i="1" s="1"/>
  <c r="CM244" i="1"/>
  <c r="CL244" i="1"/>
  <c r="CH244" i="1"/>
  <c r="CH241" i="1" s="1"/>
  <c r="CB244" i="1"/>
  <c r="CA244" i="1"/>
  <c r="BZ244" i="1"/>
  <c r="BZ241" i="1" s="1"/>
  <c r="BV244" i="1"/>
  <c r="BV241" i="1" s="1"/>
  <c r="CF241" i="1" s="1"/>
  <c r="BT244" i="1"/>
  <c r="BS244" i="1" s="1"/>
  <c r="BP244" i="1"/>
  <c r="BH244" i="1"/>
  <c r="BG244" i="1"/>
  <c r="BF244" i="1"/>
  <c r="BB244" i="1"/>
  <c r="AY244" i="1"/>
  <c r="BL244" i="1" s="1"/>
  <c r="AX244" i="1"/>
  <c r="AW244" i="1"/>
  <c r="AS244" i="1"/>
  <c r="AG244" i="1"/>
  <c r="AF244" i="1" s="1"/>
  <c r="AR244" i="1" s="1"/>
  <c r="AC244" i="1"/>
  <c r="AC241" i="1" s="1"/>
  <c r="AC240" i="1" s="1"/>
  <c r="Z244" i="1"/>
  <c r="Y244" i="1"/>
  <c r="X244" i="1"/>
  <c r="W244" i="1"/>
  <c r="T244" i="1"/>
  <c r="Q244" i="1"/>
  <c r="P244" i="1"/>
  <c r="O244" i="1"/>
  <c r="K244" i="1"/>
  <c r="J244" i="1"/>
  <c r="J241" i="1" s="1"/>
  <c r="I244" i="1"/>
  <c r="E244" i="1"/>
  <c r="FZ243" i="1"/>
  <c r="FS243" i="1"/>
  <c r="FN243" i="1"/>
  <c r="FF243" i="1"/>
  <c r="DZ243" i="1"/>
  <c r="DX243" i="1"/>
  <c r="DQ243" i="1"/>
  <c r="DO243" i="1"/>
  <c r="DM243" i="1" s="1"/>
  <c r="DJ243" i="1"/>
  <c r="DH243" i="1"/>
  <c r="DB243" i="1"/>
  <c r="DA243" i="1"/>
  <c r="CZ243" i="1"/>
  <c r="CY243" i="1"/>
  <c r="CX243" i="1"/>
  <c r="CV243" i="1"/>
  <c r="CU243" i="1"/>
  <c r="CS243" i="1"/>
  <c r="CR243" i="1"/>
  <c r="CL243" i="1"/>
  <c r="CJ243" i="1"/>
  <c r="CI243" i="1"/>
  <c r="CD243" i="1"/>
  <c r="CC243" i="1"/>
  <c r="BX243" i="1"/>
  <c r="BW243" i="1"/>
  <c r="BV243" i="1" s="1"/>
  <c r="CF243" i="1" s="1"/>
  <c r="BU243" i="1"/>
  <c r="BR243" i="1"/>
  <c r="BQ243" i="1"/>
  <c r="BO243" i="1"/>
  <c r="BN243" i="1"/>
  <c r="BM243" i="1"/>
  <c r="BK243" i="1"/>
  <c r="BJ243" i="1"/>
  <c r="BD243" i="1"/>
  <c r="BC243" i="1"/>
  <c r="BI243" i="1" s="1"/>
  <c r="BA243" i="1"/>
  <c r="AW243" i="1"/>
  <c r="AU243" i="1"/>
  <c r="AT243" i="1"/>
  <c r="AQ243" i="1"/>
  <c r="AP243" i="1"/>
  <c r="AN243" i="1"/>
  <c r="AM243" i="1"/>
  <c r="AL243" i="1"/>
  <c r="AK243" i="1"/>
  <c r="AJ243" i="1"/>
  <c r="AI243" i="1"/>
  <c r="AH243" i="1"/>
  <c r="AE243" i="1"/>
  <c r="AC243" i="1" s="1"/>
  <c r="AD243" i="1"/>
  <c r="AB243" i="1"/>
  <c r="AA243" i="1"/>
  <c r="X243" i="1"/>
  <c r="V243" i="1"/>
  <c r="U243" i="1"/>
  <c r="S243" i="1"/>
  <c r="R243" i="1"/>
  <c r="Q243" i="1"/>
  <c r="M243" i="1"/>
  <c r="L243" i="1"/>
  <c r="G243" i="1"/>
  <c r="F243" i="1"/>
  <c r="E243" i="1" s="1"/>
  <c r="FZ242" i="1"/>
  <c r="FZ299" i="1" s="1"/>
  <c r="FS242" i="1"/>
  <c r="FS299" i="1" s="1"/>
  <c r="FN242" i="1"/>
  <c r="FL242" i="1" s="1"/>
  <c r="FF242" i="1"/>
  <c r="FD242" i="1"/>
  <c r="EA242" i="1"/>
  <c r="DZ242" i="1"/>
  <c r="DX242" i="1" s="1"/>
  <c r="DT242" i="1"/>
  <c r="DR242" i="1" s="1"/>
  <c r="DQ242" i="1"/>
  <c r="DO242" i="1"/>
  <c r="DJ242" i="1"/>
  <c r="DI242" i="1"/>
  <c r="FE242" i="1" s="1"/>
  <c r="DH242" i="1"/>
  <c r="DH299" i="1" s="1"/>
  <c r="DD242" i="1"/>
  <c r="DB242" i="1"/>
  <c r="DB299" i="1" s="1"/>
  <c r="DA242" i="1"/>
  <c r="CY242" i="1"/>
  <c r="CY299" i="1" s="1"/>
  <c r="CX242" i="1"/>
  <c r="CX299" i="1" s="1"/>
  <c r="CV242" i="1"/>
  <c r="CU242" i="1"/>
  <c r="CS242" i="1"/>
  <c r="CR242" i="1"/>
  <c r="CJ242" i="1"/>
  <c r="CI242" i="1"/>
  <c r="CD242" i="1"/>
  <c r="CC242" i="1"/>
  <c r="BX242" i="1"/>
  <c r="BX240" i="1" s="1"/>
  <c r="BX238" i="1" s="1"/>
  <c r="BW242" i="1"/>
  <c r="BU242" i="1"/>
  <c r="BR242" i="1"/>
  <c r="BQ242" i="1"/>
  <c r="BQ240" i="1" s="1"/>
  <c r="BP242" i="1"/>
  <c r="BO242" i="1"/>
  <c r="BN242" i="1"/>
  <c r="BM242" i="1"/>
  <c r="BK242" i="1"/>
  <c r="BJ242" i="1"/>
  <c r="BI242" i="1"/>
  <c r="BD242" i="1"/>
  <c r="BC242" i="1"/>
  <c r="BA242" i="1"/>
  <c r="AU242" i="1"/>
  <c r="AT242" i="1"/>
  <c r="AZ242" i="1" s="1"/>
  <c r="AQ242" i="1"/>
  <c r="AP242" i="1"/>
  <c r="AN242" i="1"/>
  <c r="AN240" i="1" s="1"/>
  <c r="AN238" i="1" s="1"/>
  <c r="AM242" i="1"/>
  <c r="AI242" i="1"/>
  <c r="AH242" i="1"/>
  <c r="AH240" i="1" s="1"/>
  <c r="AE242" i="1"/>
  <c r="AD242" i="1"/>
  <c r="AD240" i="1" s="1"/>
  <c r="AD238" i="1" s="1"/>
  <c r="AB242" i="1"/>
  <c r="AA242" i="1"/>
  <c r="V242" i="1"/>
  <c r="U242" i="1"/>
  <c r="S242" i="1"/>
  <c r="R242" i="1"/>
  <c r="O242" i="1"/>
  <c r="M242" i="1"/>
  <c r="K242" i="1" s="1"/>
  <c r="L242" i="1"/>
  <c r="J242" i="1"/>
  <c r="J240" i="1" s="1"/>
  <c r="G242" i="1"/>
  <c r="F242" i="1"/>
  <c r="FZ241" i="1"/>
  <c r="FS241" i="1"/>
  <c r="FS240" i="1" s="1"/>
  <c r="FS238" i="1" s="1"/>
  <c r="FS226" i="1" s="1"/>
  <c r="FF241" i="1"/>
  <c r="FD241" i="1" s="1"/>
  <c r="DQ241" i="1"/>
  <c r="DJ241" i="1"/>
  <c r="FO241" i="1" s="1"/>
  <c r="DH241" i="1"/>
  <c r="DH240" i="1" s="1"/>
  <c r="DH238" i="1" s="1"/>
  <c r="DH226" i="1" s="1"/>
  <c r="DD241" i="1"/>
  <c r="DB241" i="1"/>
  <c r="DB240" i="1" s="1"/>
  <c r="DA241" i="1"/>
  <c r="CY241" i="1"/>
  <c r="CY240" i="1" s="1"/>
  <c r="CY238" i="1" s="1"/>
  <c r="CY226" i="1" s="1"/>
  <c r="CX241" i="1"/>
  <c r="CW241" i="1"/>
  <c r="CV241" i="1"/>
  <c r="CU241" i="1"/>
  <c r="CU240" i="1" s="1"/>
  <c r="CS241" i="1"/>
  <c r="CR241" i="1"/>
  <c r="CJ241" i="1"/>
  <c r="CI241" i="1"/>
  <c r="CI240" i="1" s="1"/>
  <c r="CI238" i="1" s="1"/>
  <c r="CD241" i="1"/>
  <c r="CD240" i="1" s="1"/>
  <c r="CD238" i="1" s="1"/>
  <c r="CC241" i="1"/>
  <c r="CA241" i="1"/>
  <c r="BX241" i="1"/>
  <c r="BW241" i="1"/>
  <c r="BW240" i="1" s="1"/>
  <c r="BU241" i="1"/>
  <c r="BT241" i="1"/>
  <c r="BR241" i="1"/>
  <c r="BR240" i="1" s="1"/>
  <c r="BQ241" i="1"/>
  <c r="BO241" i="1"/>
  <c r="BO240" i="1" s="1"/>
  <c r="BN241" i="1"/>
  <c r="BM241" i="1"/>
  <c r="BK241" i="1"/>
  <c r="BJ241" i="1"/>
  <c r="BJ240" i="1" s="1"/>
  <c r="BI241" i="1"/>
  <c r="BD241" i="1"/>
  <c r="BD240" i="1" s="1"/>
  <c r="BD238" i="1" s="1"/>
  <c r="BC241" i="1"/>
  <c r="BA241" i="1"/>
  <c r="AZ241" i="1"/>
  <c r="AU241" i="1"/>
  <c r="AT241" i="1"/>
  <c r="AS241" i="1"/>
  <c r="AQ241" i="1"/>
  <c r="AP241" i="1"/>
  <c r="AP240" i="1" s="1"/>
  <c r="AP238" i="1" s="1"/>
  <c r="AN241" i="1"/>
  <c r="AM241" i="1"/>
  <c r="AM240" i="1" s="1"/>
  <c r="AM238" i="1" s="1"/>
  <c r="AI241" i="1"/>
  <c r="AH241" i="1"/>
  <c r="AG241" i="1"/>
  <c r="AE241" i="1"/>
  <c r="AD241" i="1"/>
  <c r="AB241" i="1"/>
  <c r="AB240" i="1" s="1"/>
  <c r="AA241" i="1"/>
  <c r="Y241" i="1"/>
  <c r="V241" i="1"/>
  <c r="U241" i="1"/>
  <c r="U240" i="1" s="1"/>
  <c r="S241" i="1"/>
  <c r="R241" i="1"/>
  <c r="M241" i="1"/>
  <c r="L241" i="1"/>
  <c r="L240" i="1" s="1"/>
  <c r="G241" i="1"/>
  <c r="G240" i="1" s="1"/>
  <c r="F241" i="1"/>
  <c r="FZ240" i="1"/>
  <c r="FZ238" i="1" s="1"/>
  <c r="FZ226" i="1" s="1"/>
  <c r="DP240" i="1"/>
  <c r="DJ240" i="1"/>
  <c r="DE240" i="1"/>
  <c r="CJ240" i="1"/>
  <c r="BN240" i="1"/>
  <c r="AQ240" i="1"/>
  <c r="AE240" i="1"/>
  <c r="AE238" i="1" s="1"/>
  <c r="S240" i="1"/>
  <c r="F240" i="1"/>
  <c r="FY238" i="1"/>
  <c r="FY299" i="1" s="1"/>
  <c r="FX238" i="1"/>
  <c r="FW238" i="1"/>
  <c r="FH238" i="1"/>
  <c r="FH299" i="1" s="1"/>
  <c r="FC238" i="1"/>
  <c r="FC299" i="1" s="1"/>
  <c r="EU238" i="1"/>
  <c r="EJ238" i="1"/>
  <c r="EJ299" i="1" s="1"/>
  <c r="EB238" i="1"/>
  <c r="BW238" i="1"/>
  <c r="BJ238" i="1"/>
  <c r="AH238" i="1"/>
  <c r="FW236" i="1"/>
  <c r="FW304" i="1" s="1"/>
  <c r="FV236" i="1"/>
  <c r="FS236" i="1"/>
  <c r="FR236" i="1"/>
  <c r="FP236" i="1"/>
  <c r="FP304" i="1" s="1"/>
  <c r="FN236" i="1"/>
  <c r="FL236" i="1"/>
  <c r="FH236" i="1"/>
  <c r="FH304" i="1" s="1"/>
  <c r="FF236" i="1"/>
  <c r="FB236" i="1"/>
  <c r="FB304" i="1" s="1"/>
  <c r="FA236" i="1"/>
  <c r="EU236" i="1"/>
  <c r="EU304" i="1" s="1"/>
  <c r="ES236" i="1"/>
  <c r="EI236" i="1"/>
  <c r="EI304" i="1" s="1"/>
  <c r="EH236" i="1"/>
  <c r="EB236" i="1"/>
  <c r="EB304" i="1" s="1"/>
  <c r="DZ236" i="1"/>
  <c r="DU236" i="1"/>
  <c r="DT236" i="1"/>
  <c r="DP236" i="1"/>
  <c r="DO236" i="1"/>
  <c r="DK236" i="1"/>
  <c r="DJ236" i="1"/>
  <c r="DG236" i="1"/>
  <c r="DD236" i="1"/>
  <c r="DB236" i="1"/>
  <c r="DA236" i="1"/>
  <c r="CX236" i="1"/>
  <c r="CW236" i="1"/>
  <c r="CU236" i="1"/>
  <c r="CS236" i="1"/>
  <c r="CR236" i="1"/>
  <c r="CL236" i="1"/>
  <c r="CI236" i="1"/>
  <c r="CC236" i="1"/>
  <c r="BZ236" i="1"/>
  <c r="BW236" i="1"/>
  <c r="BT236" i="1"/>
  <c r="BQ236" i="1"/>
  <c r="BN236" i="1"/>
  <c r="BI236" i="1"/>
  <c r="BG236" i="1"/>
  <c r="BD236" i="1"/>
  <c r="AZ236" i="1"/>
  <c r="AW236" i="1"/>
  <c r="AT236" i="1"/>
  <c r="AQ236" i="1"/>
  <c r="AP236" i="1"/>
  <c r="AN236" i="1"/>
  <c r="AM236" i="1"/>
  <c r="AJ236" i="1"/>
  <c r="AI236" i="1"/>
  <c r="AG236" i="1"/>
  <c r="AE236" i="1"/>
  <c r="AD236" i="1"/>
  <c r="AB236" i="1"/>
  <c r="AA236" i="1"/>
  <c r="Y236" i="1"/>
  <c r="V236" i="1"/>
  <c r="U236" i="1"/>
  <c r="S236" i="1"/>
  <c r="P236" i="1"/>
  <c r="M236" i="1"/>
  <c r="J236" i="1"/>
  <c r="G236" i="1"/>
  <c r="FY235" i="1"/>
  <c r="FW235" i="1"/>
  <c r="FV235" i="1"/>
  <c r="FT235" i="1"/>
  <c r="FR235" i="1"/>
  <c r="FP235" i="1"/>
  <c r="FP301" i="1" s="1"/>
  <c r="FP29" i="1" s="1"/>
  <c r="FQ29" i="1" s="1"/>
  <c r="FJ235" i="1"/>
  <c r="FH235" i="1"/>
  <c r="FG235" i="1"/>
  <c r="FC235" i="1"/>
  <c r="FB235" i="1"/>
  <c r="EW235" i="1"/>
  <c r="EU235" i="1"/>
  <c r="ES235" i="1"/>
  <c r="EJ235" i="1"/>
  <c r="EI235" i="1"/>
  <c r="ED235" i="1"/>
  <c r="EB235" i="1"/>
  <c r="DV235" i="1"/>
  <c r="DU235" i="1"/>
  <c r="DQ235" i="1"/>
  <c r="DP235" i="1"/>
  <c r="DL235" i="1"/>
  <c r="DK235" i="1"/>
  <c r="DI235" i="1"/>
  <c r="DH235" i="1"/>
  <c r="CZ235" i="1"/>
  <c r="CY235" i="1"/>
  <c r="FR234" i="1"/>
  <c r="FP234" i="1"/>
  <c r="FH234" i="1"/>
  <c r="EB234" i="1"/>
  <c r="FR233" i="1"/>
  <c r="FP233" i="1"/>
  <c r="EU233" i="1"/>
  <c r="DU233" i="1"/>
  <c r="DE233" i="1"/>
  <c r="DD233" i="1"/>
  <c r="BW233" i="1"/>
  <c r="FU232" i="1"/>
  <c r="FG232" i="1"/>
  <c r="EZ232" i="1"/>
  <c r="EG232" i="1"/>
  <c r="DI232" i="1"/>
  <c r="FE232" i="1" s="1"/>
  <c r="FU231" i="1"/>
  <c r="FG231" i="1"/>
  <c r="FE231" i="1"/>
  <c r="DI231" i="1"/>
  <c r="FU230" i="1"/>
  <c r="FG230" i="1"/>
  <c r="FD230" i="1"/>
  <c r="ET230" i="1"/>
  <c r="EG230" i="1"/>
  <c r="DI230" i="1"/>
  <c r="EL230" i="1" s="1"/>
  <c r="FU229" i="1"/>
  <c r="FG229" i="1"/>
  <c r="FE229" i="1"/>
  <c r="FD229" i="1"/>
  <c r="ET229" i="1"/>
  <c r="EL229" i="1"/>
  <c r="EG229" i="1"/>
  <c r="DI229" i="1"/>
  <c r="EZ229" i="1" s="1"/>
  <c r="FW228" i="1"/>
  <c r="FV228" i="1"/>
  <c r="FT228" i="1" s="1"/>
  <c r="FU228" i="1"/>
  <c r="FG228" i="1"/>
  <c r="FD228" i="1"/>
  <c r="FE228" i="1" s="1"/>
  <c r="FA228" i="1"/>
  <c r="EY228" i="1"/>
  <c r="EZ228" i="1" s="1"/>
  <c r="ET228" i="1"/>
  <c r="EK228" i="1"/>
  <c r="EI228" i="1"/>
  <c r="EH228" i="1"/>
  <c r="DX228" i="1"/>
  <c r="DY228" i="1" s="1"/>
  <c r="DI228" i="1"/>
  <c r="EL228" i="1" s="1"/>
  <c r="FW227" i="1"/>
  <c r="FV227" i="1"/>
  <c r="FT227" i="1" s="1"/>
  <c r="FU227" i="1"/>
  <c r="FF227" i="1"/>
  <c r="ES227" i="1"/>
  <c r="EK227" i="1"/>
  <c r="EI227" i="1"/>
  <c r="DZ227" i="1"/>
  <c r="DX227" i="1"/>
  <c r="DJ227" i="1"/>
  <c r="FW226" i="1"/>
  <c r="FV226" i="1"/>
  <c r="FK226" i="1"/>
  <c r="FG226" i="1"/>
  <c r="FD226" i="1"/>
  <c r="FE226" i="1" s="1"/>
  <c r="EZ226" i="1"/>
  <c r="EY226" i="1"/>
  <c r="ET226" i="1"/>
  <c r="EM226" i="1"/>
  <c r="EL226" i="1"/>
  <c r="EI226" i="1"/>
  <c r="EH226" i="1"/>
  <c r="EG226" i="1"/>
  <c r="EF226" i="1"/>
  <c r="EA226" i="1"/>
  <c r="DS226" i="1"/>
  <c r="DN226" i="1"/>
  <c r="DM226" i="1"/>
  <c r="DI226" i="1"/>
  <c r="DY226" i="1" s="1"/>
  <c r="DE226" i="1"/>
  <c r="FW225" i="1"/>
  <c r="FV225" i="1"/>
  <c r="FT225" i="1" s="1"/>
  <c r="FU225" i="1" s="1"/>
  <c r="FO225" i="1"/>
  <c r="FG225" i="1"/>
  <c r="FD225" i="1"/>
  <c r="FE225" i="1" s="1"/>
  <c r="FA225" i="1"/>
  <c r="ET225" i="1"/>
  <c r="EK225" i="1"/>
  <c r="EI225" i="1"/>
  <c r="EH225" i="1"/>
  <c r="EA225" i="1"/>
  <c r="DY225" i="1"/>
  <c r="DX225" i="1"/>
  <c r="DO225" i="1"/>
  <c r="DT225" i="1" s="1"/>
  <c r="DM225" i="1"/>
  <c r="DI225" i="1"/>
  <c r="EL225" i="1" s="1"/>
  <c r="DG225" i="1"/>
  <c r="DF225" i="1" s="1"/>
  <c r="CW225" i="1"/>
  <c r="FW224" i="1"/>
  <c r="FG224" i="1"/>
  <c r="FF224" i="1"/>
  <c r="FD224" i="1" s="1"/>
  <c r="FC224" i="1"/>
  <c r="FB224" i="1"/>
  <c r="ET224" i="1"/>
  <c r="ES224" i="1"/>
  <c r="EK224" i="1"/>
  <c r="EJ224" i="1"/>
  <c r="EI224" i="1"/>
  <c r="DZ224" i="1"/>
  <c r="DO224" i="1"/>
  <c r="DM224" i="1"/>
  <c r="DJ224" i="1"/>
  <c r="CW224" i="1"/>
  <c r="FW223" i="1"/>
  <c r="FO223" i="1"/>
  <c r="FL223" i="1"/>
  <c r="FG223" i="1"/>
  <c r="FE223" i="1"/>
  <c r="FD223" i="1"/>
  <c r="FB223" i="1"/>
  <c r="FA223" i="1"/>
  <c r="ES223" i="1"/>
  <c r="EI223" i="1"/>
  <c r="EH223" i="1"/>
  <c r="EF223" i="1"/>
  <c r="EG223" i="1" s="1"/>
  <c r="EA223" i="1"/>
  <c r="DY223" i="1"/>
  <c r="DX223" i="1"/>
  <c r="DV223" i="1"/>
  <c r="DU223" i="1"/>
  <c r="DT223" i="1"/>
  <c r="DR223" i="1"/>
  <c r="DS223" i="1" s="1"/>
  <c r="DN223" i="1"/>
  <c r="DM223" i="1"/>
  <c r="DI223" i="1"/>
  <c r="DG223" i="1"/>
  <c r="DF223" i="1" s="1"/>
  <c r="CZ223" i="1"/>
  <c r="CW223" i="1"/>
  <c r="CU223" i="1"/>
  <c r="CT223" i="1" s="1"/>
  <c r="CQ223" i="1"/>
  <c r="CK223" i="1"/>
  <c r="CH223" i="1"/>
  <c r="CF223" i="1"/>
  <c r="BY223" i="1"/>
  <c r="BV223" i="1"/>
  <c r="BP223" i="1"/>
  <c r="BP218" i="1" s="1"/>
  <c r="BG223" i="1"/>
  <c r="BF223" i="1"/>
  <c r="BB223" i="1"/>
  <c r="AZ223" i="1"/>
  <c r="AV223" i="1"/>
  <c r="AT223" i="1"/>
  <c r="AS223" i="1"/>
  <c r="AG223" i="1"/>
  <c r="AF223" i="1"/>
  <c r="AC223" i="1"/>
  <c r="Z223" i="1"/>
  <c r="AK223" i="1" s="1"/>
  <c r="Y223" i="1"/>
  <c r="X223" i="1"/>
  <c r="T223" i="1"/>
  <c r="Q223" i="1"/>
  <c r="P223" i="1"/>
  <c r="O223" i="1"/>
  <c r="N223" i="1" s="1"/>
  <c r="K223" i="1"/>
  <c r="J223" i="1"/>
  <c r="I223" i="1"/>
  <c r="E223" i="1"/>
  <c r="FW222" i="1"/>
  <c r="FT222" i="1" s="1"/>
  <c r="FV222" i="1"/>
  <c r="FO222" i="1"/>
  <c r="FK222" i="1"/>
  <c r="FE222" i="1"/>
  <c r="FD222" i="1"/>
  <c r="FB222" i="1"/>
  <c r="FA222" i="1"/>
  <c r="EW222" i="1"/>
  <c r="EJ222" i="1"/>
  <c r="EJ218" i="1" s="1"/>
  <c r="EI222" i="1"/>
  <c r="EH222" i="1"/>
  <c r="EF222" i="1"/>
  <c r="EG222" i="1" s="1"/>
  <c r="EE222" i="1"/>
  <c r="ED222" i="1"/>
  <c r="ED218" i="1" s="1"/>
  <c r="EE218" i="1" s="1"/>
  <c r="DX222" i="1"/>
  <c r="DV222" i="1"/>
  <c r="DU222" i="1"/>
  <c r="DT222" i="1"/>
  <c r="DR222" i="1"/>
  <c r="DS222" i="1" s="1"/>
  <c r="DQ222" i="1"/>
  <c r="DQ218" i="1" s="1"/>
  <c r="DM222" i="1"/>
  <c r="DN222" i="1" s="1"/>
  <c r="DI222" i="1"/>
  <c r="FM222" i="1" s="1"/>
  <c r="DH222" i="1"/>
  <c r="DF222" i="1" s="1"/>
  <c r="CW222" i="1"/>
  <c r="FW221" i="1"/>
  <c r="FV221" i="1"/>
  <c r="FT221" i="1"/>
  <c r="FU221" i="1" s="1"/>
  <c r="FO221" i="1"/>
  <c r="FG221" i="1"/>
  <c r="FD221" i="1"/>
  <c r="FB221" i="1"/>
  <c r="FA221" i="1"/>
  <c r="EY221" i="1"/>
  <c r="ET221" i="1"/>
  <c r="EK221" i="1"/>
  <c r="EM221" i="1" s="1"/>
  <c r="EI221" i="1"/>
  <c r="EH221" i="1"/>
  <c r="EF221" i="1"/>
  <c r="EA221" i="1"/>
  <c r="DX221" i="1"/>
  <c r="DV221" i="1"/>
  <c r="DU221" i="1"/>
  <c r="DT221" i="1"/>
  <c r="DR221" i="1"/>
  <c r="DM221" i="1"/>
  <c r="DI221" i="1"/>
  <c r="DG221" i="1"/>
  <c r="DF221" i="1" s="1"/>
  <c r="CZ221" i="1"/>
  <c r="CW221" i="1"/>
  <c r="CT221" i="1"/>
  <c r="CQ221" i="1"/>
  <c r="CM221" i="1"/>
  <c r="CL221" i="1"/>
  <c r="CK221" i="1"/>
  <c r="CH221" i="1"/>
  <c r="CB221" i="1"/>
  <c r="CA221" i="1"/>
  <c r="BV221" i="1"/>
  <c r="BT221" i="1"/>
  <c r="BG221" i="1"/>
  <c r="BG218" i="1" s="1"/>
  <c r="BF221" i="1"/>
  <c r="BE221" i="1"/>
  <c r="BB221" i="1"/>
  <c r="AX221" i="1"/>
  <c r="AV221" i="1"/>
  <c r="AT221" i="1"/>
  <c r="AZ221" i="1" s="1"/>
  <c r="AY221" i="1" s="1"/>
  <c r="BL221" i="1" s="1"/>
  <c r="AL221" i="1"/>
  <c r="AG221" i="1"/>
  <c r="AF221" i="1"/>
  <c r="AR221" i="1" s="1"/>
  <c r="AC221" i="1"/>
  <c r="Z221" i="1"/>
  <c r="AK221" i="1" s="1"/>
  <c r="Y221" i="1"/>
  <c r="X221" i="1"/>
  <c r="W221" i="1" s="1"/>
  <c r="T221" i="1"/>
  <c r="Q221" i="1"/>
  <c r="P221" i="1"/>
  <c r="O221" i="1"/>
  <c r="K221" i="1"/>
  <c r="J221" i="1"/>
  <c r="I221" i="1"/>
  <c r="I218" i="1" s="1"/>
  <c r="E221" i="1"/>
  <c r="FW220" i="1"/>
  <c r="FV220" i="1"/>
  <c r="FO220" i="1"/>
  <c r="FG220" i="1"/>
  <c r="FB220" i="1"/>
  <c r="FA220" i="1"/>
  <c r="EV220" i="1"/>
  <c r="ET220" i="1"/>
  <c r="EK220" i="1"/>
  <c r="EI220" i="1"/>
  <c r="EH220" i="1"/>
  <c r="EF220" i="1"/>
  <c r="EG220" i="1" s="1"/>
  <c r="EE220" i="1"/>
  <c r="EC220" i="1"/>
  <c r="EA220" i="1"/>
  <c r="DY220" i="1"/>
  <c r="DX220" i="1"/>
  <c r="DV220" i="1"/>
  <c r="DU220" i="1"/>
  <c r="DT220" i="1"/>
  <c r="DR220" i="1" s="1"/>
  <c r="DS220" i="1" s="1"/>
  <c r="DM220" i="1"/>
  <c r="DN220" i="1" s="1"/>
  <c r="DI220" i="1"/>
  <c r="FE220" i="1" s="1"/>
  <c r="DG220" i="1"/>
  <c r="DF220" i="1" s="1"/>
  <c r="CW220" i="1"/>
  <c r="FW219" i="1"/>
  <c r="FW218" i="1" s="1"/>
  <c r="FW233" i="1" s="1"/>
  <c r="FV219" i="1"/>
  <c r="FT219" i="1"/>
  <c r="FO219" i="1"/>
  <c r="FL219" i="1"/>
  <c r="FI219" i="1"/>
  <c r="FG219" i="1"/>
  <c r="FD219" i="1"/>
  <c r="FB219" i="1"/>
  <c r="EV219" i="1"/>
  <c r="ET219" i="1"/>
  <c r="EK219" i="1"/>
  <c r="EI219" i="1"/>
  <c r="EC219" i="1"/>
  <c r="DX219" i="1"/>
  <c r="DV219" i="1"/>
  <c r="DP219" i="1"/>
  <c r="DU219" i="1" s="1"/>
  <c r="DU218" i="1" s="1"/>
  <c r="DU234" i="1" s="1"/>
  <c r="DM219" i="1"/>
  <c r="DJ219" i="1"/>
  <c r="CZ219" i="1"/>
  <c r="CW219" i="1"/>
  <c r="CT219" i="1"/>
  <c r="CQ219" i="1"/>
  <c r="CQ218" i="1" s="1"/>
  <c r="CM219" i="1"/>
  <c r="CH219" i="1"/>
  <c r="CB219" i="1"/>
  <c r="CA219" i="1"/>
  <c r="CU219" i="1" s="1"/>
  <c r="BV219" i="1"/>
  <c r="CF219" i="1" s="1"/>
  <c r="BT219" i="1"/>
  <c r="BS219" i="1"/>
  <c r="BH219" i="1"/>
  <c r="BG219" i="1"/>
  <c r="BF219" i="1"/>
  <c r="BE219" i="1" s="1"/>
  <c r="BB219" i="1"/>
  <c r="AY219" i="1"/>
  <c r="AX219" i="1"/>
  <c r="AV219" i="1" s="1"/>
  <c r="AT219" i="1"/>
  <c r="AZ219" i="1" s="1"/>
  <c r="AS219" i="1"/>
  <c r="AR219" i="1"/>
  <c r="AG219" i="1"/>
  <c r="AF219" i="1" s="1"/>
  <c r="AC219" i="1"/>
  <c r="Z219" i="1"/>
  <c r="AK219" i="1" s="1"/>
  <c r="Y219" i="1"/>
  <c r="X219" i="1"/>
  <c r="T219" i="1"/>
  <c r="Q219" i="1"/>
  <c r="P219" i="1"/>
  <c r="O219" i="1"/>
  <c r="K219" i="1"/>
  <c r="J219" i="1"/>
  <c r="I219" i="1"/>
  <c r="E219" i="1"/>
  <c r="FY218" i="1"/>
  <c r="FX218" i="1"/>
  <c r="FN218" i="1"/>
  <c r="FJ218" i="1"/>
  <c r="FK218" i="1" s="1"/>
  <c r="FH218" i="1"/>
  <c r="FH233" i="1" s="1"/>
  <c r="FF218" i="1"/>
  <c r="EX218" i="1"/>
  <c r="EW218" i="1"/>
  <c r="EU218" i="1"/>
  <c r="EU234" i="1" s="1"/>
  <c r="EB218" i="1"/>
  <c r="EB233" i="1" s="1"/>
  <c r="DZ218" i="1"/>
  <c r="DX218" i="1"/>
  <c r="DP218" i="1"/>
  <c r="DO218" i="1"/>
  <c r="DL218" i="1"/>
  <c r="DK218" i="1"/>
  <c r="DH218" i="1"/>
  <c r="DB218" i="1"/>
  <c r="DA218" i="1"/>
  <c r="CZ218" i="1"/>
  <c r="CY218" i="1"/>
  <c r="CX218" i="1"/>
  <c r="CW218" i="1"/>
  <c r="CV218" i="1"/>
  <c r="CS218" i="1"/>
  <c r="CR218" i="1"/>
  <c r="CP218" i="1"/>
  <c r="CO218" i="1"/>
  <c r="CO215" i="1" s="1"/>
  <c r="CO213" i="1" s="1"/>
  <c r="CN218" i="1"/>
  <c r="CM218" i="1"/>
  <c r="CJ218" i="1"/>
  <c r="CI218" i="1"/>
  <c r="CD218" i="1"/>
  <c r="CA218" i="1"/>
  <c r="BX218" i="1"/>
  <c r="BW218" i="1"/>
  <c r="BU218" i="1"/>
  <c r="BR218" i="1"/>
  <c r="BQ218" i="1"/>
  <c r="BO218" i="1"/>
  <c r="BN218" i="1"/>
  <c r="BM218" i="1"/>
  <c r="BJ218" i="1"/>
  <c r="BD218" i="1"/>
  <c r="BC218" i="1"/>
  <c r="BB218" i="1"/>
  <c r="BA218" i="1"/>
  <c r="AX218" i="1"/>
  <c r="AW218" i="1"/>
  <c r="AU218" i="1"/>
  <c r="AT218" i="1"/>
  <c r="AQ218" i="1"/>
  <c r="AP218" i="1"/>
  <c r="AN218" i="1"/>
  <c r="AM218" i="1"/>
  <c r="AJ218" i="1"/>
  <c r="AI218" i="1"/>
  <c r="AH218" i="1"/>
  <c r="AG218" i="1"/>
  <c r="AE218" i="1"/>
  <c r="AD218" i="1"/>
  <c r="AC218" i="1"/>
  <c r="AB218" i="1"/>
  <c r="AA218" i="1"/>
  <c r="Y218" i="1"/>
  <c r="V218" i="1"/>
  <c r="U218" i="1"/>
  <c r="T218" i="1" s="1"/>
  <c r="S218" i="1"/>
  <c r="R218" i="1"/>
  <c r="Q218" i="1"/>
  <c r="P218" i="1"/>
  <c r="O218" i="1"/>
  <c r="M218" i="1"/>
  <c r="L218" i="1"/>
  <c r="G218" i="1"/>
  <c r="E218" i="1" s="1"/>
  <c r="F218" i="1"/>
  <c r="FU217" i="1"/>
  <c r="FO217" i="1"/>
  <c r="FM217" i="1"/>
  <c r="FG217" i="1"/>
  <c r="FE217" i="1"/>
  <c r="EZ217" i="1"/>
  <c r="EY217" i="1"/>
  <c r="ET217" i="1"/>
  <c r="EM217" i="1"/>
  <c r="EL217" i="1"/>
  <c r="EF217" i="1"/>
  <c r="EG217" i="1" s="1"/>
  <c r="EE217" i="1"/>
  <c r="EA217" i="1"/>
  <c r="DY217" i="1"/>
  <c r="DN217" i="1"/>
  <c r="DM217" i="1"/>
  <c r="CZ217" i="1"/>
  <c r="CT217" i="1"/>
  <c r="CQ217" i="1"/>
  <c r="CM217" i="1"/>
  <c r="CK217" i="1"/>
  <c r="CH217" i="1"/>
  <c r="CB217" i="1"/>
  <c r="CA217" i="1"/>
  <c r="BY217" i="1" s="1"/>
  <c r="BV217" i="1"/>
  <c r="CF217" i="1" s="1"/>
  <c r="BL217" i="1"/>
  <c r="BH217" i="1"/>
  <c r="BG217" i="1"/>
  <c r="BE217" i="1"/>
  <c r="BB217" i="1"/>
  <c r="AY217" i="1"/>
  <c r="AX217" i="1"/>
  <c r="AV217" i="1"/>
  <c r="AS217" i="1"/>
  <c r="AF217" i="1"/>
  <c r="AC217" i="1"/>
  <c r="Z217" i="1"/>
  <c r="AK217" i="1" s="1"/>
  <c r="AL217" i="1" s="1"/>
  <c r="Y217" i="1"/>
  <c r="W217" i="1"/>
  <c r="T217" i="1"/>
  <c r="Q217" i="1"/>
  <c r="P217" i="1"/>
  <c r="N217" i="1"/>
  <c r="K217" i="1"/>
  <c r="J217" i="1"/>
  <c r="H217" i="1" s="1"/>
  <c r="E217" i="1"/>
  <c r="FY216" i="1"/>
  <c r="FT216" i="1" s="1"/>
  <c r="FU216" i="1" s="1"/>
  <c r="FO216" i="1"/>
  <c r="FK216" i="1"/>
  <c r="FD216" i="1"/>
  <c r="EW216" i="1"/>
  <c r="EK216" i="1" s="1"/>
  <c r="EJ216" i="1"/>
  <c r="EF216" i="1" s="1"/>
  <c r="DX216" i="1"/>
  <c r="DQ216" i="1"/>
  <c r="DM216" i="1"/>
  <c r="DL216" i="1"/>
  <c r="DE216" i="1"/>
  <c r="DE212" i="1" s="1"/>
  <c r="DC212" i="1" s="1"/>
  <c r="DC216" i="1"/>
  <c r="CZ216" i="1"/>
  <c r="CW216" i="1"/>
  <c r="CW212" i="1" s="1"/>
  <c r="CV216" i="1"/>
  <c r="CT216" i="1"/>
  <c r="CQ216" i="1"/>
  <c r="CP216" i="1"/>
  <c r="CO216" i="1"/>
  <c r="CN216" i="1"/>
  <c r="CJ216" i="1"/>
  <c r="CJ212" i="1" s="1"/>
  <c r="CJ236" i="1" s="1"/>
  <c r="CH216" i="1"/>
  <c r="CM216" i="1" s="1"/>
  <c r="CK216" i="1" s="1"/>
  <c r="CD216" i="1"/>
  <c r="BV216" i="1"/>
  <c r="CF216" i="1" s="1"/>
  <c r="BU216" i="1"/>
  <c r="BS216" i="1" s="1"/>
  <c r="BH216" i="1"/>
  <c r="BH212" i="1" s="1"/>
  <c r="BH236" i="1" s="1"/>
  <c r="BG216" i="1"/>
  <c r="BE216" i="1"/>
  <c r="BB216" i="1"/>
  <c r="BA216" i="1"/>
  <c r="AY216" i="1"/>
  <c r="BL216" i="1" s="1"/>
  <c r="AV216" i="1"/>
  <c r="AU216" i="1"/>
  <c r="AS216" i="1"/>
  <c r="AH216" i="1"/>
  <c r="AF216" i="1" s="1"/>
  <c r="AC216" i="1"/>
  <c r="Z216" i="1"/>
  <c r="AK216" i="1" s="1"/>
  <c r="Y216" i="1"/>
  <c r="W216" i="1" s="1"/>
  <c r="T216" i="1"/>
  <c r="S216" i="1"/>
  <c r="Q216" i="1"/>
  <c r="P216" i="1"/>
  <c r="N216" i="1"/>
  <c r="K216" i="1"/>
  <c r="J216" i="1"/>
  <c r="H216" i="1" s="1"/>
  <c r="E216" i="1"/>
  <c r="FU215" i="1"/>
  <c r="FO215" i="1"/>
  <c r="FK215" i="1"/>
  <c r="FD215" i="1"/>
  <c r="EX215" i="1"/>
  <c r="EW215" i="1"/>
  <c r="FY215" i="1" s="1"/>
  <c r="FT215" i="1" s="1"/>
  <c r="EK215" i="1"/>
  <c r="EE215" i="1"/>
  <c r="DX215" i="1"/>
  <c r="DM215" i="1"/>
  <c r="DL215" i="1"/>
  <c r="CT215" i="1"/>
  <c r="CQ215" i="1"/>
  <c r="CP215" i="1"/>
  <c r="CP213" i="1" s="1"/>
  <c r="CN215" i="1"/>
  <c r="CK215" i="1"/>
  <c r="CJ215" i="1"/>
  <c r="CH215" i="1"/>
  <c r="CM215" i="1" s="1"/>
  <c r="CB215" i="1"/>
  <c r="CA215" i="1"/>
  <c r="BY215" i="1"/>
  <c r="BV215" i="1"/>
  <c r="CF215" i="1" s="1"/>
  <c r="BU215" i="1"/>
  <c r="BS215" i="1" s="1"/>
  <c r="BL215" i="1"/>
  <c r="BJ215" i="1"/>
  <c r="BH215" i="1"/>
  <c r="BB215" i="1"/>
  <c r="AY215" i="1"/>
  <c r="AX215" i="1"/>
  <c r="AV215" i="1" s="1"/>
  <c r="AU215" i="1"/>
  <c r="AS215" i="1" s="1"/>
  <c r="AR215" i="1"/>
  <c r="AF215" i="1"/>
  <c r="AC215" i="1"/>
  <c r="Z215" i="1"/>
  <c r="AK215" i="1" s="1"/>
  <c r="AL215" i="1" s="1"/>
  <c r="Y215" i="1"/>
  <c r="W215" i="1" s="1"/>
  <c r="T215" i="1"/>
  <c r="Q215" i="1"/>
  <c r="P215" i="1"/>
  <c r="K215" i="1"/>
  <c r="J215" i="1"/>
  <c r="J213" i="1" s="1"/>
  <c r="J212" i="1" s="1"/>
  <c r="H212" i="1" s="1"/>
  <c r="E215" i="1"/>
  <c r="FY214" i="1"/>
  <c r="FK214" i="1"/>
  <c r="FE214" i="1"/>
  <c r="FD214" i="1"/>
  <c r="EX214" i="1"/>
  <c r="EW214" i="1"/>
  <c r="FC214" i="1" s="1"/>
  <c r="EJ214" i="1"/>
  <c r="EE214" i="1"/>
  <c r="ED214" i="1"/>
  <c r="DX214" i="1" s="1"/>
  <c r="DY214" i="1"/>
  <c r="DI214" i="1"/>
  <c r="FO213" i="1"/>
  <c r="FJ213" i="1"/>
  <c r="FD213" i="1"/>
  <c r="EW213" i="1"/>
  <c r="ED213" i="1"/>
  <c r="DX213" i="1"/>
  <c r="DQ213" i="1"/>
  <c r="DM213" i="1"/>
  <c r="DF213" i="1"/>
  <c r="CZ213" i="1"/>
  <c r="CW213" i="1"/>
  <c r="CQ213" i="1"/>
  <c r="CN213" i="1"/>
  <c r="CH213" i="1"/>
  <c r="CM213" i="1" s="1"/>
  <c r="CD213" i="1"/>
  <c r="CB213" i="1" s="1"/>
  <c r="CA213" i="1"/>
  <c r="BY213" i="1"/>
  <c r="BX213" i="1"/>
  <c r="BV213" i="1" s="1"/>
  <c r="BV212" i="1" s="1"/>
  <c r="BU213" i="1"/>
  <c r="BS213" i="1" s="1"/>
  <c r="BH213" i="1"/>
  <c r="BB213" i="1"/>
  <c r="BB212" i="1" s="1"/>
  <c r="AV213" i="1"/>
  <c r="AU213" i="1"/>
  <c r="AR213" i="1"/>
  <c r="AF213" i="1"/>
  <c r="AC213" i="1"/>
  <c r="AC212" i="1" s="1"/>
  <c r="AC236" i="1" s="1"/>
  <c r="Z213" i="1"/>
  <c r="Y213" i="1"/>
  <c r="W213" i="1" s="1"/>
  <c r="T213" i="1"/>
  <c r="S213" i="1"/>
  <c r="M213" i="1"/>
  <c r="K213" i="1"/>
  <c r="H213" i="1"/>
  <c r="G213" i="1"/>
  <c r="E213" i="1" s="1"/>
  <c r="FZ212" i="1"/>
  <c r="FZ236" i="1" s="1"/>
  <c r="FV212" i="1"/>
  <c r="FS212" i="1"/>
  <c r="FO212" i="1"/>
  <c r="FN212" i="1"/>
  <c r="FJ212" i="1"/>
  <c r="FA212" i="1"/>
  <c r="EH212" i="1"/>
  <c r="ED212" i="1"/>
  <c r="DZ212" i="1"/>
  <c r="DQ212" i="1"/>
  <c r="DG212" i="1"/>
  <c r="DB212" i="1"/>
  <c r="CZ212" i="1"/>
  <c r="CZ236" i="1" s="1"/>
  <c r="CY212" i="1"/>
  <c r="CY236" i="1" s="1"/>
  <c r="CX212" i="1"/>
  <c r="CU212" i="1"/>
  <c r="CS212" i="1"/>
  <c r="CQ212" i="1"/>
  <c r="CQ236" i="1" s="1"/>
  <c r="CP212" i="1"/>
  <c r="CL212" i="1"/>
  <c r="CH212" i="1"/>
  <c r="CH236" i="1" s="1"/>
  <c r="CD212" i="1"/>
  <c r="CD236" i="1" s="1"/>
  <c r="CC212" i="1"/>
  <c r="BZ212" i="1"/>
  <c r="BW212" i="1"/>
  <c r="BT212" i="1"/>
  <c r="BS212" i="1"/>
  <c r="BS236" i="1" s="1"/>
  <c r="BR212" i="1"/>
  <c r="BR236" i="1" s="1"/>
  <c r="BQ212" i="1"/>
  <c r="BP212" i="1"/>
  <c r="BP236" i="1" s="1"/>
  <c r="BO212" i="1"/>
  <c r="BO236" i="1" s="1"/>
  <c r="BN212" i="1"/>
  <c r="BM212" i="1"/>
  <c r="BM236" i="1" s="1"/>
  <c r="BJ212" i="1"/>
  <c r="BJ236" i="1" s="1"/>
  <c r="BI212" i="1"/>
  <c r="BF212" i="1"/>
  <c r="BD212" i="1"/>
  <c r="BD304" i="1" s="1"/>
  <c r="BD338" i="1" s="1"/>
  <c r="BC212" i="1"/>
  <c r="AZ212" i="1"/>
  <c r="AX212" i="1"/>
  <c r="AX236" i="1" s="1"/>
  <c r="AW212" i="1"/>
  <c r="AU212" i="1"/>
  <c r="AU236" i="1" s="1"/>
  <c r="AH212" i="1"/>
  <c r="AH236" i="1" s="1"/>
  <c r="AE212" i="1"/>
  <c r="AD212" i="1"/>
  <c r="AB212" i="1"/>
  <c r="AA212" i="1"/>
  <c r="Y212" i="1"/>
  <c r="W212" i="1" s="1"/>
  <c r="V212" i="1"/>
  <c r="V304" i="1" s="1"/>
  <c r="V338" i="1" s="1"/>
  <c r="T212" i="1"/>
  <c r="M212" i="1"/>
  <c r="G212" i="1"/>
  <c r="E212" i="1" s="1"/>
  <c r="FV211" i="1"/>
  <c r="FT211" i="1"/>
  <c r="FU211" i="1" s="1"/>
  <c r="FA211" i="1"/>
  <c r="EY211" i="1" s="1"/>
  <c r="ET211" i="1"/>
  <c r="EK211" i="1"/>
  <c r="EH211" i="1"/>
  <c r="EF211" i="1"/>
  <c r="EA211" i="1"/>
  <c r="DX211" i="1"/>
  <c r="DI211" i="1"/>
  <c r="ET210" i="1"/>
  <c r="ES210" i="1"/>
  <c r="FA210" i="1" s="1"/>
  <c r="EH210" i="1"/>
  <c r="EA210" i="1"/>
  <c r="DX210" i="1"/>
  <c r="DY210" i="1" s="1"/>
  <c r="DI210" i="1"/>
  <c r="DZ209" i="1"/>
  <c r="DJ209" i="1"/>
  <c r="DJ205" i="1" s="1"/>
  <c r="DI209" i="1"/>
  <c r="FV208" i="1"/>
  <c r="FT208" i="1"/>
  <c r="FO208" i="1"/>
  <c r="FG208" i="1"/>
  <c r="FD208" i="1"/>
  <c r="FA208" i="1"/>
  <c r="EZ208" i="1"/>
  <c r="EY208" i="1"/>
  <c r="ET208" i="1"/>
  <c r="EK208" i="1"/>
  <c r="EH208" i="1"/>
  <c r="EF208" i="1" s="1"/>
  <c r="EG208" i="1" s="1"/>
  <c r="EA208" i="1"/>
  <c r="DY208" i="1"/>
  <c r="DX208" i="1"/>
  <c r="DT208" i="1"/>
  <c r="DR208" i="1"/>
  <c r="DS208" i="1" s="1"/>
  <c r="DO208" i="1"/>
  <c r="DM208" i="1"/>
  <c r="DN208" i="1" s="1"/>
  <c r="DI208" i="1"/>
  <c r="DF208" i="1"/>
  <c r="CW208" i="1"/>
  <c r="FO207" i="1"/>
  <c r="FG207" i="1"/>
  <c r="FD207" i="1"/>
  <c r="FE207" i="1" s="1"/>
  <c r="ES207" i="1"/>
  <c r="EH207" i="1"/>
  <c r="EA207" i="1"/>
  <c r="DZ207" i="1"/>
  <c r="DX207" i="1" s="1"/>
  <c r="DY207" i="1"/>
  <c r="DT207" i="1"/>
  <c r="DR207" i="1" s="1"/>
  <c r="DS207" i="1" s="1"/>
  <c r="DO207" i="1"/>
  <c r="DN207" i="1"/>
  <c r="DM207" i="1"/>
  <c r="DI207" i="1"/>
  <c r="FM207" i="1" s="1"/>
  <c r="DG207" i="1"/>
  <c r="DF207" i="1"/>
  <c r="CW207" i="1"/>
  <c r="ES206" i="1"/>
  <c r="DZ206" i="1"/>
  <c r="DJ206" i="1"/>
  <c r="DI206" i="1"/>
  <c r="FO205" i="1"/>
  <c r="FM205" i="1"/>
  <c r="FG205" i="1"/>
  <c r="FF205" i="1"/>
  <c r="FE205" i="1"/>
  <c r="FD205" i="1"/>
  <c r="DT205" i="1"/>
  <c r="DR205" i="1" s="1"/>
  <c r="DS205" i="1" s="1"/>
  <c r="DO205" i="1"/>
  <c r="DO203" i="1" s="1"/>
  <c r="DM205" i="1"/>
  <c r="DN205" i="1" s="1"/>
  <c r="DI205" i="1"/>
  <c r="DG205" i="1"/>
  <c r="DF205" i="1"/>
  <c r="CX205" i="1"/>
  <c r="CW205" i="1"/>
  <c r="FO204" i="1"/>
  <c r="FG204" i="1"/>
  <c r="FD204" i="1"/>
  <c r="EY204" i="1"/>
  <c r="ET204" i="1"/>
  <c r="EK204" i="1"/>
  <c r="EH204" i="1"/>
  <c r="EF204" i="1" s="1"/>
  <c r="EA204" i="1"/>
  <c r="DX204" i="1"/>
  <c r="DT204" i="1"/>
  <c r="DR204" i="1"/>
  <c r="DO204" i="1"/>
  <c r="FA204" i="1" s="1"/>
  <c r="DM204" i="1"/>
  <c r="DI204" i="1"/>
  <c r="DF204" i="1"/>
  <c r="CW204" i="1"/>
  <c r="CU204" i="1"/>
  <c r="CT204" i="1"/>
  <c r="CT203" i="1" s="1"/>
  <c r="CQ204" i="1"/>
  <c r="CP204" i="1"/>
  <c r="CP203" i="1" s="1"/>
  <c r="CO204" i="1"/>
  <c r="CN204" i="1"/>
  <c r="CN203" i="1" s="1"/>
  <c r="CH204" i="1"/>
  <c r="CF204" i="1"/>
  <c r="CB204" i="1"/>
  <c r="BZ204" i="1"/>
  <c r="BY204" i="1" s="1"/>
  <c r="BY203" i="1" s="1"/>
  <c r="BW204" i="1"/>
  <c r="BV204" i="1" s="1"/>
  <c r="BT204" i="1"/>
  <c r="BP204" i="1"/>
  <c r="BH204" i="1"/>
  <c r="BG204" i="1"/>
  <c r="BG203" i="1" s="1"/>
  <c r="BF204" i="1"/>
  <c r="BC204" i="1"/>
  <c r="BB204" i="1" s="1"/>
  <c r="BB203" i="1" s="1"/>
  <c r="AZ204" i="1"/>
  <c r="AV204" i="1"/>
  <c r="AS204" i="1"/>
  <c r="AS203" i="1" s="1"/>
  <c r="AG204" i="1"/>
  <c r="AC204" i="1"/>
  <c r="Z204" i="1"/>
  <c r="Y204" i="1"/>
  <c r="Y203" i="1" s="1"/>
  <c r="X204" i="1"/>
  <c r="T204" i="1"/>
  <c r="Q204" i="1"/>
  <c r="Q203" i="1" s="1"/>
  <c r="P204" i="1"/>
  <c r="N204" i="1" s="1"/>
  <c r="N203" i="1" s="1"/>
  <c r="O204" i="1"/>
  <c r="K204" i="1"/>
  <c r="J204" i="1"/>
  <c r="I204" i="1"/>
  <c r="E204" i="1"/>
  <c r="E203" i="1" s="1"/>
  <c r="FZ203" i="1"/>
  <c r="FZ301" i="1" s="1"/>
  <c r="FS203" i="1"/>
  <c r="FS301" i="1" s="1"/>
  <c r="FN203" i="1"/>
  <c r="FO203" i="1" s="1"/>
  <c r="FF203" i="1"/>
  <c r="FE203" i="1"/>
  <c r="FD203" i="1"/>
  <c r="DM203" i="1"/>
  <c r="DN203" i="1" s="1"/>
  <c r="DJ203" i="1"/>
  <c r="DI203" i="1" s="1"/>
  <c r="FM203" i="1" s="1"/>
  <c r="DH203" i="1"/>
  <c r="DH301" i="1" s="1"/>
  <c r="DG203" i="1"/>
  <c r="DF203" i="1"/>
  <c r="DB203" i="1"/>
  <c r="DB301" i="1" s="1"/>
  <c r="DA203" i="1"/>
  <c r="DA301" i="1" s="1"/>
  <c r="CZ203" i="1"/>
  <c r="CZ301" i="1" s="1"/>
  <c r="CY203" i="1"/>
  <c r="CY301" i="1" s="1"/>
  <c r="CX203" i="1"/>
  <c r="CW203" i="1"/>
  <c r="CV203" i="1"/>
  <c r="CU203" i="1"/>
  <c r="CS203" i="1"/>
  <c r="CR203" i="1"/>
  <c r="CQ203" i="1"/>
  <c r="CO203" i="1"/>
  <c r="CM203" i="1"/>
  <c r="CJ203" i="1"/>
  <c r="CI203" i="1"/>
  <c r="CF203" i="1"/>
  <c r="CD203" i="1"/>
  <c r="CC203" i="1"/>
  <c r="CB203" i="1"/>
  <c r="CA203" i="1"/>
  <c r="BZ203" i="1"/>
  <c r="BX203" i="1"/>
  <c r="BW203" i="1"/>
  <c r="BV203" i="1"/>
  <c r="CE203" i="1" s="1"/>
  <c r="BU203" i="1"/>
  <c r="BR203" i="1"/>
  <c r="BQ203" i="1"/>
  <c r="BP203" i="1"/>
  <c r="BO203" i="1"/>
  <c r="BN203" i="1"/>
  <c r="BM203" i="1"/>
  <c r="BJ203" i="1"/>
  <c r="BI203" i="1"/>
  <c r="BH203" i="1"/>
  <c r="BD203" i="1"/>
  <c r="BC203" i="1"/>
  <c r="BA203" i="1"/>
  <c r="AZ203" i="1"/>
  <c r="BL203" i="1" s="1"/>
  <c r="AX203" i="1"/>
  <c r="AW203" i="1"/>
  <c r="AV203" i="1"/>
  <c r="AU203" i="1"/>
  <c r="AT203" i="1"/>
  <c r="AQ203" i="1"/>
  <c r="AP203" i="1"/>
  <c r="AJ203" i="1"/>
  <c r="AH203" i="1"/>
  <c r="AE203" i="1"/>
  <c r="AD203" i="1"/>
  <c r="AC203" i="1"/>
  <c r="AB203" i="1"/>
  <c r="AA203" i="1"/>
  <c r="X203" i="1"/>
  <c r="V203" i="1"/>
  <c r="U203" i="1"/>
  <c r="T203" i="1"/>
  <c r="S203" i="1"/>
  <c r="R203" i="1"/>
  <c r="P203" i="1"/>
  <c r="O203" i="1"/>
  <c r="M203" i="1"/>
  <c r="L203" i="1"/>
  <c r="K203" i="1"/>
  <c r="I203" i="1"/>
  <c r="G203" i="1"/>
  <c r="F203" i="1"/>
  <c r="FL202" i="1"/>
  <c r="FG202" i="1"/>
  <c r="FF202" i="1"/>
  <c r="FD202" i="1"/>
  <c r="FA202" i="1"/>
  <c r="EY202" i="1" s="1"/>
  <c r="EZ202" i="1" s="1"/>
  <c r="ET202" i="1"/>
  <c r="ES202" i="1"/>
  <c r="FV202" i="1" s="1"/>
  <c r="FT202" i="1" s="1"/>
  <c r="EL202" i="1"/>
  <c r="EK202" i="1"/>
  <c r="EM202" i="1" s="1"/>
  <c r="EH202" i="1"/>
  <c r="EF202" i="1" s="1"/>
  <c r="EA202" i="1"/>
  <c r="DY202" i="1"/>
  <c r="DX202" i="1"/>
  <c r="DM202" i="1"/>
  <c r="DJ202" i="1"/>
  <c r="DI202" i="1"/>
  <c r="CZ202" i="1"/>
  <c r="CW202" i="1"/>
  <c r="CT202" i="1"/>
  <c r="CQ202" i="1"/>
  <c r="CK202" i="1"/>
  <c r="CH202" i="1"/>
  <c r="CF202" i="1"/>
  <c r="CF197" i="1" s="1"/>
  <c r="CB202" i="1"/>
  <c r="BV202" i="1"/>
  <c r="BP202" i="1"/>
  <c r="BP197" i="1" s="1"/>
  <c r="BL202" i="1"/>
  <c r="BG202" i="1"/>
  <c r="BF202" i="1"/>
  <c r="BE202" i="1" s="1"/>
  <c r="BB202" i="1"/>
  <c r="AZ202" i="1"/>
  <c r="AY202" i="1" s="1"/>
  <c r="AV202" i="1"/>
  <c r="AS202" i="1"/>
  <c r="AG202" i="1"/>
  <c r="AL202" i="1" s="1"/>
  <c r="AF202" i="1"/>
  <c r="AR202" i="1" s="1"/>
  <c r="AC202" i="1"/>
  <c r="Z202" i="1"/>
  <c r="AK202" i="1" s="1"/>
  <c r="Y202" i="1"/>
  <c r="X202" i="1"/>
  <c r="W202" i="1" s="1"/>
  <c r="T202" i="1"/>
  <c r="Q202" i="1"/>
  <c r="P202" i="1"/>
  <c r="O202" i="1"/>
  <c r="K202" i="1"/>
  <c r="J202" i="1"/>
  <c r="I202" i="1"/>
  <c r="E202" i="1"/>
  <c r="FO201" i="1"/>
  <c r="FL201" i="1"/>
  <c r="FG201" i="1"/>
  <c r="FE201" i="1"/>
  <c r="FD201" i="1"/>
  <c r="ET201" i="1"/>
  <c r="ES201" i="1"/>
  <c r="FV201" i="1" s="1"/>
  <c r="FT201" i="1" s="1"/>
  <c r="EH201" i="1"/>
  <c r="EF201" i="1" s="1"/>
  <c r="EG201" i="1" s="1"/>
  <c r="EA201" i="1"/>
  <c r="DX201" i="1"/>
  <c r="DT201" i="1"/>
  <c r="DR201" i="1"/>
  <c r="DM201" i="1"/>
  <c r="DI201" i="1"/>
  <c r="FM201" i="1" s="1"/>
  <c r="DG201" i="1"/>
  <c r="DF201" i="1"/>
  <c r="CZ201" i="1"/>
  <c r="CW201" i="1"/>
  <c r="CT201" i="1"/>
  <c r="CQ201" i="1"/>
  <c r="CK201" i="1"/>
  <c r="CF201" i="1"/>
  <c r="CB201" i="1"/>
  <c r="BV201" i="1"/>
  <c r="BG201" i="1"/>
  <c r="BF201" i="1"/>
  <c r="BB201" i="1"/>
  <c r="AZ201" i="1"/>
  <c r="AV201" i="1"/>
  <c r="AT201" i="1"/>
  <c r="AS201" i="1"/>
  <c r="AS197" i="1" s="1"/>
  <c r="AR201" i="1"/>
  <c r="AF201" i="1"/>
  <c r="AC201" i="1"/>
  <c r="AC197" i="1" s="1"/>
  <c r="Z201" i="1"/>
  <c r="AK201" i="1" s="1"/>
  <c r="AL201" i="1" s="1"/>
  <c r="Y201" i="1"/>
  <c r="X201" i="1"/>
  <c r="W201" i="1"/>
  <c r="W197" i="1" s="1"/>
  <c r="T201" i="1"/>
  <c r="Q201" i="1"/>
  <c r="P201" i="1"/>
  <c r="O201" i="1"/>
  <c r="K201" i="1"/>
  <c r="J201" i="1"/>
  <c r="I201" i="1"/>
  <c r="E201" i="1"/>
  <c r="FO200" i="1"/>
  <c r="FL200" i="1"/>
  <c r="FM200" i="1" s="1"/>
  <c r="FG200" i="1"/>
  <c r="FD200" i="1"/>
  <c r="ET200" i="1"/>
  <c r="ES200" i="1"/>
  <c r="EK200" i="1" s="1"/>
  <c r="EH200" i="1"/>
  <c r="EF200" i="1" s="1"/>
  <c r="EG200" i="1"/>
  <c r="EA200" i="1"/>
  <c r="DX200" i="1"/>
  <c r="DY200" i="1" s="1"/>
  <c r="DT200" i="1"/>
  <c r="DR200" i="1" s="1"/>
  <c r="DM200" i="1"/>
  <c r="DI200" i="1"/>
  <c r="DG200" i="1"/>
  <c r="CW200" i="1"/>
  <c r="FO199" i="1"/>
  <c r="FL199" i="1"/>
  <c r="FG199" i="1"/>
  <c r="FE199" i="1"/>
  <c r="FD199" i="1"/>
  <c r="ET199" i="1"/>
  <c r="ES199" i="1"/>
  <c r="FV199" i="1" s="1"/>
  <c r="EK199" i="1"/>
  <c r="EH199" i="1"/>
  <c r="EA199" i="1"/>
  <c r="DY199" i="1"/>
  <c r="DX199" i="1"/>
  <c r="DT199" i="1"/>
  <c r="DR199" i="1"/>
  <c r="DS199" i="1" s="1"/>
  <c r="DM199" i="1"/>
  <c r="DN199" i="1" s="1"/>
  <c r="DI199" i="1"/>
  <c r="FM199" i="1" s="1"/>
  <c r="DG199" i="1"/>
  <c r="DF199" i="1" s="1"/>
  <c r="CZ199" i="1"/>
  <c r="CZ197" i="1" s="1"/>
  <c r="CW199" i="1"/>
  <c r="CU199" i="1"/>
  <c r="CT199" i="1" s="1"/>
  <c r="CQ199" i="1"/>
  <c r="CH199" i="1"/>
  <c r="CF199" i="1"/>
  <c r="CB199" i="1"/>
  <c r="BZ199" i="1"/>
  <c r="BY199" i="1"/>
  <c r="BW199" i="1"/>
  <c r="BV199" i="1"/>
  <c r="BT199" i="1"/>
  <c r="BS199" i="1"/>
  <c r="BP199" i="1"/>
  <c r="BL199" i="1"/>
  <c r="BH199" i="1"/>
  <c r="BG199" i="1"/>
  <c r="BE199" i="1"/>
  <c r="BC199" i="1"/>
  <c r="BB199" i="1" s="1"/>
  <c r="AZ199" i="1"/>
  <c r="BF199" i="1" s="1"/>
  <c r="AY199" i="1"/>
  <c r="AV199" i="1"/>
  <c r="AS199" i="1"/>
  <c r="AL199" i="1"/>
  <c r="AG199" i="1"/>
  <c r="AF199" i="1" s="1"/>
  <c r="AC199" i="1"/>
  <c r="Z199" i="1"/>
  <c r="AK199" i="1" s="1"/>
  <c r="Y199" i="1"/>
  <c r="W199" i="1" s="1"/>
  <c r="X199" i="1"/>
  <c r="T199" i="1"/>
  <c r="T197" i="1" s="1"/>
  <c r="Q199" i="1"/>
  <c r="Q197" i="1" s="1"/>
  <c r="P199" i="1"/>
  <c r="O199" i="1"/>
  <c r="N199" i="1"/>
  <c r="K199" i="1"/>
  <c r="K197" i="1" s="1"/>
  <c r="J199" i="1"/>
  <c r="I199" i="1"/>
  <c r="H199" i="1"/>
  <c r="E199" i="1"/>
  <c r="FT198" i="1"/>
  <c r="FO198" i="1"/>
  <c r="FM198" i="1"/>
  <c r="FL198" i="1"/>
  <c r="FG198" i="1"/>
  <c r="FD198" i="1"/>
  <c r="FE198" i="1" s="1"/>
  <c r="ET198" i="1"/>
  <c r="EK198" i="1"/>
  <c r="EH198" i="1"/>
  <c r="EF198" i="1" s="1"/>
  <c r="EG198" i="1" s="1"/>
  <c r="EA198" i="1"/>
  <c r="DX198" i="1"/>
  <c r="DT198" i="1"/>
  <c r="DT197" i="1" s="1"/>
  <c r="DR198" i="1"/>
  <c r="DO198" i="1"/>
  <c r="FA198" i="1" s="1"/>
  <c r="EY198" i="1" s="1"/>
  <c r="EZ198" i="1" s="1"/>
  <c r="DM198" i="1"/>
  <c r="DN198" i="1" s="1"/>
  <c r="DI198" i="1"/>
  <c r="DS198" i="1" s="1"/>
  <c r="FZ197" i="1"/>
  <c r="FS197" i="1"/>
  <c r="FN197" i="1"/>
  <c r="FF197" i="1"/>
  <c r="FD197" i="1" s="1"/>
  <c r="ES197" i="1"/>
  <c r="DZ197" i="1"/>
  <c r="DX197" i="1"/>
  <c r="DR197" i="1"/>
  <c r="DO197" i="1"/>
  <c r="DM197" i="1"/>
  <c r="DJ197" i="1"/>
  <c r="DH197" i="1"/>
  <c r="DB197" i="1"/>
  <c r="DA197" i="1"/>
  <c r="CY197" i="1"/>
  <c r="CX197" i="1"/>
  <c r="CW197" i="1" s="1"/>
  <c r="CV197" i="1"/>
  <c r="CU197" i="1"/>
  <c r="CT197" i="1"/>
  <c r="CS197" i="1"/>
  <c r="CR197" i="1"/>
  <c r="CQ197" i="1"/>
  <c r="CM197" i="1"/>
  <c r="CJ197" i="1"/>
  <c r="CD197" i="1"/>
  <c r="CC197" i="1"/>
  <c r="CA197" i="1"/>
  <c r="BX197" i="1"/>
  <c r="BW197" i="1"/>
  <c r="BV197" i="1"/>
  <c r="CE197" i="1" s="1"/>
  <c r="BU197" i="1"/>
  <c r="BR197" i="1"/>
  <c r="BQ197" i="1"/>
  <c r="BQ175" i="1" s="1"/>
  <c r="BQ233" i="1" s="1"/>
  <c r="BO197" i="1"/>
  <c r="BN197" i="1"/>
  <c r="BM197" i="1"/>
  <c r="BJ197" i="1"/>
  <c r="BF197" i="1"/>
  <c r="BD197" i="1"/>
  <c r="BB197" i="1"/>
  <c r="BA197" i="1"/>
  <c r="AX197" i="1"/>
  <c r="AW197" i="1"/>
  <c r="AV197" i="1" s="1"/>
  <c r="AU197" i="1"/>
  <c r="AT197" i="1"/>
  <c r="AQ197" i="1"/>
  <c r="AP197" i="1"/>
  <c r="AJ197" i="1"/>
  <c r="AH197" i="1"/>
  <c r="AG197" i="1"/>
  <c r="AE197" i="1"/>
  <c r="AD197" i="1"/>
  <c r="AB197" i="1"/>
  <c r="AA197" i="1"/>
  <c r="Y197" i="1"/>
  <c r="V197" i="1"/>
  <c r="U197" i="1"/>
  <c r="S197" i="1"/>
  <c r="S175" i="1" s="1"/>
  <c r="R197" i="1"/>
  <c r="M197" i="1"/>
  <c r="L197" i="1"/>
  <c r="J197" i="1"/>
  <c r="G197" i="1"/>
  <c r="F197" i="1"/>
  <c r="E197" i="1"/>
  <c r="FO196" i="1"/>
  <c r="FM196" i="1"/>
  <c r="FG196" i="1"/>
  <c r="FA196" i="1"/>
  <c r="EY196" i="1" s="1"/>
  <c r="EZ196" i="1" s="1"/>
  <c r="ET196" i="1"/>
  <c r="EM196" i="1"/>
  <c r="EL196" i="1"/>
  <c r="EK196" i="1"/>
  <c r="FU196" i="1" s="1"/>
  <c r="EA196" i="1"/>
  <c r="DX196" i="1"/>
  <c r="DY196" i="1" s="1"/>
  <c r="DM196" i="1"/>
  <c r="DN196" i="1" s="1"/>
  <c r="DI196" i="1"/>
  <c r="FE196" i="1" s="1"/>
  <c r="DF196" i="1"/>
  <c r="CZ196" i="1"/>
  <c r="CW196" i="1"/>
  <c r="CT196" i="1"/>
  <c r="CQ196" i="1"/>
  <c r="CM196" i="1"/>
  <c r="CL196" i="1"/>
  <c r="CK196" i="1" s="1"/>
  <c r="CH196" i="1"/>
  <c r="CF196" i="1"/>
  <c r="CB196" i="1"/>
  <c r="CA196" i="1"/>
  <c r="BZ196" i="1"/>
  <c r="BY196" i="1"/>
  <c r="BV196" i="1"/>
  <c r="BH196" i="1"/>
  <c r="BG196" i="1"/>
  <c r="BF196" i="1"/>
  <c r="BB196" i="1"/>
  <c r="AY196" i="1"/>
  <c r="BL196" i="1" s="1"/>
  <c r="AX196" i="1"/>
  <c r="AW196" i="1"/>
  <c r="AS196" i="1"/>
  <c r="AL196" i="1"/>
  <c r="AF196" i="1"/>
  <c r="AC196" i="1"/>
  <c r="Z196" i="1"/>
  <c r="AK196" i="1" s="1"/>
  <c r="Y196" i="1"/>
  <c r="X196" i="1"/>
  <c r="W196" i="1"/>
  <c r="T196" i="1"/>
  <c r="Q196" i="1"/>
  <c r="P196" i="1"/>
  <c r="O196" i="1"/>
  <c r="N196" i="1" s="1"/>
  <c r="K196" i="1"/>
  <c r="J196" i="1"/>
  <c r="I196" i="1"/>
  <c r="H196" i="1" s="1"/>
  <c r="E196" i="1"/>
  <c r="FO195" i="1"/>
  <c r="FM195" i="1"/>
  <c r="FG195" i="1"/>
  <c r="FA195" i="1"/>
  <c r="EY195" i="1"/>
  <c r="EZ195" i="1" s="1"/>
  <c r="ET195" i="1"/>
  <c r="EK195" i="1"/>
  <c r="EA195" i="1"/>
  <c r="DX195" i="1"/>
  <c r="DY195" i="1" s="1"/>
  <c r="DN195" i="1"/>
  <c r="DM195" i="1"/>
  <c r="DI195" i="1"/>
  <c r="FE195" i="1" s="1"/>
  <c r="DG195" i="1"/>
  <c r="DG194" i="1" s="1"/>
  <c r="CZ195" i="1"/>
  <c r="CW195" i="1"/>
  <c r="CT195" i="1"/>
  <c r="CT194" i="1" s="1"/>
  <c r="CQ195" i="1"/>
  <c r="CL195" i="1"/>
  <c r="CL194" i="1" s="1"/>
  <c r="CK194" i="1" s="1"/>
  <c r="CK195" i="1"/>
  <c r="CH195" i="1"/>
  <c r="CF195" i="1"/>
  <c r="CB195" i="1"/>
  <c r="BG195" i="1"/>
  <c r="BB195" i="1"/>
  <c r="AV195" i="1"/>
  <c r="AT195" i="1"/>
  <c r="AR195" i="1"/>
  <c r="AR194" i="1" s="1"/>
  <c r="AL195" i="1"/>
  <c r="AG195" i="1"/>
  <c r="AF195" i="1"/>
  <c r="AC195" i="1"/>
  <c r="AA195" i="1"/>
  <c r="Z195" i="1" s="1"/>
  <c r="AK195" i="1" s="1"/>
  <c r="Y195" i="1"/>
  <c r="X195" i="1"/>
  <c r="W195" i="1"/>
  <c r="T195" i="1"/>
  <c r="Q195" i="1"/>
  <c r="P195" i="1"/>
  <c r="O195" i="1"/>
  <c r="K195" i="1"/>
  <c r="J195" i="1"/>
  <c r="J194" i="1" s="1"/>
  <c r="I195" i="1"/>
  <c r="E195" i="1"/>
  <c r="FZ194" i="1"/>
  <c r="FV194" i="1"/>
  <c r="FS194" i="1"/>
  <c r="FO194" i="1"/>
  <c r="FN194" i="1"/>
  <c r="FK194" i="1"/>
  <c r="FF194" i="1"/>
  <c r="FG194" i="1" s="1"/>
  <c r="ES194" i="1"/>
  <c r="DZ194" i="1"/>
  <c r="DM194" i="1"/>
  <c r="DJ194" i="1"/>
  <c r="DI194" i="1"/>
  <c r="DH194" i="1"/>
  <c r="DB194" i="1"/>
  <c r="CZ194" i="1" s="1"/>
  <c r="DA194" i="1"/>
  <c r="CY194" i="1"/>
  <c r="CX194" i="1"/>
  <c r="CW194" i="1"/>
  <c r="CV194" i="1"/>
  <c r="CU194" i="1"/>
  <c r="CS194" i="1"/>
  <c r="CR194" i="1"/>
  <c r="CQ194" i="1" s="1"/>
  <c r="CM194" i="1"/>
  <c r="CJ194" i="1"/>
  <c r="CI194" i="1"/>
  <c r="CD194" i="1"/>
  <c r="CC194" i="1"/>
  <c r="CB194" i="1"/>
  <c r="CA194" i="1"/>
  <c r="BX194" i="1"/>
  <c r="BV194" i="1" s="1"/>
  <c r="CF194" i="1" s="1"/>
  <c r="BW194" i="1"/>
  <c r="BJ194" i="1"/>
  <c r="BG194" i="1"/>
  <c r="BD194" i="1"/>
  <c r="BB194" i="1" s="1"/>
  <c r="BC194" i="1"/>
  <c r="BA194" i="1"/>
  <c r="AX194" i="1"/>
  <c r="AW194" i="1"/>
  <c r="AV194" i="1" s="1"/>
  <c r="AU194" i="1"/>
  <c r="AT194" i="1"/>
  <c r="AS194" i="1" s="1"/>
  <c r="AQ194" i="1"/>
  <c r="AP194" i="1"/>
  <c r="AH194" i="1"/>
  <c r="AG194" i="1"/>
  <c r="AF194" i="1" s="1"/>
  <c r="AL194" i="1" s="1"/>
  <c r="AE194" i="1"/>
  <c r="AD194" i="1"/>
  <c r="AC194" i="1"/>
  <c r="AB194" i="1"/>
  <c r="Y194" i="1"/>
  <c r="V194" i="1"/>
  <c r="U194" i="1"/>
  <c r="T194" i="1" s="1"/>
  <c r="S194" i="1"/>
  <c r="R194" i="1"/>
  <c r="Q194" i="1"/>
  <c r="P194" i="1"/>
  <c r="M194" i="1"/>
  <c r="L194" i="1"/>
  <c r="K194" i="1" s="1"/>
  <c r="G194" i="1"/>
  <c r="E194" i="1" s="1"/>
  <c r="F194" i="1"/>
  <c r="FV193" i="1"/>
  <c r="FT193" i="1" s="1"/>
  <c r="FG193" i="1"/>
  <c r="FE193" i="1"/>
  <c r="FD193" i="1"/>
  <c r="FA193" i="1"/>
  <c r="EZ193" i="1"/>
  <c r="EY193" i="1"/>
  <c r="ET193" i="1"/>
  <c r="EK193" i="1"/>
  <c r="EL193" i="1" s="1"/>
  <c r="EH193" i="1"/>
  <c r="EF193" i="1" s="1"/>
  <c r="EG193" i="1" s="1"/>
  <c r="EA193" i="1"/>
  <c r="DY193" i="1"/>
  <c r="DX193" i="1"/>
  <c r="DI193" i="1"/>
  <c r="FV192" i="1"/>
  <c r="FT192" i="1"/>
  <c r="FF192" i="1"/>
  <c r="FG192" i="1" s="1"/>
  <c r="FD192" i="1"/>
  <c r="FE192" i="1" s="1"/>
  <c r="FA192" i="1"/>
  <c r="EZ192" i="1"/>
  <c r="EY192" i="1"/>
  <c r="ET192" i="1"/>
  <c r="EK192" i="1"/>
  <c r="EL192" i="1" s="1"/>
  <c r="EH192" i="1"/>
  <c r="EF192" i="1" s="1"/>
  <c r="EG192" i="1" s="1"/>
  <c r="EA192" i="1"/>
  <c r="DY192" i="1"/>
  <c r="DX192" i="1"/>
  <c r="DI192" i="1"/>
  <c r="FV191" i="1"/>
  <c r="FT191" i="1" s="1"/>
  <c r="FU191" i="1"/>
  <c r="ET191" i="1"/>
  <c r="ES191" i="1"/>
  <c r="EK191" i="1"/>
  <c r="DZ191" i="1"/>
  <c r="DJ191" i="1"/>
  <c r="FA191" i="1" s="1"/>
  <c r="EY191" i="1" s="1"/>
  <c r="FV190" i="1"/>
  <c r="FT190" i="1"/>
  <c r="FU190" i="1" s="1"/>
  <c r="FO190" i="1"/>
  <c r="FL190" i="1" s="1"/>
  <c r="FG190" i="1"/>
  <c r="FD190" i="1"/>
  <c r="ES190" i="1"/>
  <c r="EK190" i="1"/>
  <c r="DX190" i="1"/>
  <c r="DT190" i="1"/>
  <c r="DR190" i="1" s="1"/>
  <c r="DM190" i="1"/>
  <c r="DJ190" i="1"/>
  <c r="ET190" i="1" s="1"/>
  <c r="DG190" i="1"/>
  <c r="DF190" i="1"/>
  <c r="CZ190" i="1"/>
  <c r="CW190" i="1"/>
  <c r="CU190" i="1"/>
  <c r="CT190" i="1"/>
  <c r="CQ190" i="1"/>
  <c r="CL190" i="1"/>
  <c r="CK190" i="1" s="1"/>
  <c r="CH190" i="1"/>
  <c r="CB190" i="1"/>
  <c r="BZ190" i="1"/>
  <c r="BY190" i="1"/>
  <c r="BV190" i="1"/>
  <c r="CF190" i="1" s="1"/>
  <c r="BP190" i="1"/>
  <c r="BM190" i="1"/>
  <c r="BH190" i="1"/>
  <c r="BG190" i="1"/>
  <c r="BF190" i="1"/>
  <c r="BB190" i="1"/>
  <c r="AZ190" i="1"/>
  <c r="AS190" i="1"/>
  <c r="AG190" i="1"/>
  <c r="AF190" i="1" s="1"/>
  <c r="AC190" i="1"/>
  <c r="AC186" i="1" s="1"/>
  <c r="AA190" i="1"/>
  <c r="Z190" i="1"/>
  <c r="AK190" i="1" s="1"/>
  <c r="Y190" i="1"/>
  <c r="X190" i="1"/>
  <c r="T190" i="1"/>
  <c r="Q190" i="1"/>
  <c r="P190" i="1"/>
  <c r="O190" i="1"/>
  <c r="N190" i="1"/>
  <c r="K190" i="1"/>
  <c r="J190" i="1"/>
  <c r="I190" i="1"/>
  <c r="H190" i="1"/>
  <c r="E190" i="1"/>
  <c r="FV189" i="1"/>
  <c r="FT189" i="1"/>
  <c r="FU189" i="1" s="1"/>
  <c r="FO189" i="1"/>
  <c r="FL189" i="1" s="1"/>
  <c r="FG189" i="1"/>
  <c r="FD189" i="1"/>
  <c r="ES189" i="1"/>
  <c r="EK189" i="1"/>
  <c r="DX189" i="1"/>
  <c r="DT189" i="1"/>
  <c r="DM189" i="1"/>
  <c r="EM189" i="1" s="1"/>
  <c r="DJ189" i="1"/>
  <c r="ET189" i="1" s="1"/>
  <c r="DG189" i="1"/>
  <c r="CZ189" i="1"/>
  <c r="CW189" i="1"/>
  <c r="CU189" i="1"/>
  <c r="CT189" i="1" s="1"/>
  <c r="CQ189" i="1"/>
  <c r="CM189" i="1"/>
  <c r="CK189" i="1" s="1"/>
  <c r="CH189" i="1"/>
  <c r="CF189" i="1"/>
  <c r="CB189" i="1"/>
  <c r="CA189" i="1"/>
  <c r="BZ189" i="1"/>
  <c r="BY189" i="1"/>
  <c r="BV189" i="1"/>
  <c r="BM189" i="1"/>
  <c r="BH189" i="1"/>
  <c r="BG189" i="1"/>
  <c r="BG186" i="1" s="1"/>
  <c r="BF189" i="1"/>
  <c r="BB189" i="1"/>
  <c r="AZ189" i="1"/>
  <c r="AX189" i="1"/>
  <c r="AV189" i="1" s="1"/>
  <c r="AS189" i="1"/>
  <c r="AJ189" i="1"/>
  <c r="AJ186" i="1" s="1"/>
  <c r="AG189" i="1"/>
  <c r="AC189" i="1"/>
  <c r="Z189" i="1"/>
  <c r="Y189" i="1"/>
  <c r="Y186" i="1" s="1"/>
  <c r="X189" i="1"/>
  <c r="T189" i="1"/>
  <c r="Q189" i="1"/>
  <c r="P189" i="1"/>
  <c r="O189" i="1"/>
  <c r="N189" i="1"/>
  <c r="K189" i="1"/>
  <c r="K186" i="1" s="1"/>
  <c r="J189" i="1"/>
  <c r="I189" i="1"/>
  <c r="H189" i="1"/>
  <c r="E189" i="1"/>
  <c r="FV188" i="1"/>
  <c r="FV186" i="1" s="1"/>
  <c r="FT188" i="1"/>
  <c r="FF188" i="1"/>
  <c r="FD188" i="1"/>
  <c r="ES188" i="1"/>
  <c r="DZ188" i="1"/>
  <c r="FU187" i="1"/>
  <c r="FO187" i="1"/>
  <c r="FM187" i="1"/>
  <c r="FG187" i="1"/>
  <c r="FE187" i="1"/>
  <c r="EZ187" i="1"/>
  <c r="EG187" i="1"/>
  <c r="EA187" i="1"/>
  <c r="DY187" i="1"/>
  <c r="DX187" i="1"/>
  <c r="CF187" i="1"/>
  <c r="BL187" i="1"/>
  <c r="Q187" i="1"/>
  <c r="Q186" i="1" s="1"/>
  <c r="K187" i="1"/>
  <c r="J187" i="1"/>
  <c r="I187" i="1"/>
  <c r="H187" i="1"/>
  <c r="E187" i="1"/>
  <c r="FZ186" i="1"/>
  <c r="FT186" i="1"/>
  <c r="FS186" i="1"/>
  <c r="FN186" i="1"/>
  <c r="DO186" i="1"/>
  <c r="DM186" i="1" s="1"/>
  <c r="DH186" i="1"/>
  <c r="DB186" i="1"/>
  <c r="DA186" i="1"/>
  <c r="CY186" i="1"/>
  <c r="CX186" i="1"/>
  <c r="CV186" i="1"/>
  <c r="CU186" i="1"/>
  <c r="CT186" i="1" s="1"/>
  <c r="CS186" i="1"/>
  <c r="CR186" i="1"/>
  <c r="CQ186" i="1"/>
  <c r="CM186" i="1"/>
  <c r="CL186" i="1"/>
  <c r="CJ186" i="1"/>
  <c r="CI186" i="1"/>
  <c r="CH186" i="1" s="1"/>
  <c r="CD186" i="1"/>
  <c r="CC186" i="1"/>
  <c r="CA186" i="1"/>
  <c r="BX186" i="1"/>
  <c r="BW186" i="1"/>
  <c r="BU186" i="1"/>
  <c r="BR186" i="1"/>
  <c r="BQ186" i="1"/>
  <c r="BP186" i="1" s="1"/>
  <c r="BO186" i="1"/>
  <c r="BN186" i="1"/>
  <c r="BM186" i="1"/>
  <c r="BJ186" i="1"/>
  <c r="BI186" i="1"/>
  <c r="BH186" i="1"/>
  <c r="BD186" i="1"/>
  <c r="BC186" i="1"/>
  <c r="BB186" i="1"/>
  <c r="BA186" i="1"/>
  <c r="AX186" i="1"/>
  <c r="AU186" i="1"/>
  <c r="AT186" i="1"/>
  <c r="AQ186" i="1"/>
  <c r="AP186" i="1"/>
  <c r="AH186" i="1"/>
  <c r="AE186" i="1"/>
  <c r="AD186" i="1"/>
  <c r="AB186" i="1"/>
  <c r="AA186" i="1"/>
  <c r="X186" i="1"/>
  <c r="V186" i="1"/>
  <c r="U186" i="1"/>
  <c r="T186" i="1"/>
  <c r="S186" i="1"/>
  <c r="R186" i="1"/>
  <c r="P186" i="1"/>
  <c r="O186" i="1"/>
  <c r="M186" i="1"/>
  <c r="L186" i="1"/>
  <c r="J186" i="1"/>
  <c r="I186" i="1"/>
  <c r="G186" i="1"/>
  <c r="F186" i="1"/>
  <c r="FV185" i="1"/>
  <c r="FT185" i="1" s="1"/>
  <c r="FU185" i="1" s="1"/>
  <c r="FO185" i="1"/>
  <c r="FM185" i="1"/>
  <c r="FG185" i="1"/>
  <c r="FE185" i="1"/>
  <c r="FD185" i="1"/>
  <c r="FA185" i="1"/>
  <c r="EY185" i="1" s="1"/>
  <c r="EZ185" i="1" s="1"/>
  <c r="ET185" i="1"/>
  <c r="EM185" i="1"/>
  <c r="EL185" i="1"/>
  <c r="EK185" i="1"/>
  <c r="EH185" i="1"/>
  <c r="EG185" i="1"/>
  <c r="EF185" i="1"/>
  <c r="EA185" i="1"/>
  <c r="DX185" i="1"/>
  <c r="DY185" i="1" s="1"/>
  <c r="DT185" i="1"/>
  <c r="DR185" i="1" s="1"/>
  <c r="DS185" i="1" s="1"/>
  <c r="DO185" i="1"/>
  <c r="DM185" i="1" s="1"/>
  <c r="DN185" i="1" s="1"/>
  <c r="DI185" i="1"/>
  <c r="DG185" i="1"/>
  <c r="DF185" i="1"/>
  <c r="FG184" i="1"/>
  <c r="FD184" i="1"/>
  <c r="FA184" i="1"/>
  <c r="EY184" i="1" s="1"/>
  <c r="EZ184" i="1" s="1"/>
  <c r="ES184" i="1"/>
  <c r="EH184" i="1"/>
  <c r="EF184" i="1" s="1"/>
  <c r="EG184" i="1" s="1"/>
  <c r="DX184" i="1"/>
  <c r="DY184" i="1" s="1"/>
  <c r="DT184" i="1"/>
  <c r="DR184" i="1"/>
  <c r="DS184" i="1" s="1"/>
  <c r="DM184" i="1"/>
  <c r="DJ184" i="1"/>
  <c r="EA184" i="1" s="1"/>
  <c r="DI184" i="1"/>
  <c r="FE184" i="1" s="1"/>
  <c r="FV183" i="1"/>
  <c r="FT183" i="1" s="1"/>
  <c r="FG183" i="1"/>
  <c r="FD183" i="1"/>
  <c r="EY183" i="1"/>
  <c r="ET183" i="1"/>
  <c r="ES183" i="1"/>
  <c r="FA183" i="1" s="1"/>
  <c r="EK183" i="1"/>
  <c r="EL183" i="1" s="1"/>
  <c r="EH183" i="1"/>
  <c r="EF183" i="1"/>
  <c r="EA183" i="1"/>
  <c r="DX183" i="1"/>
  <c r="DI183" i="1"/>
  <c r="DY183" i="1" s="1"/>
  <c r="FO182" i="1"/>
  <c r="FM182" i="1"/>
  <c r="FG182" i="1"/>
  <c r="FD182" i="1"/>
  <c r="FE182" i="1" s="1"/>
  <c r="ET182" i="1"/>
  <c r="ES182" i="1"/>
  <c r="EH182" i="1"/>
  <c r="EF182" i="1" s="1"/>
  <c r="EA182" i="1"/>
  <c r="DY182" i="1"/>
  <c r="DX182" i="1"/>
  <c r="DR182" i="1"/>
  <c r="DS182" i="1" s="1"/>
  <c r="DO182" i="1"/>
  <c r="DT182" i="1" s="1"/>
  <c r="DM182" i="1"/>
  <c r="DN182" i="1" s="1"/>
  <c r="DI182" i="1"/>
  <c r="DG182" i="1"/>
  <c r="DF182" i="1" s="1"/>
  <c r="CZ182" i="1"/>
  <c r="CW182" i="1"/>
  <c r="CB182" i="1"/>
  <c r="FS181" i="1"/>
  <c r="FZ181" i="1" s="1"/>
  <c r="FL181" i="1"/>
  <c r="DH181" i="1"/>
  <c r="CZ181" i="1"/>
  <c r="CZ179" i="1" s="1"/>
  <c r="CX181" i="1"/>
  <c r="CV181" i="1"/>
  <c r="CY181" i="1" s="1"/>
  <c r="CW181" i="1" s="1"/>
  <c r="CU181" i="1"/>
  <c r="CQ181" i="1"/>
  <c r="CM181" i="1"/>
  <c r="CM179" i="1" s="1"/>
  <c r="CM178" i="1" s="1"/>
  <c r="CL181" i="1"/>
  <c r="CK181" i="1" s="1"/>
  <c r="CK179" i="1" s="1"/>
  <c r="CK178" i="1" s="1"/>
  <c r="CH181" i="1"/>
  <c r="CF181" i="1"/>
  <c r="CD181" i="1"/>
  <c r="CB181" i="1" s="1"/>
  <c r="BZ181" i="1"/>
  <c r="BY181" i="1" s="1"/>
  <c r="BV181" i="1"/>
  <c r="BS181" i="1"/>
  <c r="BP181" i="1"/>
  <c r="BP179" i="1" s="1"/>
  <c r="BP178" i="1" s="1"/>
  <c r="BM181" i="1"/>
  <c r="BI181" i="1"/>
  <c r="BT181" i="1" s="1"/>
  <c r="BH181" i="1"/>
  <c r="BG181" i="1"/>
  <c r="BF181" i="1"/>
  <c r="BE181" i="1"/>
  <c r="BB181" i="1"/>
  <c r="BB179" i="1" s="1"/>
  <c r="BB178" i="1" s="1"/>
  <c r="BB175" i="1" s="1"/>
  <c r="BB233" i="1" s="1"/>
  <c r="AZ181" i="1"/>
  <c r="AY181" i="1" s="1"/>
  <c r="BL181" i="1" s="1"/>
  <c r="AX181" i="1"/>
  <c r="AW181" i="1"/>
  <c r="AS181" i="1"/>
  <c r="AP181" i="1"/>
  <c r="AG181" i="1"/>
  <c r="AF181" i="1"/>
  <c r="AC181" i="1"/>
  <c r="AA181" i="1"/>
  <c r="Z181" i="1"/>
  <c r="Y181" i="1"/>
  <c r="Y179" i="1" s="1"/>
  <c r="Y178" i="1" s="1"/>
  <c r="Y175" i="1" s="1"/>
  <c r="Y233" i="1" s="1"/>
  <c r="X181" i="1"/>
  <c r="T181" i="1"/>
  <c r="T178" i="1" s="1"/>
  <c r="R181" i="1"/>
  <c r="P181" i="1"/>
  <c r="O181" i="1"/>
  <c r="L181" i="1"/>
  <c r="K181" i="1" s="1"/>
  <c r="J181" i="1"/>
  <c r="I181" i="1"/>
  <c r="F181" i="1"/>
  <c r="E181" i="1"/>
  <c r="FZ180" i="1"/>
  <c r="FS180" i="1"/>
  <c r="FS179" i="1" s="1"/>
  <c r="FS178" i="1" s="1"/>
  <c r="FS175" i="1" s="1"/>
  <c r="FF180" i="1"/>
  <c r="DJ180" i="1"/>
  <c r="DH180" i="1"/>
  <c r="CZ180" i="1"/>
  <c r="CV180" i="1"/>
  <c r="CU180" i="1"/>
  <c r="CO180" i="1"/>
  <c r="CN180" i="1" s="1"/>
  <c r="CK180" i="1"/>
  <c r="CH180" i="1"/>
  <c r="CH179" i="1" s="1"/>
  <c r="CH178" i="1" s="1"/>
  <c r="CD180" i="1"/>
  <c r="CB180" i="1"/>
  <c r="BZ180" i="1"/>
  <c r="BY180" i="1" s="1"/>
  <c r="BW180" i="1"/>
  <c r="BV180" i="1"/>
  <c r="BT180" i="1"/>
  <c r="BP180" i="1"/>
  <c r="BM180" i="1"/>
  <c r="BM179" i="1" s="1"/>
  <c r="BM178" i="1" s="1"/>
  <c r="BI180" i="1"/>
  <c r="BH180" i="1" s="1"/>
  <c r="BG180" i="1"/>
  <c r="BG179" i="1" s="1"/>
  <c r="BE180" i="1"/>
  <c r="BB180" i="1"/>
  <c r="AT180" i="1"/>
  <c r="AZ180" i="1" s="1"/>
  <c r="AS180" i="1"/>
  <c r="AS179" i="1" s="1"/>
  <c r="AS178" i="1" s="1"/>
  <c r="AG180" i="1"/>
  <c r="AF180" i="1"/>
  <c r="AC180" i="1"/>
  <c r="Z180" i="1"/>
  <c r="AK180" i="1" s="1"/>
  <c r="Y180" i="1"/>
  <c r="X180" i="1"/>
  <c r="T180" i="1"/>
  <c r="Q180" i="1"/>
  <c r="P180" i="1"/>
  <c r="O180" i="1"/>
  <c r="N180" i="1" s="1"/>
  <c r="K180" i="1"/>
  <c r="K178" i="1" s="1"/>
  <c r="J180" i="1"/>
  <c r="I180" i="1"/>
  <c r="E180" i="1"/>
  <c r="E178" i="1" s="1"/>
  <c r="FZ179" i="1"/>
  <c r="FZ178" i="1" s="1"/>
  <c r="FZ175" i="1" s="1"/>
  <c r="FN179" i="1"/>
  <c r="FL179" i="1"/>
  <c r="DH179" i="1"/>
  <c r="DH178" i="1" s="1"/>
  <c r="DH175" i="1" s="1"/>
  <c r="DB179" i="1"/>
  <c r="DA179" i="1"/>
  <c r="CX179" i="1"/>
  <c r="CU179" i="1" s="1"/>
  <c r="CU178" i="1" s="1"/>
  <c r="CT179" i="1"/>
  <c r="CS179" i="1"/>
  <c r="CO179" i="1"/>
  <c r="CN179" i="1"/>
  <c r="CJ179" i="1"/>
  <c r="CJ178" i="1" s="1"/>
  <c r="CI179" i="1"/>
  <c r="CI178" i="1" s="1"/>
  <c r="CD179" i="1"/>
  <c r="CD178" i="1" s="1"/>
  <c r="CD175" i="1" s="1"/>
  <c r="CD233" i="1" s="1"/>
  <c r="CC179" i="1"/>
  <c r="CA179" i="1"/>
  <c r="BZ179" i="1"/>
  <c r="BZ178" i="1" s="1"/>
  <c r="BX179" i="1"/>
  <c r="BW179" i="1"/>
  <c r="BU179" i="1"/>
  <c r="BU178" i="1" s="1"/>
  <c r="BR179" i="1"/>
  <c r="BR178" i="1" s="1"/>
  <c r="BQ179" i="1"/>
  <c r="BQ178" i="1" s="1"/>
  <c r="BO179" i="1"/>
  <c r="BN179" i="1"/>
  <c r="BN178" i="1" s="1"/>
  <c r="BN175" i="1" s="1"/>
  <c r="BN233" i="1" s="1"/>
  <c r="BJ179" i="1"/>
  <c r="BJ178" i="1" s="1"/>
  <c r="BI179" i="1"/>
  <c r="BI178" i="1" s="1"/>
  <c r="BF179" i="1"/>
  <c r="BF178" i="1" s="1"/>
  <c r="BE179" i="1"/>
  <c r="BE178" i="1" s="1"/>
  <c r="BD179" i="1"/>
  <c r="BC179" i="1"/>
  <c r="BA179" i="1"/>
  <c r="BA178" i="1" s="1"/>
  <c r="BA175" i="1" s="1"/>
  <c r="AX179" i="1"/>
  <c r="AX178" i="1" s="1"/>
  <c r="AX175" i="1" s="1"/>
  <c r="AU179" i="1"/>
  <c r="AT179" i="1"/>
  <c r="AT178" i="1" s="1"/>
  <c r="AT175" i="1" s="1"/>
  <c r="AT233" i="1" s="1"/>
  <c r="AQ179" i="1"/>
  <c r="AP179" i="1"/>
  <c r="AP178" i="1" s="1"/>
  <c r="AN179" i="1"/>
  <c r="AN178" i="1" s="1"/>
  <c r="AN175" i="1" s="1"/>
  <c r="AN233" i="1" s="1"/>
  <c r="AM179" i="1"/>
  <c r="AJ179" i="1"/>
  <c r="AJ178" i="1" s="1"/>
  <c r="AJ175" i="1" s="1"/>
  <c r="AJ233" i="1" s="1"/>
  <c r="AI179" i="1"/>
  <c r="AH179" i="1"/>
  <c r="AG179" i="1"/>
  <c r="AG178" i="1" s="1"/>
  <c r="AE179" i="1"/>
  <c r="AD179" i="1"/>
  <c r="AC179" i="1"/>
  <c r="AC178" i="1" s="1"/>
  <c r="AB179" i="1"/>
  <c r="AB178" i="1" s="1"/>
  <c r="AB175" i="1" s="1"/>
  <c r="AB233" i="1" s="1"/>
  <c r="AA179" i="1"/>
  <c r="V179" i="1"/>
  <c r="U179" i="1"/>
  <c r="U178" i="1" s="1"/>
  <c r="U175" i="1" s="1"/>
  <c r="U233" i="1" s="1"/>
  <c r="T233" i="1" s="1"/>
  <c r="T179" i="1"/>
  <c r="S179" i="1"/>
  <c r="Q179" i="1"/>
  <c r="P179" i="1"/>
  <c r="M179" i="1"/>
  <c r="L179" i="1"/>
  <c r="L178" i="1" s="1"/>
  <c r="G179" i="1"/>
  <c r="F179" i="1"/>
  <c r="E179" i="1"/>
  <c r="FN178" i="1"/>
  <c r="FL178" i="1"/>
  <c r="DB178" i="1"/>
  <c r="DA178" i="1"/>
  <c r="CX178" i="1"/>
  <c r="CX175" i="1" s="1"/>
  <c r="CT178" i="1"/>
  <c r="CT175" i="1" s="1"/>
  <c r="CS178" i="1"/>
  <c r="CS175" i="1" s="1"/>
  <c r="CS233" i="1" s="1"/>
  <c r="CP178" i="1"/>
  <c r="CO178" i="1"/>
  <c r="CA178" i="1"/>
  <c r="CA175" i="1" s="1"/>
  <c r="BX178" i="1"/>
  <c r="BW178" i="1"/>
  <c r="BW175" i="1" s="1"/>
  <c r="BO178" i="1"/>
  <c r="BK178" i="1"/>
  <c r="BG178" i="1"/>
  <c r="BD178" i="1"/>
  <c r="BC178" i="1"/>
  <c r="AU178" i="1"/>
  <c r="AQ178" i="1"/>
  <c r="AQ175" i="1" s="1"/>
  <c r="AQ233" i="1" s="1"/>
  <c r="AM178" i="1"/>
  <c r="AI178" i="1"/>
  <c r="AH178" i="1"/>
  <c r="AH175" i="1" s="1"/>
  <c r="AH233" i="1" s="1"/>
  <c r="AE178" i="1"/>
  <c r="AE175" i="1" s="1"/>
  <c r="AE233" i="1" s="1"/>
  <c r="AD178" i="1"/>
  <c r="AD175" i="1" s="1"/>
  <c r="AA178" i="1"/>
  <c r="V178" i="1"/>
  <c r="V175" i="1" s="1"/>
  <c r="V233" i="1" s="1"/>
  <c r="S178" i="1"/>
  <c r="G178" i="1"/>
  <c r="F178" i="1"/>
  <c r="F175" i="1" s="1"/>
  <c r="FV177" i="1"/>
  <c r="FT177" i="1"/>
  <c r="FU177" i="1" s="1"/>
  <c r="FO177" i="1"/>
  <c r="FN177" i="1"/>
  <c r="FN235" i="1" s="1"/>
  <c r="FL177" i="1"/>
  <c r="FM177" i="1" s="1"/>
  <c r="FG177" i="1"/>
  <c r="FF177" i="1"/>
  <c r="FF235" i="1" s="1"/>
  <c r="FD177" i="1"/>
  <c r="FE177" i="1" s="1"/>
  <c r="ET177" i="1"/>
  <c r="ES177" i="1"/>
  <c r="EL177" i="1"/>
  <c r="EK177" i="1"/>
  <c r="EA177" i="1"/>
  <c r="DZ177" i="1"/>
  <c r="EH177" i="1" s="1"/>
  <c r="DX177" i="1"/>
  <c r="DY177" i="1" s="1"/>
  <c r="DT177" i="1"/>
  <c r="DO177" i="1"/>
  <c r="DJ177" i="1"/>
  <c r="DJ235" i="1" s="1"/>
  <c r="DI177" i="1"/>
  <c r="FN176" i="1"/>
  <c r="FL176" i="1" s="1"/>
  <c r="FN175" i="1"/>
  <c r="CU175" i="1"/>
  <c r="CM175" i="1"/>
  <c r="BU175" i="1"/>
  <c r="BR175" i="1"/>
  <c r="BR233" i="1" s="1"/>
  <c r="BM175" i="1"/>
  <c r="BM233" i="1" s="1"/>
  <c r="BD175" i="1"/>
  <c r="BD233" i="1" s="1"/>
  <c r="AM175" i="1"/>
  <c r="AM233" i="1" s="1"/>
  <c r="AI175" i="1"/>
  <c r="AI233" i="1" s="1"/>
  <c r="T175" i="1"/>
  <c r="L175" i="1"/>
  <c r="FV172" i="1"/>
  <c r="FV304" i="1" s="1"/>
  <c r="FN172" i="1"/>
  <c r="FF172" i="1"/>
  <c r="FF304" i="1" s="1"/>
  <c r="FA172" i="1"/>
  <c r="ES172" i="1"/>
  <c r="ES304" i="1" s="1"/>
  <c r="EH172" i="1"/>
  <c r="EH304" i="1" s="1"/>
  <c r="DZ172" i="1"/>
  <c r="DP172" i="1"/>
  <c r="DP304" i="1" s="1"/>
  <c r="DO172" i="1"/>
  <c r="DT172" i="1" s="1"/>
  <c r="DK172" i="1"/>
  <c r="DJ172" i="1"/>
  <c r="DG172" i="1"/>
  <c r="DG304" i="1" s="1"/>
  <c r="DD172" i="1"/>
  <c r="DD304" i="1" s="1"/>
  <c r="DD338" i="1" s="1"/>
  <c r="DA172" i="1"/>
  <c r="DA304" i="1" s="1"/>
  <c r="DA338" i="1" s="1"/>
  <c r="CY172" i="1"/>
  <c r="CY304" i="1" s="1"/>
  <c r="CY32" i="1" s="1"/>
  <c r="CX172" i="1"/>
  <c r="CC172" i="1"/>
  <c r="CC304" i="1" s="1"/>
  <c r="BZ172" i="1"/>
  <c r="BZ304" i="1" s="1"/>
  <c r="BZ338" i="1" s="1"/>
  <c r="BX172" i="1"/>
  <c r="BW172" i="1"/>
  <c r="BW304" i="1" s="1"/>
  <c r="BT172" i="1"/>
  <c r="BT304" i="1" s="1"/>
  <c r="BR172" i="1"/>
  <c r="BR304" i="1" s="1"/>
  <c r="BQ172" i="1"/>
  <c r="BQ304" i="1" s="1"/>
  <c r="BP172" i="1"/>
  <c r="BP304" i="1" s="1"/>
  <c r="BO172" i="1"/>
  <c r="BN172" i="1"/>
  <c r="BN304" i="1" s="1"/>
  <c r="BM172" i="1"/>
  <c r="BM304" i="1" s="1"/>
  <c r="BJ172" i="1"/>
  <c r="BI172" i="1"/>
  <c r="BI304" i="1" s="1"/>
  <c r="BI338" i="1" s="1"/>
  <c r="BG172" i="1"/>
  <c r="AZ172" i="1"/>
  <c r="AZ304" i="1" s="1"/>
  <c r="AZ338" i="1" s="1"/>
  <c r="AZ19" i="1" s="1"/>
  <c r="AX172" i="1"/>
  <c r="AW172" i="1"/>
  <c r="AU172" i="1"/>
  <c r="AU304" i="1" s="1"/>
  <c r="AU338" i="1" s="1"/>
  <c r="AT172" i="1"/>
  <c r="AT304" i="1" s="1"/>
  <c r="AT338" i="1" s="1"/>
  <c r="AQ172" i="1"/>
  <c r="AQ304" i="1" s="1"/>
  <c r="AQ338" i="1" s="1"/>
  <c r="AP172" i="1"/>
  <c r="AP304" i="1" s="1"/>
  <c r="AP338" i="1" s="1"/>
  <c r="AN172" i="1"/>
  <c r="AN304" i="1" s="1"/>
  <c r="AM172" i="1"/>
  <c r="AJ172" i="1"/>
  <c r="AJ304" i="1" s="1"/>
  <c r="AJ338" i="1" s="1"/>
  <c r="AI172" i="1"/>
  <c r="AI304" i="1" s="1"/>
  <c r="AI338" i="1" s="1"/>
  <c r="AI19" i="1" s="1"/>
  <c r="AG172" i="1"/>
  <c r="AG304" i="1" s="1"/>
  <c r="AG338" i="1" s="1"/>
  <c r="AE172" i="1"/>
  <c r="AE304" i="1" s="1"/>
  <c r="AE338" i="1" s="1"/>
  <c r="AE19" i="1" s="1"/>
  <c r="AD172" i="1"/>
  <c r="AD304" i="1" s="1"/>
  <c r="AD338" i="1" s="1"/>
  <c r="AB172" i="1"/>
  <c r="AB304" i="1" s="1"/>
  <c r="AB338" i="1" s="1"/>
  <c r="AA172" i="1"/>
  <c r="Y172" i="1"/>
  <c r="S172" i="1"/>
  <c r="P172" i="1"/>
  <c r="J172" i="1"/>
  <c r="FV171" i="1"/>
  <c r="FU171" i="1"/>
  <c r="FT171" i="1"/>
  <c r="FN171" i="1"/>
  <c r="FF171" i="1"/>
  <c r="ES171" i="1"/>
  <c r="EH171" i="1"/>
  <c r="DX171" i="1"/>
  <c r="DI171" i="1"/>
  <c r="EG171" i="1" s="1"/>
  <c r="FY170" i="1"/>
  <c r="FR170" i="1"/>
  <c r="FN170" i="1"/>
  <c r="FJ170" i="1"/>
  <c r="FF170" i="1"/>
  <c r="FC170" i="1"/>
  <c r="EW170" i="1"/>
  <c r="EJ170" i="1"/>
  <c r="ED170" i="1"/>
  <c r="DZ170" i="1"/>
  <c r="DQ170" i="1"/>
  <c r="DP170" i="1"/>
  <c r="DU170" i="1" s="1"/>
  <c r="DL170" i="1"/>
  <c r="DK170" i="1"/>
  <c r="DH170" i="1"/>
  <c r="CY170" i="1"/>
  <c r="FW169" i="1"/>
  <c r="FP169" i="1"/>
  <c r="FH169" i="1"/>
  <c r="FB169" i="1"/>
  <c r="EU169" i="1"/>
  <c r="DP169" i="1"/>
  <c r="DK169" i="1"/>
  <c r="FW168" i="1"/>
  <c r="FP168" i="1"/>
  <c r="FP300" i="1" s="1"/>
  <c r="FH168" i="1"/>
  <c r="FB168" i="1"/>
  <c r="EU168" i="1"/>
  <c r="DU168" i="1"/>
  <c r="DK168" i="1"/>
  <c r="CO168" i="1"/>
  <c r="BF168" i="1"/>
  <c r="Y168" i="1"/>
  <c r="Y300" i="1" s="1"/>
  <c r="FU167" i="1"/>
  <c r="FM167" i="1"/>
  <c r="FG167" i="1"/>
  <c r="FE167" i="1"/>
  <c r="FA167" i="1"/>
  <c r="EZ167" i="1"/>
  <c r="EY167" i="1"/>
  <c r="EM167" i="1"/>
  <c r="DX167" i="1"/>
  <c r="DT167" i="1"/>
  <c r="DR167" i="1"/>
  <c r="DN167" i="1"/>
  <c r="DM167" i="1"/>
  <c r="FU166" i="1"/>
  <c r="FO166" i="1"/>
  <c r="FM166" i="1"/>
  <c r="FG166" i="1"/>
  <c r="FE166" i="1"/>
  <c r="FA166" i="1"/>
  <c r="EY166" i="1" s="1"/>
  <c r="EZ166" i="1" s="1"/>
  <c r="EM166" i="1"/>
  <c r="DZ166" i="1"/>
  <c r="DT166" i="1"/>
  <c r="DR166" i="1"/>
  <c r="DS166" i="1" s="1"/>
  <c r="DN166" i="1"/>
  <c r="DM166" i="1"/>
  <c r="FU165" i="1"/>
  <c r="FM165" i="1"/>
  <c r="FG165" i="1"/>
  <c r="FA165" i="1"/>
  <c r="EY165" i="1" s="1"/>
  <c r="EZ165" i="1" s="1"/>
  <c r="EH165" i="1"/>
  <c r="EF165" i="1" s="1"/>
  <c r="EG165" i="1" s="1"/>
  <c r="DT165" i="1"/>
  <c r="DR165" i="1" s="1"/>
  <c r="DS165" i="1" s="1"/>
  <c r="DM165" i="1"/>
  <c r="DI165" i="1"/>
  <c r="FE165" i="1" s="1"/>
  <c r="FU164" i="1"/>
  <c r="FM164" i="1"/>
  <c r="FG164" i="1"/>
  <c r="FA164" i="1"/>
  <c r="EY164" i="1" s="1"/>
  <c r="EZ164" i="1"/>
  <c r="EH164" i="1"/>
  <c r="EF164" i="1" s="1"/>
  <c r="EG164" i="1" s="1"/>
  <c r="EA164" i="1"/>
  <c r="DY164" i="1"/>
  <c r="DT164" i="1"/>
  <c r="DR164" i="1" s="1"/>
  <c r="DS164" i="1" s="1"/>
  <c r="DN164" i="1"/>
  <c r="DM164" i="1"/>
  <c r="EM164" i="1" s="1"/>
  <c r="DI164" i="1"/>
  <c r="FE164" i="1" s="1"/>
  <c r="FU163" i="1"/>
  <c r="FO163" i="1"/>
  <c r="FM163" i="1"/>
  <c r="FG163" i="1"/>
  <c r="FA163" i="1"/>
  <c r="EY163" i="1" s="1"/>
  <c r="EZ163" i="1" s="1"/>
  <c r="EA163" i="1"/>
  <c r="DY163" i="1"/>
  <c r="DT163" i="1"/>
  <c r="DR163" i="1" s="1"/>
  <c r="DS163" i="1" s="1"/>
  <c r="DN163" i="1"/>
  <c r="DM163" i="1"/>
  <c r="EM163" i="1" s="1"/>
  <c r="DI163" i="1"/>
  <c r="FE163" i="1" s="1"/>
  <c r="FU162" i="1"/>
  <c r="FM162" i="1"/>
  <c r="FG162" i="1"/>
  <c r="FA162" i="1"/>
  <c r="EY162" i="1" s="1"/>
  <c r="EZ162" i="1"/>
  <c r="EA162" i="1"/>
  <c r="DY162" i="1"/>
  <c r="DT162" i="1"/>
  <c r="DR162" i="1" s="1"/>
  <c r="FO162" i="1" s="1"/>
  <c r="DN162" i="1"/>
  <c r="DM162" i="1"/>
  <c r="EM162" i="1" s="1"/>
  <c r="DI162" i="1"/>
  <c r="FE162" i="1" s="1"/>
  <c r="FU161" i="1"/>
  <c r="FM161" i="1"/>
  <c r="FA161" i="1"/>
  <c r="EY161" i="1" s="1"/>
  <c r="EA161" i="1"/>
  <c r="DO161" i="1"/>
  <c r="DM161" i="1"/>
  <c r="DJ161" i="1"/>
  <c r="FL160" i="1"/>
  <c r="FM160" i="1" s="1"/>
  <c r="FG160" i="1"/>
  <c r="FE160" i="1"/>
  <c r="FD160" i="1"/>
  <c r="ES160" i="1"/>
  <c r="EH160" i="1"/>
  <c r="EF160" i="1" s="1"/>
  <c r="EG160" i="1"/>
  <c r="EA160" i="1"/>
  <c r="DY160" i="1"/>
  <c r="DX160" i="1"/>
  <c r="DT160" i="1"/>
  <c r="DR160" i="1"/>
  <c r="DN160" i="1"/>
  <c r="DM160" i="1"/>
  <c r="DI160" i="1"/>
  <c r="DG160" i="1"/>
  <c r="CW160" i="1"/>
  <c r="FV159" i="1"/>
  <c r="FU159" i="1"/>
  <c r="FT159" i="1"/>
  <c r="FO159" i="1"/>
  <c r="FL159" i="1"/>
  <c r="FM159" i="1" s="1"/>
  <c r="FG159" i="1"/>
  <c r="FD159" i="1"/>
  <c r="FA159" i="1"/>
  <c r="EY159" i="1" s="1"/>
  <c r="ET159" i="1"/>
  <c r="EK159" i="1"/>
  <c r="EH159" i="1"/>
  <c r="EF159" i="1"/>
  <c r="EA159" i="1"/>
  <c r="DX159" i="1"/>
  <c r="DI159" i="1"/>
  <c r="FV158" i="1"/>
  <c r="FM158" i="1"/>
  <c r="FL158" i="1"/>
  <c r="FG158" i="1"/>
  <c r="FD158" i="1"/>
  <c r="EY158" i="1"/>
  <c r="EZ158" i="1" s="1"/>
  <c r="ET158" i="1"/>
  <c r="ES158" i="1"/>
  <c r="FA158" i="1" s="1"/>
  <c r="EK158" i="1"/>
  <c r="EH158" i="1"/>
  <c r="EF158" i="1"/>
  <c r="EA158" i="1"/>
  <c r="DX158" i="1"/>
  <c r="DT158" i="1"/>
  <c r="DR158" i="1" s="1"/>
  <c r="DM158" i="1"/>
  <c r="DI158" i="1"/>
  <c r="DG158" i="1"/>
  <c r="DF158" i="1" s="1"/>
  <c r="CW158" i="1"/>
  <c r="FN157" i="1"/>
  <c r="FN145" i="1" s="1"/>
  <c r="FG157" i="1"/>
  <c r="FF157" i="1"/>
  <c r="FD157" i="1" s="1"/>
  <c r="EH157" i="1"/>
  <c r="EF157" i="1" s="1"/>
  <c r="DZ157" i="1"/>
  <c r="DO157" i="1"/>
  <c r="DM157" i="1"/>
  <c r="DJ157" i="1"/>
  <c r="DT157" i="1" s="1"/>
  <c r="DR157" i="1" s="1"/>
  <c r="DE157" i="1"/>
  <c r="DD157" i="1"/>
  <c r="DC157" i="1"/>
  <c r="CX157" i="1"/>
  <c r="CW157" i="1" s="1"/>
  <c r="FU156" i="1"/>
  <c r="FT156" i="1"/>
  <c r="FL156" i="1"/>
  <c r="FM156" i="1" s="1"/>
  <c r="FG156" i="1"/>
  <c r="FD156" i="1"/>
  <c r="FA156" i="1"/>
  <c r="EY156" i="1" s="1"/>
  <c r="EZ156" i="1"/>
  <c r="ET156" i="1"/>
  <c r="EM156" i="1"/>
  <c r="EK156" i="1"/>
  <c r="EH156" i="1"/>
  <c r="EF156" i="1"/>
  <c r="EA156" i="1"/>
  <c r="DT156" i="1"/>
  <c r="DR156" i="1" s="1"/>
  <c r="DM156" i="1"/>
  <c r="DI156" i="1"/>
  <c r="DG156" i="1"/>
  <c r="DF156" i="1" s="1"/>
  <c r="CW156" i="1"/>
  <c r="FU155" i="1"/>
  <c r="FT155" i="1"/>
  <c r="FM155" i="1"/>
  <c r="FL155" i="1"/>
  <c r="FG155" i="1"/>
  <c r="FD155" i="1"/>
  <c r="FE155" i="1" s="1"/>
  <c r="FA155" i="1"/>
  <c r="EY155" i="1" s="1"/>
  <c r="EZ155" i="1" s="1"/>
  <c r="ET155" i="1"/>
  <c r="EK155" i="1"/>
  <c r="EH155" i="1"/>
  <c r="EF155" i="1" s="1"/>
  <c r="EG155" i="1" s="1"/>
  <c r="EA155" i="1"/>
  <c r="DY155" i="1"/>
  <c r="DT155" i="1"/>
  <c r="DR155" i="1" s="1"/>
  <c r="DN155" i="1"/>
  <c r="DM155" i="1"/>
  <c r="EM155" i="1" s="1"/>
  <c r="DI155" i="1"/>
  <c r="EL155" i="1" s="1"/>
  <c r="DG155" i="1"/>
  <c r="DF155" i="1"/>
  <c r="CW155" i="1"/>
  <c r="FT154" i="1"/>
  <c r="FO154" i="1"/>
  <c r="FM154" i="1"/>
  <c r="FL154" i="1"/>
  <c r="FG154" i="1"/>
  <c r="FE154" i="1"/>
  <c r="FD154" i="1"/>
  <c r="FA154" i="1"/>
  <c r="EY154" i="1"/>
  <c r="EZ154" i="1" s="1"/>
  <c r="ET154" i="1"/>
  <c r="EK154" i="1"/>
  <c r="EH154" i="1"/>
  <c r="EA154" i="1"/>
  <c r="DY154" i="1"/>
  <c r="DT154" i="1"/>
  <c r="DR154" i="1"/>
  <c r="DS154" i="1" s="1"/>
  <c r="DN154" i="1"/>
  <c r="DM154" i="1"/>
  <c r="DI154" i="1"/>
  <c r="DG154" i="1"/>
  <c r="DF154" i="1"/>
  <c r="CW154" i="1"/>
  <c r="FV153" i="1"/>
  <c r="FT153" i="1"/>
  <c r="FU153" i="1" s="1"/>
  <c r="FO153" i="1"/>
  <c r="FN153" i="1"/>
  <c r="FL153" i="1"/>
  <c r="FM153" i="1" s="1"/>
  <c r="FF153" i="1"/>
  <c r="FD153" i="1"/>
  <c r="ES153" i="1"/>
  <c r="EK153" i="1"/>
  <c r="DZ153" i="1"/>
  <c r="DX153" i="1"/>
  <c r="DJ153" i="1"/>
  <c r="FG153" i="1" s="1"/>
  <c r="FV152" i="1"/>
  <c r="FT152" i="1" s="1"/>
  <c r="FU152" i="1"/>
  <c r="FN152" i="1"/>
  <c r="FF152" i="1"/>
  <c r="ES152" i="1"/>
  <c r="EM152" i="1"/>
  <c r="EK152" i="1"/>
  <c r="DZ152" i="1"/>
  <c r="DX152" i="1"/>
  <c r="DQ152" i="1"/>
  <c r="DO152" i="1"/>
  <c r="DM152" i="1"/>
  <c r="DJ152" i="1"/>
  <c r="DG152" i="1"/>
  <c r="DF152" i="1" s="1"/>
  <c r="DE152" i="1"/>
  <c r="DB152" i="1"/>
  <c r="CX152" i="1"/>
  <c r="CW152" i="1"/>
  <c r="FV151" i="1"/>
  <c r="FT151" i="1"/>
  <c r="FU151" i="1" s="1"/>
  <c r="FO151" i="1"/>
  <c r="FL151" i="1"/>
  <c r="FM151" i="1" s="1"/>
  <c r="FF151" i="1"/>
  <c r="FD151" i="1"/>
  <c r="FE151" i="1" s="1"/>
  <c r="FA151" i="1"/>
  <c r="EY151" i="1" s="1"/>
  <c r="EZ151" i="1" s="1"/>
  <c r="ET151" i="1"/>
  <c r="EL151" i="1"/>
  <c r="EK151" i="1"/>
  <c r="EH151" i="1"/>
  <c r="EF151" i="1" s="1"/>
  <c r="EG151" i="1" s="1"/>
  <c r="EA151" i="1"/>
  <c r="DX151" i="1"/>
  <c r="DY151" i="1" s="1"/>
  <c r="DT151" i="1"/>
  <c r="DR151" i="1" s="1"/>
  <c r="DS151" i="1" s="1"/>
  <c r="DN151" i="1"/>
  <c r="DM151" i="1"/>
  <c r="EM151" i="1" s="1"/>
  <c r="DI151" i="1"/>
  <c r="DG151" i="1"/>
  <c r="DF151" i="1"/>
  <c r="CW151" i="1"/>
  <c r="FV150" i="1"/>
  <c r="FT150" i="1"/>
  <c r="FU150" i="1" s="1"/>
  <c r="FO150" i="1"/>
  <c r="FL150" i="1"/>
  <c r="FM150" i="1" s="1"/>
  <c r="FG150" i="1"/>
  <c r="FD150" i="1"/>
  <c r="FA150" i="1"/>
  <c r="EY150" i="1"/>
  <c r="EZ150" i="1" s="1"/>
  <c r="ET150" i="1"/>
  <c r="EK150" i="1"/>
  <c r="EH150" i="1"/>
  <c r="EF150" i="1"/>
  <c r="EG150" i="1" s="1"/>
  <c r="EA150" i="1"/>
  <c r="DX150" i="1"/>
  <c r="DI150" i="1"/>
  <c r="FE150" i="1" s="1"/>
  <c r="FV149" i="1"/>
  <c r="FT149" i="1" s="1"/>
  <c r="FU149" i="1" s="1"/>
  <c r="FM149" i="1"/>
  <c r="FL149" i="1"/>
  <c r="ET149" i="1"/>
  <c r="ES149" i="1"/>
  <c r="EK149" i="1"/>
  <c r="DZ149" i="1"/>
  <c r="DX149" i="1"/>
  <c r="DO149" i="1"/>
  <c r="DM149" i="1" s="1"/>
  <c r="DJ149" i="1"/>
  <c r="DI149" i="1"/>
  <c r="DY149" i="1" s="1"/>
  <c r="DG149" i="1"/>
  <c r="DF149" i="1" s="1"/>
  <c r="CW149" i="1"/>
  <c r="FV148" i="1"/>
  <c r="FT148" i="1" s="1"/>
  <c r="FU148" i="1"/>
  <c r="FM148" i="1"/>
  <c r="FL148" i="1"/>
  <c r="FG148" i="1"/>
  <c r="FD148" i="1"/>
  <c r="FA148" i="1"/>
  <c r="EY148" i="1"/>
  <c r="EZ148" i="1" s="1"/>
  <c r="ET148" i="1"/>
  <c r="EK148" i="1"/>
  <c r="EH148" i="1"/>
  <c r="EA148" i="1"/>
  <c r="DX148" i="1"/>
  <c r="DY148" i="1" s="1"/>
  <c r="DO148" i="1"/>
  <c r="DM148" i="1"/>
  <c r="DI148" i="1"/>
  <c r="FE148" i="1" s="1"/>
  <c r="DG148" i="1"/>
  <c r="DF148" i="1" s="1"/>
  <c r="CW148" i="1"/>
  <c r="FV147" i="1"/>
  <c r="FO147" i="1"/>
  <c r="FN147" i="1"/>
  <c r="FL147" i="1" s="1"/>
  <c r="FM147" i="1"/>
  <c r="ES147" i="1"/>
  <c r="DZ147" i="1"/>
  <c r="DZ146" i="1" s="1"/>
  <c r="DX147" i="1"/>
  <c r="FN146" i="1"/>
  <c r="FL146" i="1" s="1"/>
  <c r="FF146" i="1"/>
  <c r="DX146" i="1"/>
  <c r="DQ146" i="1"/>
  <c r="DQ145" i="1" s="1"/>
  <c r="DQ144" i="1" s="1"/>
  <c r="DH146" i="1"/>
  <c r="DH145" i="1" s="1"/>
  <c r="DH144" i="1" s="1"/>
  <c r="DG146" i="1"/>
  <c r="DE146" i="1"/>
  <c r="DD146" i="1"/>
  <c r="DC146" i="1"/>
  <c r="CY146" i="1"/>
  <c r="CX146" i="1"/>
  <c r="CW146" i="1" s="1"/>
  <c r="DE145" i="1"/>
  <c r="CX145" i="1"/>
  <c r="DE144" i="1"/>
  <c r="DA144" i="1"/>
  <c r="FV143" i="1"/>
  <c r="FM143" i="1"/>
  <c r="FL143" i="1"/>
  <c r="FG143" i="1"/>
  <c r="FD143" i="1"/>
  <c r="FE143" i="1" s="1"/>
  <c r="FA143" i="1"/>
  <c r="EY143" i="1"/>
  <c r="ET143" i="1"/>
  <c r="EL143" i="1"/>
  <c r="EK143" i="1"/>
  <c r="EM143" i="1" s="1"/>
  <c r="EH143" i="1"/>
  <c r="EH142" i="1" s="1"/>
  <c r="EF143" i="1"/>
  <c r="EG143" i="1" s="1"/>
  <c r="EA143" i="1"/>
  <c r="DX143" i="1"/>
  <c r="DT143" i="1"/>
  <c r="DR143" i="1" s="1"/>
  <c r="DM143" i="1"/>
  <c r="DI143" i="1"/>
  <c r="DG143" i="1"/>
  <c r="DF143" i="1" s="1"/>
  <c r="DC143" i="1"/>
  <c r="CZ143" i="1"/>
  <c r="CW143" i="1"/>
  <c r="CP143" i="1"/>
  <c r="CK143" i="1"/>
  <c r="BV143" i="1"/>
  <c r="BU143" i="1"/>
  <c r="BS143" i="1" s="1"/>
  <c r="BH143" i="1"/>
  <c r="BG143" i="1"/>
  <c r="BE143" i="1" s="1"/>
  <c r="BB143" i="1"/>
  <c r="BA143" i="1"/>
  <c r="AY143" i="1"/>
  <c r="BL143" i="1" s="1"/>
  <c r="AV143" i="1"/>
  <c r="AS143" i="1"/>
  <c r="AH143" i="1"/>
  <c r="AF143" i="1" s="1"/>
  <c r="AC143" i="1"/>
  <c r="Z143" i="1"/>
  <c r="AK143" i="1" s="1"/>
  <c r="Y143" i="1"/>
  <c r="W143" i="1" s="1"/>
  <c r="T143" i="1"/>
  <c r="S143" i="1"/>
  <c r="Q143" i="1"/>
  <c r="P143" i="1"/>
  <c r="N143" i="1" s="1"/>
  <c r="K143" i="1"/>
  <c r="J143" i="1"/>
  <c r="H143" i="1" s="1"/>
  <c r="E143" i="1"/>
  <c r="FN142" i="1"/>
  <c r="FM142" i="1"/>
  <c r="FL142" i="1"/>
  <c r="FG142" i="1"/>
  <c r="FF142" i="1"/>
  <c r="FE142" i="1"/>
  <c r="FD142" i="1"/>
  <c r="FA142" i="1"/>
  <c r="EY142" i="1" s="1"/>
  <c r="EZ142" i="1" s="1"/>
  <c r="ES142" i="1"/>
  <c r="EJ142" i="1"/>
  <c r="EF142" i="1" s="1"/>
  <c r="EG142" i="1"/>
  <c r="DZ142" i="1"/>
  <c r="DX142" i="1"/>
  <c r="DY142" i="1" s="1"/>
  <c r="DT142" i="1"/>
  <c r="DR142" i="1" s="1"/>
  <c r="DO142" i="1"/>
  <c r="DM142" i="1"/>
  <c r="DN142" i="1" s="1"/>
  <c r="DJ142" i="1"/>
  <c r="DI142" i="1"/>
  <c r="CX142" i="1"/>
  <c r="CW142" i="1"/>
  <c r="FZ141" i="1"/>
  <c r="FV141" i="1"/>
  <c r="FU141" i="1"/>
  <c r="FN141" i="1"/>
  <c r="FK141" i="1"/>
  <c r="FF141" i="1"/>
  <c r="EX141" i="1"/>
  <c r="ES141" i="1"/>
  <c r="EK141" i="1"/>
  <c r="EJ141" i="1"/>
  <c r="EF141" i="1"/>
  <c r="EE141" i="1"/>
  <c r="DZ141" i="1"/>
  <c r="DX141" i="1"/>
  <c r="DQ141" i="1"/>
  <c r="DO141" i="1"/>
  <c r="DL141" i="1"/>
  <c r="FC141" i="1" s="1"/>
  <c r="DJ141" i="1"/>
  <c r="DH141" i="1"/>
  <c r="DH133" i="1" s="1"/>
  <c r="DG141" i="1"/>
  <c r="DF141" i="1" s="1"/>
  <c r="DB141" i="1"/>
  <c r="DA141" i="1"/>
  <c r="CZ141" i="1" s="1"/>
  <c r="CY141" i="1"/>
  <c r="CX141" i="1"/>
  <c r="CW141" i="1"/>
  <c r="CT141" i="1"/>
  <c r="CS141" i="1"/>
  <c r="CR141" i="1"/>
  <c r="CQ141" i="1"/>
  <c r="CO141" i="1"/>
  <c r="CN141" i="1" s="1"/>
  <c r="CL141" i="1"/>
  <c r="CK141" i="1"/>
  <c r="CJ141" i="1"/>
  <c r="CI141" i="1"/>
  <c r="CD141" i="1"/>
  <c r="CC141" i="1"/>
  <c r="BZ141" i="1"/>
  <c r="BY141" i="1"/>
  <c r="BX141" i="1"/>
  <c r="BV141" i="1" s="1"/>
  <c r="BW141" i="1"/>
  <c r="BU141" i="1"/>
  <c r="BT141" i="1"/>
  <c r="BS141" i="1"/>
  <c r="BJ141" i="1"/>
  <c r="BI141" i="1"/>
  <c r="BF141" i="1"/>
  <c r="BE141" i="1" s="1"/>
  <c r="BD141" i="1"/>
  <c r="BB141" i="1" s="1"/>
  <c r="BC141" i="1"/>
  <c r="BA141" i="1"/>
  <c r="AZ141" i="1"/>
  <c r="AW141" i="1"/>
  <c r="AV141" i="1" s="1"/>
  <c r="AU141" i="1"/>
  <c r="AT141" i="1"/>
  <c r="AS141" i="1"/>
  <c r="AI141" i="1"/>
  <c r="AH141" i="1"/>
  <c r="AG141" i="1"/>
  <c r="AE141" i="1"/>
  <c r="AD141" i="1"/>
  <c r="AC141" i="1" s="1"/>
  <c r="AB141" i="1"/>
  <c r="AA141" i="1"/>
  <c r="Z141" i="1"/>
  <c r="AK141" i="1" s="1"/>
  <c r="X141" i="1"/>
  <c r="W141" i="1" s="1"/>
  <c r="V141" i="1"/>
  <c r="U141" i="1"/>
  <c r="T141" i="1"/>
  <c r="S141" i="1"/>
  <c r="R141" i="1"/>
  <c r="Q141" i="1" s="1"/>
  <c r="O141" i="1"/>
  <c r="N141" i="1" s="1"/>
  <c r="M141" i="1"/>
  <c r="L141" i="1"/>
  <c r="I141" i="1"/>
  <c r="H141" i="1"/>
  <c r="G141" i="1"/>
  <c r="F141" i="1"/>
  <c r="FZ140" i="1"/>
  <c r="FU140" i="1"/>
  <c r="FS140" i="1"/>
  <c r="FM140" i="1"/>
  <c r="FK140" i="1"/>
  <c r="FG140" i="1"/>
  <c r="FC140" i="1"/>
  <c r="EX140" i="1"/>
  <c r="EK140" i="1" s="1"/>
  <c r="EJ140" i="1"/>
  <c r="EH140" i="1"/>
  <c r="EF140" i="1" s="1"/>
  <c r="EG140" i="1" s="1"/>
  <c r="EE140" i="1"/>
  <c r="DX140" i="1"/>
  <c r="DY140" i="1" s="1"/>
  <c r="DT140" i="1"/>
  <c r="DR140" i="1"/>
  <c r="DN140" i="1"/>
  <c r="DM140" i="1"/>
  <c r="DI140" i="1"/>
  <c r="FE140" i="1" s="1"/>
  <c r="DG140" i="1"/>
  <c r="DF140" i="1" s="1"/>
  <c r="CZ140" i="1"/>
  <c r="CW140" i="1"/>
  <c r="CT140" i="1"/>
  <c r="CQ140" i="1"/>
  <c r="CL140" i="1"/>
  <c r="CK140" i="1"/>
  <c r="CH140" i="1"/>
  <c r="CF140" i="1"/>
  <c r="CC140" i="1"/>
  <c r="CB140" i="1"/>
  <c r="BZ140" i="1"/>
  <c r="BY140" i="1" s="1"/>
  <c r="BV140" i="1"/>
  <c r="BL140" i="1"/>
  <c r="BH140" i="1"/>
  <c r="BF140" i="1"/>
  <c r="BB140" i="1"/>
  <c r="AY140" i="1"/>
  <c r="AW140" i="1"/>
  <c r="AV140" i="1" s="1"/>
  <c r="AS140" i="1"/>
  <c r="AI140" i="1"/>
  <c r="AF140" i="1"/>
  <c r="AR140" i="1" s="1"/>
  <c r="AC140" i="1"/>
  <c r="Z140" i="1"/>
  <c r="AK140" i="1" s="1"/>
  <c r="AL140" i="1" s="1"/>
  <c r="X140" i="1"/>
  <c r="W140" i="1"/>
  <c r="T140" i="1"/>
  <c r="Q140" i="1"/>
  <c r="O140" i="1"/>
  <c r="N140" i="1"/>
  <c r="K140" i="1"/>
  <c r="I140" i="1"/>
  <c r="H140" i="1"/>
  <c r="E140" i="1"/>
  <c r="FZ139" i="1"/>
  <c r="FM139" i="1"/>
  <c r="FK139" i="1"/>
  <c r="FG139" i="1"/>
  <c r="FC139" i="1"/>
  <c r="EX139" i="1"/>
  <c r="EK139" i="1" s="1"/>
  <c r="EJ139" i="1"/>
  <c r="EE139" i="1"/>
  <c r="DX139" i="1" s="1"/>
  <c r="DT139" i="1"/>
  <c r="DM139" i="1"/>
  <c r="DI139" i="1"/>
  <c r="DN139" i="1" s="1"/>
  <c r="DG139" i="1"/>
  <c r="DF139" i="1"/>
  <c r="CZ139" i="1"/>
  <c r="CW139" i="1"/>
  <c r="CT139" i="1"/>
  <c r="CQ139" i="1"/>
  <c r="CL139" i="1"/>
  <c r="CL138" i="1" s="1"/>
  <c r="CK139" i="1"/>
  <c r="CH139" i="1"/>
  <c r="CC139" i="1"/>
  <c r="CB139" i="1"/>
  <c r="CF139" i="1" s="1"/>
  <c r="BY139" i="1"/>
  <c r="BV139" i="1"/>
  <c r="BH139" i="1"/>
  <c r="BF139" i="1"/>
  <c r="BE139" i="1" s="1"/>
  <c r="BB139" i="1"/>
  <c r="AZ139" i="1"/>
  <c r="AV139" i="1"/>
  <c r="AS139" i="1"/>
  <c r="AL139" i="1"/>
  <c r="AK139" i="1"/>
  <c r="AI139" i="1"/>
  <c r="AF139" i="1"/>
  <c r="AR139" i="1" s="1"/>
  <c r="AD139" i="1"/>
  <c r="AC139" i="1" s="1"/>
  <c r="Z139" i="1"/>
  <c r="X139" i="1"/>
  <c r="W139" i="1" s="1"/>
  <c r="T139" i="1"/>
  <c r="Q139" i="1"/>
  <c r="O139" i="1"/>
  <c r="N139" i="1" s="1"/>
  <c r="K139" i="1"/>
  <c r="I139" i="1"/>
  <c r="H139" i="1"/>
  <c r="E139" i="1"/>
  <c r="FZ138" i="1"/>
  <c r="FV138" i="1"/>
  <c r="FN138" i="1"/>
  <c r="FM138" i="1"/>
  <c r="FF138" i="1"/>
  <c r="ES138" i="1"/>
  <c r="EJ138" i="1"/>
  <c r="DZ138" i="1"/>
  <c r="DT138" i="1"/>
  <c r="FS138" i="1" s="1"/>
  <c r="DR138" i="1"/>
  <c r="DQ138" i="1"/>
  <c r="DQ157" i="1" s="1"/>
  <c r="DO138" i="1"/>
  <c r="DM138" i="1"/>
  <c r="DL138" i="1"/>
  <c r="DJ138" i="1"/>
  <c r="FG138" i="1" s="1"/>
  <c r="DH138" i="1"/>
  <c r="DH157" i="1" s="1"/>
  <c r="DG138" i="1"/>
  <c r="DF138" i="1"/>
  <c r="DB138" i="1"/>
  <c r="DB157" i="1" s="1"/>
  <c r="DA138" i="1"/>
  <c r="DA157" i="1" s="1"/>
  <c r="CZ138" i="1"/>
  <c r="CZ157" i="1" s="1"/>
  <c r="CY138" i="1"/>
  <c r="CX138" i="1"/>
  <c r="CT138" i="1"/>
  <c r="CS138" i="1"/>
  <c r="CR138" i="1"/>
  <c r="CO138" i="1"/>
  <c r="CN138" i="1" s="1"/>
  <c r="CK138" i="1"/>
  <c r="CJ138" i="1"/>
  <c r="CI138" i="1"/>
  <c r="CH138" i="1" s="1"/>
  <c r="CD138" i="1"/>
  <c r="CC138" i="1"/>
  <c r="BZ138" i="1"/>
  <c r="BY138" i="1" s="1"/>
  <c r="BX138" i="1"/>
  <c r="BW138" i="1"/>
  <c r="BV138" i="1"/>
  <c r="BU138" i="1"/>
  <c r="BJ138" i="1"/>
  <c r="BI138" i="1"/>
  <c r="BH138" i="1" s="1"/>
  <c r="BD138" i="1"/>
  <c r="BB138" i="1" s="1"/>
  <c r="BC138" i="1"/>
  <c r="BA138" i="1"/>
  <c r="AZ138" i="1"/>
  <c r="AW138" i="1"/>
  <c r="AV138" i="1" s="1"/>
  <c r="AU138" i="1"/>
  <c r="AT138" i="1"/>
  <c r="AS138" i="1"/>
  <c r="AI138" i="1"/>
  <c r="AH138" i="1"/>
  <c r="AG138" i="1"/>
  <c r="AE138" i="1"/>
  <c r="AD138" i="1"/>
  <c r="AC138" i="1" s="1"/>
  <c r="AB138" i="1"/>
  <c r="AA138" i="1"/>
  <c r="AL138" i="1" s="1"/>
  <c r="Z138" i="1"/>
  <c r="AK138" i="1" s="1"/>
  <c r="V138" i="1"/>
  <c r="U138" i="1"/>
  <c r="T138" i="1"/>
  <c r="S138" i="1"/>
  <c r="R138" i="1"/>
  <c r="Q138" i="1" s="1"/>
  <c r="M138" i="1"/>
  <c r="L138" i="1"/>
  <c r="I138" i="1"/>
  <c r="H138" i="1"/>
  <c r="G138" i="1"/>
  <c r="F138" i="1"/>
  <c r="FZ137" i="1"/>
  <c r="FU137" i="1"/>
  <c r="FS137" i="1"/>
  <c r="FM137" i="1"/>
  <c r="FK137" i="1"/>
  <c r="FG137" i="1"/>
  <c r="FC137" i="1"/>
  <c r="EX137" i="1"/>
  <c r="EK137" i="1" s="1"/>
  <c r="EJ137" i="1"/>
  <c r="EH137" i="1"/>
  <c r="EE137" i="1"/>
  <c r="DX137" i="1"/>
  <c r="DY137" i="1" s="1"/>
  <c r="DT137" i="1"/>
  <c r="DR137" i="1"/>
  <c r="DN137" i="1"/>
  <c r="DM137" i="1"/>
  <c r="DI137" i="1"/>
  <c r="FE137" i="1" s="1"/>
  <c r="DG137" i="1"/>
  <c r="DF137" i="1"/>
  <c r="CZ137" i="1"/>
  <c r="CW137" i="1"/>
  <c r="CT137" i="1"/>
  <c r="CQ137" i="1"/>
  <c r="CL137" i="1"/>
  <c r="CK137" i="1"/>
  <c r="CH137" i="1"/>
  <c r="CF137" i="1"/>
  <c r="CC137" i="1"/>
  <c r="CB137" i="1"/>
  <c r="BZ137" i="1"/>
  <c r="BY137" i="1"/>
  <c r="BV137" i="1"/>
  <c r="BS137" i="1"/>
  <c r="BL137" i="1"/>
  <c r="BH137" i="1"/>
  <c r="BF137" i="1" s="1"/>
  <c r="BB137" i="1"/>
  <c r="AY137" i="1"/>
  <c r="AW137" i="1"/>
  <c r="AV137" i="1"/>
  <c r="AS137" i="1"/>
  <c r="AI137" i="1"/>
  <c r="AF137" i="1"/>
  <c r="AC137" i="1"/>
  <c r="Z137" i="1"/>
  <c r="AK137" i="1" s="1"/>
  <c r="AL137" i="1" s="1"/>
  <c r="X137" i="1"/>
  <c r="W137" i="1" s="1"/>
  <c r="T137" i="1"/>
  <c r="Q137" i="1"/>
  <c r="O137" i="1"/>
  <c r="N137" i="1" s="1"/>
  <c r="K137" i="1"/>
  <c r="I137" i="1"/>
  <c r="H137" i="1" s="1"/>
  <c r="E137" i="1"/>
  <c r="FZ136" i="1"/>
  <c r="FU136" i="1"/>
  <c r="FS136" i="1"/>
  <c r="FM136" i="1"/>
  <c r="FK136" i="1"/>
  <c r="FG136" i="1"/>
  <c r="FC136" i="1"/>
  <c r="FA136" i="1"/>
  <c r="EX136" i="1"/>
  <c r="EK136" i="1" s="1"/>
  <c r="EM136" i="1"/>
  <c r="EJ136" i="1"/>
  <c r="EH136" i="1"/>
  <c r="EE136" i="1"/>
  <c r="DX136" i="1" s="1"/>
  <c r="DT136" i="1"/>
  <c r="DR136" i="1"/>
  <c r="FO136" i="1" s="1"/>
  <c r="DM136" i="1"/>
  <c r="DI136" i="1"/>
  <c r="DG136" i="1"/>
  <c r="DF136" i="1" s="1"/>
  <c r="CW136" i="1"/>
  <c r="FZ135" i="1"/>
  <c r="FU135" i="1"/>
  <c r="FT135" i="1"/>
  <c r="FK135" i="1"/>
  <c r="FG135" i="1"/>
  <c r="FD135" i="1" s="1"/>
  <c r="FE135" i="1" s="1"/>
  <c r="FC135" i="1"/>
  <c r="FA135" i="1"/>
  <c r="EY135" i="1" s="1"/>
  <c r="EZ135" i="1" s="1"/>
  <c r="EX135" i="1"/>
  <c r="EM135" i="1"/>
  <c r="EL135" i="1"/>
  <c r="EK135" i="1"/>
  <c r="EJ135" i="1"/>
  <c r="EH135" i="1"/>
  <c r="EF135" i="1" s="1"/>
  <c r="EG135" i="1"/>
  <c r="EE135" i="1"/>
  <c r="DX135" i="1"/>
  <c r="DY135" i="1" s="1"/>
  <c r="DT135" i="1"/>
  <c r="FS135" i="1" s="1"/>
  <c r="DR135" i="1"/>
  <c r="DS135" i="1" s="1"/>
  <c r="DN135" i="1"/>
  <c r="DM135" i="1"/>
  <c r="DI135" i="1"/>
  <c r="DG135" i="1"/>
  <c r="DG134" i="1" s="1"/>
  <c r="DF134" i="1" s="1"/>
  <c r="DD135" i="1"/>
  <c r="DC135" i="1" s="1"/>
  <c r="CZ135" i="1"/>
  <c r="CW135" i="1"/>
  <c r="CU135" i="1"/>
  <c r="CT135" i="1" s="1"/>
  <c r="CQ135" i="1"/>
  <c r="CL135" i="1"/>
  <c r="CH135" i="1"/>
  <c r="CB135" i="1"/>
  <c r="CF135" i="1" s="1"/>
  <c r="BZ135" i="1"/>
  <c r="BY135" i="1" s="1"/>
  <c r="BV135" i="1"/>
  <c r="BS135" i="1"/>
  <c r="BL135" i="1"/>
  <c r="BH135" i="1"/>
  <c r="BE135" i="1"/>
  <c r="BB135" i="1"/>
  <c r="AY135" i="1"/>
  <c r="AW135" i="1"/>
  <c r="AV135" i="1"/>
  <c r="AS135" i="1"/>
  <c r="AI135" i="1"/>
  <c r="AF135" i="1"/>
  <c r="AF134" i="1" s="1"/>
  <c r="AC135" i="1"/>
  <c r="Z135" i="1"/>
  <c r="AK135" i="1" s="1"/>
  <c r="AL135" i="1" s="1"/>
  <c r="X135" i="1"/>
  <c r="W135" i="1"/>
  <c r="T135" i="1"/>
  <c r="Q135" i="1"/>
  <c r="O135" i="1"/>
  <c r="N135" i="1"/>
  <c r="K135" i="1"/>
  <c r="I135" i="1"/>
  <c r="H135" i="1"/>
  <c r="E135" i="1"/>
  <c r="FZ134" i="1"/>
  <c r="FV134" i="1"/>
  <c r="FT134" i="1"/>
  <c r="FN134" i="1"/>
  <c r="FF134" i="1"/>
  <c r="FC134" i="1"/>
  <c r="EX134" i="1"/>
  <c r="ES134" i="1"/>
  <c r="EJ134" i="1"/>
  <c r="EE134" i="1"/>
  <c r="DX134" i="1" s="1"/>
  <c r="DQ134" i="1"/>
  <c r="DO134" i="1"/>
  <c r="DL134" i="1"/>
  <c r="FK134" i="1" s="1"/>
  <c r="DJ134" i="1"/>
  <c r="DJ133" i="1" s="1"/>
  <c r="DI134" i="1"/>
  <c r="DH134" i="1"/>
  <c r="DH152" i="1" s="1"/>
  <c r="DD134" i="1"/>
  <c r="DB134" i="1"/>
  <c r="DA134" i="1"/>
  <c r="DA152" i="1" s="1"/>
  <c r="CY134" i="1"/>
  <c r="CY152" i="1" s="1"/>
  <c r="CX134" i="1"/>
  <c r="CW134" i="1"/>
  <c r="CU134" i="1"/>
  <c r="CT134" i="1" s="1"/>
  <c r="CS134" i="1"/>
  <c r="CR134" i="1"/>
  <c r="CQ134" i="1" s="1"/>
  <c r="CJ134" i="1"/>
  <c r="CI134" i="1"/>
  <c r="CH134" i="1" s="1"/>
  <c r="CD134" i="1"/>
  <c r="CC134" i="1"/>
  <c r="BX134" i="1"/>
  <c r="BW134" i="1"/>
  <c r="BV134" i="1" s="1"/>
  <c r="BJ134" i="1"/>
  <c r="BI134" i="1"/>
  <c r="BD134" i="1"/>
  <c r="BC134" i="1"/>
  <c r="BB134" i="1" s="1"/>
  <c r="BA134" i="1"/>
  <c r="AZ134" i="1"/>
  <c r="BL134" i="1" s="1"/>
  <c r="AW134" i="1"/>
  <c r="AV134" i="1" s="1"/>
  <c r="AU134" i="1"/>
  <c r="AT134" i="1"/>
  <c r="AJ134" i="1"/>
  <c r="AH134" i="1"/>
  <c r="AG134" i="1"/>
  <c r="AE134" i="1"/>
  <c r="AD134" i="1"/>
  <c r="AC134" i="1"/>
  <c r="AB134" i="1"/>
  <c r="AA134" i="1"/>
  <c r="AI134" i="1" s="1"/>
  <c r="X134" i="1"/>
  <c r="W134" i="1" s="1"/>
  <c r="V134" i="1"/>
  <c r="U134" i="1"/>
  <c r="T134" i="1"/>
  <c r="S134" i="1"/>
  <c r="R134" i="1"/>
  <c r="O134" i="1"/>
  <c r="N134" i="1"/>
  <c r="M134" i="1"/>
  <c r="L134" i="1"/>
  <c r="K134" i="1"/>
  <c r="I134" i="1"/>
  <c r="H134" i="1" s="1"/>
  <c r="G134" i="1"/>
  <c r="F134" i="1"/>
  <c r="E134" i="1"/>
  <c r="FZ133" i="1"/>
  <c r="FV133" i="1"/>
  <c r="FN133" i="1"/>
  <c r="EJ133" i="1"/>
  <c r="EF133" i="1" s="1"/>
  <c r="DE133" i="1"/>
  <c r="DD133" i="1"/>
  <c r="DB133" i="1"/>
  <c r="DA133" i="1"/>
  <c r="CX133" i="1"/>
  <c r="FZ132" i="1"/>
  <c r="FU132" i="1"/>
  <c r="FO132" i="1"/>
  <c r="FM132" i="1"/>
  <c r="FK132" i="1"/>
  <c r="FG132" i="1"/>
  <c r="FE132" i="1"/>
  <c r="FC132" i="1"/>
  <c r="EY132" i="1" s="1"/>
  <c r="EZ132" i="1" s="1"/>
  <c r="FA132" i="1"/>
  <c r="EX132" i="1"/>
  <c r="EJ132" i="1"/>
  <c r="EE132" i="1"/>
  <c r="DY132" i="1"/>
  <c r="DT132" i="1"/>
  <c r="FS132" i="1" s="1"/>
  <c r="DR132" i="1"/>
  <c r="DS132" i="1" s="1"/>
  <c r="DN132" i="1"/>
  <c r="DM132" i="1"/>
  <c r="EM132" i="1" s="1"/>
  <c r="DI132" i="1"/>
  <c r="EL132" i="1" s="1"/>
  <c r="DH132" i="1"/>
  <c r="DF132" i="1" s="1"/>
  <c r="CW132" i="1"/>
  <c r="FU131" i="1"/>
  <c r="FO131" i="1"/>
  <c r="FM131" i="1"/>
  <c r="FK131" i="1"/>
  <c r="FG131" i="1"/>
  <c r="FE131" i="1"/>
  <c r="EG131" i="1"/>
  <c r="DI131" i="1"/>
  <c r="DI130" i="1" s="1"/>
  <c r="EG130" i="1" s="1"/>
  <c r="FU130" i="1"/>
  <c r="FO130" i="1"/>
  <c r="FM130" i="1"/>
  <c r="FG130" i="1"/>
  <c r="FE130" i="1"/>
  <c r="DL130" i="1"/>
  <c r="FK130" i="1" s="1"/>
  <c r="FY129" i="1"/>
  <c r="FS129" i="1"/>
  <c r="FM129" i="1"/>
  <c r="FK129" i="1"/>
  <c r="FD129" i="1"/>
  <c r="FC129" i="1"/>
  <c r="EY129" i="1" s="1"/>
  <c r="EZ129" i="1" s="1"/>
  <c r="EX129" i="1"/>
  <c r="EM129" i="1"/>
  <c r="EL129" i="1"/>
  <c r="EK129" i="1"/>
  <c r="EJ129" i="1"/>
  <c r="EF129" i="1" s="1"/>
  <c r="EG129" i="1"/>
  <c r="EE129" i="1"/>
  <c r="DY129" i="1"/>
  <c r="DX129" i="1"/>
  <c r="DX128" i="1" s="1"/>
  <c r="DT129" i="1"/>
  <c r="DR129" i="1"/>
  <c r="DS129" i="1" s="1"/>
  <c r="DN129" i="1"/>
  <c r="DM129" i="1"/>
  <c r="DI129" i="1"/>
  <c r="DH129" i="1"/>
  <c r="CZ129" i="1"/>
  <c r="CW129" i="1"/>
  <c r="CB129" i="1"/>
  <c r="CB128" i="1" s="1"/>
  <c r="FV128" i="1"/>
  <c r="FR128" i="1"/>
  <c r="FN128" i="1"/>
  <c r="FM128" i="1"/>
  <c r="FL128" i="1"/>
  <c r="FJ128" i="1"/>
  <c r="FK128" i="1" s="1"/>
  <c r="FF128" i="1"/>
  <c r="FC128" i="1"/>
  <c r="EY128" i="1" s="1"/>
  <c r="EZ128" i="1"/>
  <c r="EW128" i="1"/>
  <c r="EX128" i="1" s="1"/>
  <c r="ES128" i="1"/>
  <c r="EK128" i="1"/>
  <c r="EJ128" i="1"/>
  <c r="EF128" i="1" s="1"/>
  <c r="EG128" i="1" s="1"/>
  <c r="EE128" i="1"/>
  <c r="ED128" i="1"/>
  <c r="DT128" i="1"/>
  <c r="DQ128" i="1"/>
  <c r="DO128" i="1"/>
  <c r="DM128" i="1" s="1"/>
  <c r="DN128" i="1"/>
  <c r="DL128" i="1"/>
  <c r="DI128" i="1"/>
  <c r="DG128" i="1"/>
  <c r="DB128" i="1"/>
  <c r="DA128" i="1"/>
  <c r="CZ128" i="1"/>
  <c r="CY128" i="1"/>
  <c r="CX128" i="1"/>
  <c r="CW128" i="1"/>
  <c r="CV128" i="1"/>
  <c r="CU128" i="1"/>
  <c r="CT128" i="1"/>
  <c r="CS128" i="1"/>
  <c r="CR128" i="1"/>
  <c r="CQ128" i="1"/>
  <c r="CP128" i="1"/>
  <c r="CO128" i="1"/>
  <c r="CN128" i="1"/>
  <c r="CM128" i="1"/>
  <c r="CL128" i="1"/>
  <c r="CK128" i="1"/>
  <c r="CJ128" i="1"/>
  <c r="CI128" i="1"/>
  <c r="CH128" i="1"/>
  <c r="CG128" i="1"/>
  <c r="CF128" i="1"/>
  <c r="CE128" i="1"/>
  <c r="CD128" i="1"/>
  <c r="CD107" i="1" s="1"/>
  <c r="CC128" i="1"/>
  <c r="FM127" i="1"/>
  <c r="FJ127" i="1"/>
  <c r="FD127" i="1"/>
  <c r="EJ127" i="1"/>
  <c r="EF127" i="1" s="1"/>
  <c r="DX127" i="1"/>
  <c r="DX126" i="1" s="1"/>
  <c r="DT127" i="1"/>
  <c r="FS127" i="1" s="1"/>
  <c r="DR127" i="1"/>
  <c r="DQ127" i="1"/>
  <c r="DQ126" i="1" s="1"/>
  <c r="DM127" i="1"/>
  <c r="DL127" i="1"/>
  <c r="EW127" i="1" s="1"/>
  <c r="DF127" i="1"/>
  <c r="DC127" i="1"/>
  <c r="DC126" i="1" s="1"/>
  <c r="CZ127" i="1"/>
  <c r="CZ126" i="1" s="1"/>
  <c r="CW127" i="1"/>
  <c r="CV127" i="1"/>
  <c r="CT127" i="1"/>
  <c r="CT126" i="1" s="1"/>
  <c r="CB127" i="1"/>
  <c r="CB126" i="1" s="1"/>
  <c r="FR126" i="1"/>
  <c r="FM126" i="1"/>
  <c r="FJ126" i="1"/>
  <c r="FD126" i="1"/>
  <c r="ED126" i="1"/>
  <c r="DT126" i="1"/>
  <c r="DO126" i="1"/>
  <c r="DH126" i="1"/>
  <c r="DG126" i="1"/>
  <c r="DF126" i="1"/>
  <c r="DE126" i="1"/>
  <c r="DD126" i="1"/>
  <c r="DB126" i="1"/>
  <c r="DA126" i="1"/>
  <c r="CY126" i="1"/>
  <c r="CX126" i="1"/>
  <c r="CW126" i="1"/>
  <c r="CV126" i="1"/>
  <c r="CU126" i="1"/>
  <c r="CS126" i="1"/>
  <c r="CR126" i="1"/>
  <c r="CQ126" i="1"/>
  <c r="CP126" i="1"/>
  <c r="CO126" i="1"/>
  <c r="CN126" i="1"/>
  <c r="CM126" i="1"/>
  <c r="CL126" i="1"/>
  <c r="CK126" i="1"/>
  <c r="CJ126" i="1"/>
  <c r="CI126" i="1"/>
  <c r="CH126" i="1"/>
  <c r="CG126" i="1"/>
  <c r="CF126" i="1"/>
  <c r="CE126" i="1"/>
  <c r="CD126" i="1"/>
  <c r="CC126" i="1"/>
  <c r="FU125" i="1"/>
  <c r="FM125" i="1"/>
  <c r="FK125" i="1"/>
  <c r="FE125" i="1"/>
  <c r="FC125" i="1"/>
  <c r="EY125" i="1"/>
  <c r="EZ125" i="1" s="1"/>
  <c r="EJ125" i="1"/>
  <c r="EF125" i="1" s="1"/>
  <c r="EG125" i="1" s="1"/>
  <c r="DX125" i="1"/>
  <c r="DY125" i="1" s="1"/>
  <c r="DI125" i="1"/>
  <c r="FT124" i="1"/>
  <c r="FU124" i="1" s="1"/>
  <c r="FM124" i="1"/>
  <c r="FD124" i="1"/>
  <c r="FC124" i="1"/>
  <c r="EY124" i="1" s="1"/>
  <c r="EJ124" i="1"/>
  <c r="EF124" i="1" s="1"/>
  <c r="ED124" i="1"/>
  <c r="DX124" i="1"/>
  <c r="DL124" i="1"/>
  <c r="FK124" i="1" s="1"/>
  <c r="FT123" i="1"/>
  <c r="FU123" i="1" s="1"/>
  <c r="FM123" i="1"/>
  <c r="FK123" i="1"/>
  <c r="FD123" i="1"/>
  <c r="FE123" i="1" s="1"/>
  <c r="FC123" i="1"/>
  <c r="EY123" i="1"/>
  <c r="EZ123" i="1" s="1"/>
  <c r="EJ123" i="1"/>
  <c r="EF123" i="1" s="1"/>
  <c r="EG123" i="1" s="1"/>
  <c r="DY123" i="1"/>
  <c r="DX123" i="1"/>
  <c r="DI123" i="1"/>
  <c r="FY122" i="1"/>
  <c r="FU122" i="1"/>
  <c r="FT122" i="1"/>
  <c r="FM122" i="1"/>
  <c r="FJ122" i="1"/>
  <c r="FC122" i="1"/>
  <c r="EY122" i="1"/>
  <c r="EZ122" i="1" s="1"/>
  <c r="EJ122" i="1"/>
  <c r="EF122" i="1"/>
  <c r="EG122" i="1" s="1"/>
  <c r="DY122" i="1"/>
  <c r="DX122" i="1"/>
  <c r="DI122" i="1"/>
  <c r="FY121" i="1"/>
  <c r="FT121" i="1" s="1"/>
  <c r="FU121" i="1" s="1"/>
  <c r="FR121" i="1"/>
  <c r="FM121" i="1"/>
  <c r="FC121" i="1"/>
  <c r="EY121" i="1" s="1"/>
  <c r="EJ121" i="1"/>
  <c r="EF121" i="1" s="1"/>
  <c r="EG121" i="1" s="1"/>
  <c r="DX121" i="1"/>
  <c r="DL121" i="1"/>
  <c r="DI121" i="1" s="1"/>
  <c r="FY120" i="1"/>
  <c r="FU120" i="1"/>
  <c r="FT120" i="1"/>
  <c r="FM120" i="1"/>
  <c r="FJ120" i="1"/>
  <c r="FC120" i="1"/>
  <c r="EY120" i="1"/>
  <c r="EZ120" i="1" s="1"/>
  <c r="EJ120" i="1"/>
  <c r="EF120" i="1"/>
  <c r="EG120" i="1" s="1"/>
  <c r="DY120" i="1"/>
  <c r="DX120" i="1"/>
  <c r="DI120" i="1"/>
  <c r="FY119" i="1"/>
  <c r="FT119" i="1" s="1"/>
  <c r="FU119" i="1"/>
  <c r="FR119" i="1"/>
  <c r="FM119" i="1"/>
  <c r="FL119" i="1"/>
  <c r="FC119" i="1"/>
  <c r="EY119" i="1"/>
  <c r="EJ119" i="1"/>
  <c r="EF119" i="1" s="1"/>
  <c r="EE119" i="1"/>
  <c r="DX119" i="1"/>
  <c r="DL119" i="1"/>
  <c r="DI119" i="1"/>
  <c r="DY119" i="1" s="1"/>
  <c r="FY118" i="1"/>
  <c r="FT118" i="1" s="1"/>
  <c r="EY118" i="1"/>
  <c r="EZ118" i="1" s="1"/>
  <c r="EX118" i="1"/>
  <c r="EK118" i="1"/>
  <c r="EL118" i="1" s="1"/>
  <c r="EJ118" i="1"/>
  <c r="EF118" i="1" s="1"/>
  <c r="EE118" i="1"/>
  <c r="DX118" i="1" s="1"/>
  <c r="DY118" i="1"/>
  <c r="DL118" i="1"/>
  <c r="FC118" i="1" s="1"/>
  <c r="DI118" i="1"/>
  <c r="FZ117" i="1"/>
  <c r="FY117" i="1"/>
  <c r="FT117" i="1"/>
  <c r="FU117" i="1" s="1"/>
  <c r="FM117" i="1"/>
  <c r="FL117" i="1"/>
  <c r="FK117" i="1"/>
  <c r="FJ117" i="1"/>
  <c r="FD117" i="1" s="1"/>
  <c r="FC117" i="1"/>
  <c r="EY117" i="1" s="1"/>
  <c r="EK117" i="1"/>
  <c r="DX117" i="1"/>
  <c r="DT117" i="1"/>
  <c r="DR117" i="1" s="1"/>
  <c r="DM117" i="1"/>
  <c r="EM117" i="1" s="1"/>
  <c r="DL117" i="1"/>
  <c r="EE117" i="1" s="1"/>
  <c r="DF117" i="1"/>
  <c r="CZ117" i="1"/>
  <c r="CW117" i="1"/>
  <c r="CB117" i="1"/>
  <c r="FY116" i="1"/>
  <c r="FM116" i="1"/>
  <c r="FL116" i="1"/>
  <c r="FJ116" i="1"/>
  <c r="FC116" i="1"/>
  <c r="EY116" i="1"/>
  <c r="EZ116" i="1" s="1"/>
  <c r="EX116" i="1"/>
  <c r="EK116" i="1"/>
  <c r="EL116" i="1" s="1"/>
  <c r="EJ116" i="1"/>
  <c r="EF116" i="1"/>
  <c r="EG116" i="1" s="1"/>
  <c r="EE116" i="1"/>
  <c r="DX116" i="1" s="1"/>
  <c r="DY116" i="1" s="1"/>
  <c r="DT116" i="1"/>
  <c r="DR116" i="1" s="1"/>
  <c r="DS116" i="1"/>
  <c r="DQ116" i="1"/>
  <c r="DM116" i="1"/>
  <c r="DN116" i="1" s="1"/>
  <c r="DI116" i="1"/>
  <c r="DF116" i="1"/>
  <c r="CZ116" i="1"/>
  <c r="CW116" i="1"/>
  <c r="CB116" i="1"/>
  <c r="FY115" i="1"/>
  <c r="FL115" i="1"/>
  <c r="FK115" i="1"/>
  <c r="FJ115" i="1"/>
  <c r="FD115" i="1"/>
  <c r="FE115" i="1" s="1"/>
  <c r="EX115" i="1"/>
  <c r="EW115" i="1"/>
  <c r="FC115" i="1" s="1"/>
  <c r="EY115" i="1" s="1"/>
  <c r="EZ115" i="1" s="1"/>
  <c r="EL115" i="1"/>
  <c r="EK115" i="1"/>
  <c r="EJ115" i="1"/>
  <c r="EF115" i="1"/>
  <c r="EE115" i="1"/>
  <c r="DX115" i="1"/>
  <c r="DT115" i="1"/>
  <c r="DQ115" i="1"/>
  <c r="DL115" i="1"/>
  <c r="DI115" i="1"/>
  <c r="DY115" i="1" s="1"/>
  <c r="DF115" i="1"/>
  <c r="CZ115" i="1"/>
  <c r="CW115" i="1"/>
  <c r="CB115" i="1"/>
  <c r="FR114" i="1"/>
  <c r="FL114" i="1"/>
  <c r="FM114" i="1" s="1"/>
  <c r="FC114" i="1"/>
  <c r="EY114" i="1" s="1"/>
  <c r="EX114" i="1"/>
  <c r="EW114" i="1"/>
  <c r="EK114" i="1" s="1"/>
  <c r="EE114" i="1"/>
  <c r="ED114" i="1"/>
  <c r="DX114" i="1" s="1"/>
  <c r="DT114" i="1"/>
  <c r="FS114" i="1" s="1"/>
  <c r="DQ114" i="1"/>
  <c r="DQ107" i="1" s="1"/>
  <c r="DO114" i="1"/>
  <c r="DL114" i="1"/>
  <c r="DI114" i="1"/>
  <c r="DH114" i="1"/>
  <c r="DG114" i="1"/>
  <c r="DF114" i="1"/>
  <c r="DB114" i="1"/>
  <c r="DA114" i="1"/>
  <c r="CZ114" i="1" s="1"/>
  <c r="CY114" i="1"/>
  <c r="CX114" i="1"/>
  <c r="CS114" i="1"/>
  <c r="CR114" i="1"/>
  <c r="CQ114" i="1"/>
  <c r="CP114" i="1"/>
  <c r="CO114" i="1"/>
  <c r="CN114" i="1"/>
  <c r="CM114" i="1"/>
  <c r="CL114" i="1"/>
  <c r="CK114" i="1"/>
  <c r="CJ114" i="1"/>
  <c r="CI114" i="1"/>
  <c r="CH114" i="1"/>
  <c r="CG114" i="1"/>
  <c r="CF114" i="1"/>
  <c r="CE114" i="1"/>
  <c r="CD114" i="1"/>
  <c r="CC114" i="1"/>
  <c r="CB114" i="1"/>
  <c r="FS113" i="1"/>
  <c r="FM113" i="1"/>
  <c r="FL113" i="1"/>
  <c r="FJ113" i="1"/>
  <c r="FD113" i="1" s="1"/>
  <c r="EJ113" i="1"/>
  <c r="EF113" i="1" s="1"/>
  <c r="ED113" i="1"/>
  <c r="DT113" i="1"/>
  <c r="DR113" i="1"/>
  <c r="DM113" i="1"/>
  <c r="DI113" i="1"/>
  <c r="DF113" i="1"/>
  <c r="CZ113" i="1"/>
  <c r="CW113" i="1"/>
  <c r="CB113" i="1"/>
  <c r="FM112" i="1"/>
  <c r="FL112" i="1"/>
  <c r="FJ112" i="1"/>
  <c r="FK112" i="1" s="1"/>
  <c r="DX112" i="1"/>
  <c r="DT112" i="1"/>
  <c r="DR112" i="1" s="1"/>
  <c r="DM112" i="1"/>
  <c r="DL112" i="1"/>
  <c r="EE112" i="1" s="1"/>
  <c r="DF112" i="1"/>
  <c r="CZ112" i="1"/>
  <c r="CW112" i="1"/>
  <c r="CB112" i="1"/>
  <c r="FZ111" i="1"/>
  <c r="FU111" i="1"/>
  <c r="FT111" i="1"/>
  <c r="FL111" i="1"/>
  <c r="FM111" i="1" s="1"/>
  <c r="FK111" i="1"/>
  <c r="FD111" i="1"/>
  <c r="FC111" i="1"/>
  <c r="EY111" i="1" s="1"/>
  <c r="EK111" i="1"/>
  <c r="EJ111" i="1"/>
  <c r="EF111" i="1" s="1"/>
  <c r="EG111" i="1" s="1"/>
  <c r="EE111" i="1"/>
  <c r="DX111" i="1"/>
  <c r="DT111" i="1"/>
  <c r="FS111" i="1" s="1"/>
  <c r="DR111" i="1"/>
  <c r="DQ111" i="1"/>
  <c r="DM111" i="1"/>
  <c r="DN111" i="1" s="1"/>
  <c r="DI111" i="1"/>
  <c r="DY111" i="1" s="1"/>
  <c r="DH111" i="1"/>
  <c r="DF111" i="1" s="1"/>
  <c r="CZ111" i="1"/>
  <c r="CW111" i="1"/>
  <c r="CB111" i="1"/>
  <c r="FZ110" i="1"/>
  <c r="FT110" i="1"/>
  <c r="FU110" i="1" s="1"/>
  <c r="FL110" i="1"/>
  <c r="FK110" i="1"/>
  <c r="FD110" i="1"/>
  <c r="FC110" i="1"/>
  <c r="EY110" i="1"/>
  <c r="EZ110" i="1" s="1"/>
  <c r="EJ110" i="1"/>
  <c r="EF110" i="1"/>
  <c r="EG110" i="1" s="1"/>
  <c r="DT110" i="1"/>
  <c r="DM110" i="1"/>
  <c r="EM110" i="1" s="1"/>
  <c r="DI110" i="1"/>
  <c r="DH110" i="1"/>
  <c r="DF110" i="1"/>
  <c r="CZ110" i="1"/>
  <c r="CW110" i="1"/>
  <c r="CB110" i="1"/>
  <c r="FS109" i="1"/>
  <c r="FR109" i="1"/>
  <c r="FJ109" i="1"/>
  <c r="DR109" i="1"/>
  <c r="DQ109" i="1"/>
  <c r="DO109" i="1"/>
  <c r="DT109" i="1" s="1"/>
  <c r="DM109" i="1"/>
  <c r="DL109" i="1"/>
  <c r="DG109" i="1"/>
  <c r="DB109" i="1"/>
  <c r="DA109" i="1"/>
  <c r="CZ109" i="1"/>
  <c r="CY109" i="1"/>
  <c r="CX109" i="1"/>
  <c r="CW109" i="1" s="1"/>
  <c r="CV109" i="1"/>
  <c r="CV107" i="1" s="1"/>
  <c r="CU109" i="1"/>
  <c r="CU107" i="1" s="1"/>
  <c r="CU172" i="1" s="1"/>
  <c r="CU304" i="1" s="1"/>
  <c r="CU338" i="1" s="1"/>
  <c r="CU19" i="1" s="1"/>
  <c r="CT109" i="1"/>
  <c r="CS109" i="1"/>
  <c r="CR109" i="1"/>
  <c r="CQ109" i="1"/>
  <c r="CQ107" i="1" s="1"/>
  <c r="CQ172" i="1" s="1"/>
  <c r="CP109" i="1"/>
  <c r="CO109" i="1"/>
  <c r="CN109" i="1"/>
  <c r="CM109" i="1"/>
  <c r="CM107" i="1" s="1"/>
  <c r="CM172" i="1" s="1"/>
  <c r="CL109" i="1"/>
  <c r="CK109" i="1"/>
  <c r="CJ109" i="1"/>
  <c r="CI109" i="1"/>
  <c r="CI107" i="1" s="1"/>
  <c r="CI172" i="1" s="1"/>
  <c r="CH109" i="1"/>
  <c r="CG109" i="1"/>
  <c r="CF109" i="1"/>
  <c r="CE109" i="1"/>
  <c r="CE107" i="1" s="1"/>
  <c r="CE172" i="1" s="1"/>
  <c r="CE143" i="1" s="1"/>
  <c r="CD109" i="1"/>
  <c r="CC109" i="1"/>
  <c r="CB109" i="1"/>
  <c r="FZ108" i="1"/>
  <c r="FU108" i="1"/>
  <c r="FM108" i="1"/>
  <c r="FK108" i="1"/>
  <c r="EY108" i="1"/>
  <c r="EF108" i="1"/>
  <c r="DT108" i="1"/>
  <c r="DM108" i="1"/>
  <c r="DI108" i="1"/>
  <c r="DF108" i="1"/>
  <c r="CZ108" i="1"/>
  <c r="CW108" i="1"/>
  <c r="CB108" i="1"/>
  <c r="DT107" i="1"/>
  <c r="DE107" i="1"/>
  <c r="DE172" i="1" s="1"/>
  <c r="DC107" i="1"/>
  <c r="DC172" i="1" s="1"/>
  <c r="CY107" i="1"/>
  <c r="CW107" i="1" s="1"/>
  <c r="CW172" i="1" s="1"/>
  <c r="CS107" i="1"/>
  <c r="CS172" i="1" s="1"/>
  <c r="CP107" i="1"/>
  <c r="CP172" i="1" s="1"/>
  <c r="CO107" i="1"/>
  <c r="CO172" i="1" s="1"/>
  <c r="CO143" i="1" s="1"/>
  <c r="CL107" i="1"/>
  <c r="CL172" i="1" s="1"/>
  <c r="CK107" i="1"/>
  <c r="CK172" i="1" s="1"/>
  <c r="CH107" i="1"/>
  <c r="CH172" i="1" s="1"/>
  <c r="CG107" i="1"/>
  <c r="CG172" i="1" s="1"/>
  <c r="CG143" i="1" s="1"/>
  <c r="CB107" i="1"/>
  <c r="CB172" i="1" s="1"/>
  <c r="BV107" i="1"/>
  <c r="BV172" i="1" s="1"/>
  <c r="BU107" i="1"/>
  <c r="BH107" i="1"/>
  <c r="BH172" i="1" s="1"/>
  <c r="BH304" i="1" s="1"/>
  <c r="BH32" i="1" s="1"/>
  <c r="BG107" i="1"/>
  <c r="BB107" i="1"/>
  <c r="BA107" i="1"/>
  <c r="BA172" i="1" s="1"/>
  <c r="AY107" i="1"/>
  <c r="AV107" i="1"/>
  <c r="AV172" i="1" s="1"/>
  <c r="AS107" i="1"/>
  <c r="AS172" i="1" s="1"/>
  <c r="AL107" i="1"/>
  <c r="AL172" i="1" s="1"/>
  <c r="AH107" i="1"/>
  <c r="AH172" i="1" s="1"/>
  <c r="AH304" i="1" s="1"/>
  <c r="AF107" i="1"/>
  <c r="AF172" i="1" s="1"/>
  <c r="AC107" i="1"/>
  <c r="AC172" i="1" s="1"/>
  <c r="Z107" i="1"/>
  <c r="Z172" i="1" s="1"/>
  <c r="Y107" i="1"/>
  <c r="Y304" i="1" s="1"/>
  <c r="W107" i="1"/>
  <c r="W304" i="1" s="1"/>
  <c r="T107" i="1"/>
  <c r="T304" i="1" s="1"/>
  <c r="T338" i="1" s="1"/>
  <c r="S107" i="1"/>
  <c r="Q107" i="1" s="1"/>
  <c r="P107" i="1"/>
  <c r="K107" i="1"/>
  <c r="J107" i="1"/>
  <c r="J304" i="1" s="1"/>
  <c r="H107" i="1"/>
  <c r="H304" i="1" s="1"/>
  <c r="E107" i="1"/>
  <c r="E304" i="1" s="1"/>
  <c r="FV106" i="1"/>
  <c r="FT106" i="1"/>
  <c r="FU106" i="1" s="1"/>
  <c r="FM106" i="1"/>
  <c r="FL106" i="1"/>
  <c r="FD106" i="1"/>
  <c r="EK106" i="1"/>
  <c r="DX106" i="1"/>
  <c r="DM106" i="1"/>
  <c r="DJ106" i="1"/>
  <c r="CZ106" i="1"/>
  <c r="CW106" i="1"/>
  <c r="CT106" i="1"/>
  <c r="CQ106" i="1"/>
  <c r="CM106" i="1"/>
  <c r="CL106" i="1"/>
  <c r="CK106" i="1" s="1"/>
  <c r="CH106" i="1"/>
  <c r="CF106" i="1"/>
  <c r="CB106" i="1"/>
  <c r="CA106" i="1"/>
  <c r="BZ106" i="1"/>
  <c r="BY106" i="1" s="1"/>
  <c r="BV106" i="1"/>
  <c r="BP106" i="1"/>
  <c r="BM106" i="1"/>
  <c r="BH106" i="1"/>
  <c r="BG106" i="1"/>
  <c r="BF106" i="1"/>
  <c r="BE106" i="1" s="1"/>
  <c r="BB106" i="1"/>
  <c r="AZ106" i="1"/>
  <c r="AX106" i="1"/>
  <c r="AV106" i="1"/>
  <c r="AS106" i="1"/>
  <c r="AJ106" i="1"/>
  <c r="AG106" i="1"/>
  <c r="AF106" i="1" s="1"/>
  <c r="AC106" i="1"/>
  <c r="Z106" i="1"/>
  <c r="AK106" i="1" s="1"/>
  <c r="Y106" i="1"/>
  <c r="X106" i="1"/>
  <c r="W106" i="1"/>
  <c r="T106" i="1"/>
  <c r="S106" i="1"/>
  <c r="R106" i="1"/>
  <c r="Q106" i="1"/>
  <c r="O106" i="1"/>
  <c r="M106" i="1"/>
  <c r="I106" i="1"/>
  <c r="G106" i="1"/>
  <c r="E106" i="1" s="1"/>
  <c r="FU105" i="1"/>
  <c r="FO105" i="1"/>
  <c r="FM105" i="1"/>
  <c r="FG105" i="1"/>
  <c r="FE105" i="1"/>
  <c r="EZ105" i="1"/>
  <c r="EH105" i="1"/>
  <c r="EG105" i="1"/>
  <c r="FV104" i="1"/>
  <c r="FT104" i="1"/>
  <c r="FU104" i="1" s="1"/>
  <c r="FL104" i="1"/>
  <c r="FM104" i="1" s="1"/>
  <c r="FG104" i="1"/>
  <c r="FD104" i="1"/>
  <c r="FA104" i="1"/>
  <c r="EY104" i="1" s="1"/>
  <c r="ET104" i="1"/>
  <c r="EK104" i="1"/>
  <c r="EH104" i="1"/>
  <c r="EF104" i="1"/>
  <c r="EA104" i="1"/>
  <c r="DT104" i="1"/>
  <c r="DR104" i="1" s="1"/>
  <c r="FO104" i="1" s="1"/>
  <c r="DM104" i="1"/>
  <c r="DI104" i="1"/>
  <c r="DG104" i="1"/>
  <c r="DF104" i="1" s="1"/>
  <c r="CW104" i="1"/>
  <c r="FV103" i="1"/>
  <c r="FT103" i="1" s="1"/>
  <c r="FU103" i="1" s="1"/>
  <c r="FO103" i="1"/>
  <c r="FM103" i="1"/>
  <c r="FL103" i="1"/>
  <c r="FG103" i="1"/>
  <c r="FE103" i="1"/>
  <c r="FD103" i="1"/>
  <c r="FA103" i="1"/>
  <c r="EY103" i="1"/>
  <c r="EZ103" i="1" s="1"/>
  <c r="ET103" i="1"/>
  <c r="EN103" i="1"/>
  <c r="EK103" i="1"/>
  <c r="EL103" i="1" s="1"/>
  <c r="EH103" i="1"/>
  <c r="EA103" i="1"/>
  <c r="DY103" i="1"/>
  <c r="DX103" i="1"/>
  <c r="DI103" i="1"/>
  <c r="FV102" i="1"/>
  <c r="FT102" i="1" s="1"/>
  <c r="FU102" i="1" s="1"/>
  <c r="FN102" i="1"/>
  <c r="FF102" i="1"/>
  <c r="ET102" i="1"/>
  <c r="ES102" i="1"/>
  <c r="EK102" i="1"/>
  <c r="EA102" i="1"/>
  <c r="DZ102" i="1"/>
  <c r="DX102" i="1"/>
  <c r="DT102" i="1"/>
  <c r="DR102" i="1" s="1"/>
  <c r="DO102" i="1"/>
  <c r="DM102" i="1" s="1"/>
  <c r="DJ102" i="1"/>
  <c r="DI102" i="1"/>
  <c r="DG102" i="1"/>
  <c r="DF102" i="1" s="1"/>
  <c r="CX102" i="1"/>
  <c r="CW102" i="1"/>
  <c r="FU101" i="1"/>
  <c r="FT101" i="1"/>
  <c r="FL101" i="1"/>
  <c r="FM101" i="1" s="1"/>
  <c r="FG101" i="1"/>
  <c r="FD101" i="1"/>
  <c r="FA101" i="1"/>
  <c r="EY101" i="1" s="1"/>
  <c r="ET101" i="1"/>
  <c r="EK101" i="1"/>
  <c r="EH101" i="1"/>
  <c r="EF101" i="1" s="1"/>
  <c r="EG101" i="1"/>
  <c r="EA101" i="1"/>
  <c r="DX101" i="1"/>
  <c r="DO101" i="1"/>
  <c r="DI101" i="1"/>
  <c r="EL101" i="1" s="1"/>
  <c r="DG101" i="1"/>
  <c r="DF101" i="1" s="1"/>
  <c r="CW101" i="1"/>
  <c r="FU100" i="1"/>
  <c r="FT100" i="1"/>
  <c r="FO100" i="1"/>
  <c r="FL100" i="1"/>
  <c r="FM100" i="1" s="1"/>
  <c r="FG100" i="1"/>
  <c r="FD100" i="1"/>
  <c r="DI100" i="1"/>
  <c r="FE100" i="1" s="1"/>
  <c r="DF100" i="1"/>
  <c r="CW100" i="1"/>
  <c r="FV99" i="1"/>
  <c r="FT99" i="1" s="1"/>
  <c r="FN99" i="1"/>
  <c r="FF99" i="1"/>
  <c r="EY99" i="1"/>
  <c r="ET99" i="1"/>
  <c r="ES99" i="1"/>
  <c r="EK99" i="1"/>
  <c r="EF99" i="1"/>
  <c r="DZ99" i="1"/>
  <c r="DX99" i="1" s="1"/>
  <c r="DJ99" i="1"/>
  <c r="DI99" i="1" s="1"/>
  <c r="EG99" i="1" s="1"/>
  <c r="DG99" i="1"/>
  <c r="DF99" i="1" s="1"/>
  <c r="CX99" i="1"/>
  <c r="CW99" i="1" s="1"/>
  <c r="FV98" i="1"/>
  <c r="FT98" i="1" s="1"/>
  <c r="FU98" i="1" s="1"/>
  <c r="FL98" i="1"/>
  <c r="FM98" i="1" s="1"/>
  <c r="FG98" i="1"/>
  <c r="FD98" i="1"/>
  <c r="FA98" i="1"/>
  <c r="EY98" i="1" s="1"/>
  <c r="ET98" i="1"/>
  <c r="EM98" i="1"/>
  <c r="EK98" i="1"/>
  <c r="EH98" i="1"/>
  <c r="EF98" i="1" s="1"/>
  <c r="DY98" i="1"/>
  <c r="DX98" i="1"/>
  <c r="DT98" i="1"/>
  <c r="DR98" i="1"/>
  <c r="DN98" i="1"/>
  <c r="DM98" i="1"/>
  <c r="DJ98" i="1"/>
  <c r="EA98" i="1" s="1"/>
  <c r="DI98" i="1"/>
  <c r="EL98" i="1" s="1"/>
  <c r="FV97" i="1"/>
  <c r="FO97" i="1"/>
  <c r="FM97" i="1"/>
  <c r="FL97" i="1"/>
  <c r="FE97" i="1"/>
  <c r="FD97" i="1"/>
  <c r="FA97" i="1"/>
  <c r="FA96" i="1" s="1"/>
  <c r="EY97" i="1"/>
  <c r="EZ97" i="1" s="1"/>
  <c r="ET97" i="1"/>
  <c r="EK97" i="1"/>
  <c r="EH97" i="1"/>
  <c r="DX97" i="1"/>
  <c r="DY97" i="1" s="1"/>
  <c r="DT97" i="1"/>
  <c r="DR97" i="1"/>
  <c r="DN97" i="1"/>
  <c r="DM97" i="1"/>
  <c r="DJ97" i="1"/>
  <c r="FG97" i="1" s="1"/>
  <c r="DI97" i="1"/>
  <c r="DF97" i="1"/>
  <c r="CZ97" i="1"/>
  <c r="CW97" i="1"/>
  <c r="CT97" i="1"/>
  <c r="CQ97" i="1"/>
  <c r="CL97" i="1"/>
  <c r="CK97" i="1" s="1"/>
  <c r="CH97" i="1"/>
  <c r="CF97" i="1"/>
  <c r="CB97" i="1"/>
  <c r="BZ97" i="1"/>
  <c r="BY97" i="1"/>
  <c r="BV97" i="1"/>
  <c r="BT97" i="1"/>
  <c r="BS97" i="1" s="1"/>
  <c r="BH97" i="1"/>
  <c r="BF97" i="1"/>
  <c r="BE97" i="1" s="1"/>
  <c r="BE236" i="1" s="1"/>
  <c r="BB97" i="1"/>
  <c r="BB236" i="1" s="1"/>
  <c r="AY97" i="1"/>
  <c r="BL97" i="1" s="1"/>
  <c r="AW97" i="1"/>
  <c r="AV97" i="1" s="1"/>
  <c r="AS97" i="1"/>
  <c r="AL97" i="1"/>
  <c r="AF97" i="1"/>
  <c r="AC97" i="1"/>
  <c r="AC96" i="1" s="1"/>
  <c r="Z97" i="1"/>
  <c r="AK97" i="1" s="1"/>
  <c r="X97" i="1"/>
  <c r="X236" i="1" s="1"/>
  <c r="T97" i="1"/>
  <c r="T236" i="1" s="1"/>
  <c r="Q97" i="1"/>
  <c r="Q236" i="1" s="1"/>
  <c r="O97" i="1"/>
  <c r="N97" i="1" s="1"/>
  <c r="N236" i="1" s="1"/>
  <c r="K97" i="1"/>
  <c r="K236" i="1" s="1"/>
  <c r="I97" i="1"/>
  <c r="H97" i="1" s="1"/>
  <c r="H236" i="1" s="1"/>
  <c r="E97" i="1"/>
  <c r="E236" i="1" s="1"/>
  <c r="FN96" i="1"/>
  <c r="FF96" i="1"/>
  <c r="EZ96" i="1"/>
  <c r="EY96" i="1"/>
  <c r="ET96" i="1"/>
  <c r="ES96" i="1"/>
  <c r="EL96" i="1"/>
  <c r="EK96" i="1"/>
  <c r="EA96" i="1"/>
  <c r="DZ96" i="1"/>
  <c r="DX96" i="1"/>
  <c r="DY96" i="1" s="1"/>
  <c r="DO96" i="1"/>
  <c r="DM96" i="1" s="1"/>
  <c r="DN96" i="1"/>
  <c r="DJ96" i="1"/>
  <c r="DI96" i="1"/>
  <c r="DG96" i="1"/>
  <c r="DF96" i="1" s="1"/>
  <c r="DB96" i="1"/>
  <c r="DA96" i="1"/>
  <c r="CZ96" i="1" s="1"/>
  <c r="CX96" i="1"/>
  <c r="CW96" i="1" s="1"/>
  <c r="CT96" i="1"/>
  <c r="CS96" i="1"/>
  <c r="CR96" i="1"/>
  <c r="CL96" i="1"/>
  <c r="CK96" i="1"/>
  <c r="CJ96" i="1"/>
  <c r="CI96" i="1"/>
  <c r="CH96" i="1"/>
  <c r="CF96" i="1"/>
  <c r="CC96" i="1"/>
  <c r="CB96" i="1" s="1"/>
  <c r="BZ96" i="1"/>
  <c r="BY96" i="1"/>
  <c r="BW96" i="1"/>
  <c r="BV96" i="1" s="1"/>
  <c r="BT96" i="1"/>
  <c r="BS96" i="1" s="1"/>
  <c r="BJ96" i="1"/>
  <c r="BI96" i="1"/>
  <c r="BH96" i="1" s="1"/>
  <c r="BF96" i="1"/>
  <c r="BE96" i="1" s="1"/>
  <c r="BC96" i="1"/>
  <c r="BB96" i="1"/>
  <c r="BA96" i="1"/>
  <c r="AZ96" i="1"/>
  <c r="AY96" i="1"/>
  <c r="BL96" i="1" s="1"/>
  <c r="AW96" i="1"/>
  <c r="AV96" i="1" s="1"/>
  <c r="AU96" i="1"/>
  <c r="AT96" i="1"/>
  <c r="AS96" i="1"/>
  <c r="AJ96" i="1"/>
  <c r="AH96" i="1"/>
  <c r="AG96" i="1"/>
  <c r="AF96" i="1"/>
  <c r="AE96" i="1"/>
  <c r="AD96" i="1"/>
  <c r="AB96" i="1"/>
  <c r="AA96" i="1"/>
  <c r="Z96" i="1"/>
  <c r="AK96" i="1" s="1"/>
  <c r="X96" i="1"/>
  <c r="W96" i="1" s="1"/>
  <c r="U96" i="1"/>
  <c r="T96" i="1"/>
  <c r="R96" i="1"/>
  <c r="Q96" i="1" s="1"/>
  <c r="O96" i="1"/>
  <c r="N96" i="1" s="1"/>
  <c r="L96" i="1"/>
  <c r="K96" i="1" s="1"/>
  <c r="F96" i="1"/>
  <c r="E96" i="1" s="1"/>
  <c r="FM95" i="1"/>
  <c r="FL95" i="1"/>
  <c r="FF95" i="1"/>
  <c r="FD95" i="1"/>
  <c r="EA95" i="1"/>
  <c r="DZ95" i="1"/>
  <c r="ES95" i="1" s="1"/>
  <c r="DX95" i="1"/>
  <c r="DT95" i="1"/>
  <c r="DR95" i="1" s="1"/>
  <c r="DM95" i="1"/>
  <c r="DJ95" i="1"/>
  <c r="FG95" i="1" s="1"/>
  <c r="DF95" i="1"/>
  <c r="CZ95" i="1"/>
  <c r="CW95" i="1"/>
  <c r="CT95" i="1"/>
  <c r="CQ95" i="1"/>
  <c r="CL95" i="1"/>
  <c r="CK95" i="1" s="1"/>
  <c r="CH95" i="1"/>
  <c r="CF95" i="1"/>
  <c r="CB95" i="1"/>
  <c r="BZ95" i="1"/>
  <c r="BY95" i="1" s="1"/>
  <c r="BV95" i="1"/>
  <c r="BH95" i="1"/>
  <c r="BF95" i="1"/>
  <c r="BB95" i="1"/>
  <c r="AZ95" i="1"/>
  <c r="BT95" i="1" s="1"/>
  <c r="AV95" i="1"/>
  <c r="AS95" i="1"/>
  <c r="AF95" i="1"/>
  <c r="AC95" i="1"/>
  <c r="Z95" i="1"/>
  <c r="AK95" i="1" s="1"/>
  <c r="AL95" i="1" s="1"/>
  <c r="X95" i="1"/>
  <c r="T95" i="1"/>
  <c r="Q95" i="1"/>
  <c r="O95" i="1"/>
  <c r="N95" i="1" s="1"/>
  <c r="K95" i="1"/>
  <c r="I95" i="1"/>
  <c r="I94" i="1" s="1"/>
  <c r="H94" i="1" s="1"/>
  <c r="H95" i="1"/>
  <c r="E95" i="1"/>
  <c r="FN94" i="1"/>
  <c r="FM94" i="1"/>
  <c r="FL94" i="1"/>
  <c r="FF94" i="1"/>
  <c r="FD94" i="1"/>
  <c r="DZ94" i="1"/>
  <c r="DZ90" i="1" s="1"/>
  <c r="DX94" i="1"/>
  <c r="DO94" i="1"/>
  <c r="DM94" i="1" s="1"/>
  <c r="DG94" i="1"/>
  <c r="DF94" i="1" s="1"/>
  <c r="DB94" i="1"/>
  <c r="DA94" i="1"/>
  <c r="CX94" i="1"/>
  <c r="CW94" i="1" s="1"/>
  <c r="CT94" i="1"/>
  <c r="CS94" i="1"/>
  <c r="CR94" i="1"/>
  <c r="CJ94" i="1"/>
  <c r="CI94" i="1"/>
  <c r="CH94" i="1"/>
  <c r="CC94" i="1"/>
  <c r="CB94" i="1" s="1"/>
  <c r="CF94" i="1" s="1"/>
  <c r="BZ94" i="1"/>
  <c r="BY94" i="1" s="1"/>
  <c r="BW94" i="1"/>
  <c r="BV94" i="1" s="1"/>
  <c r="BU94" i="1"/>
  <c r="BJ94" i="1"/>
  <c r="BI94" i="1"/>
  <c r="BH94" i="1" s="1"/>
  <c r="BC94" i="1"/>
  <c r="BB94" i="1" s="1"/>
  <c r="BA94" i="1"/>
  <c r="AZ94" i="1"/>
  <c r="AY94" i="1"/>
  <c r="BL94" i="1" s="1"/>
  <c r="AW94" i="1"/>
  <c r="AV94" i="1" s="1"/>
  <c r="AU94" i="1"/>
  <c r="AT94" i="1"/>
  <c r="AS94" i="1" s="1"/>
  <c r="AJ94" i="1"/>
  <c r="AH94" i="1"/>
  <c r="AG94" i="1"/>
  <c r="AF94" i="1"/>
  <c r="AE94" i="1"/>
  <c r="AD94" i="1"/>
  <c r="AC94" i="1"/>
  <c r="AB94" i="1"/>
  <c r="AA94" i="1"/>
  <c r="U94" i="1"/>
  <c r="T94" i="1" s="1"/>
  <c r="R94" i="1"/>
  <c r="Q94" i="1"/>
  <c r="L94" i="1"/>
  <c r="K94" i="1"/>
  <c r="F94" i="1"/>
  <c r="E94" i="1"/>
  <c r="FU93" i="1"/>
  <c r="FM93" i="1"/>
  <c r="FG93" i="1"/>
  <c r="FE93" i="1"/>
  <c r="ET93" i="1"/>
  <c r="EK93" i="1"/>
  <c r="EH93" i="1"/>
  <c r="EF93" i="1" s="1"/>
  <c r="EG93" i="1" s="1"/>
  <c r="DX93" i="1"/>
  <c r="DT93" i="1"/>
  <c r="DR93" i="1" s="1"/>
  <c r="DM93" i="1"/>
  <c r="DN93" i="1" s="1"/>
  <c r="DI93" i="1"/>
  <c r="DG93" i="1"/>
  <c r="DF93" i="1"/>
  <c r="CZ93" i="1"/>
  <c r="CW93" i="1"/>
  <c r="CT93" i="1"/>
  <c r="CQ93" i="1"/>
  <c r="CK93" i="1"/>
  <c r="CH93" i="1"/>
  <c r="CB93" i="1"/>
  <c r="CF93" i="1" s="1"/>
  <c r="BZ93" i="1"/>
  <c r="BV93" i="1"/>
  <c r="BT93" i="1"/>
  <c r="BF93" i="1"/>
  <c r="BB93" i="1"/>
  <c r="AZ93" i="1"/>
  <c r="AZ92" i="1" s="1"/>
  <c r="AY92" i="1" s="1"/>
  <c r="BL92" i="1" s="1"/>
  <c r="AV93" i="1"/>
  <c r="AS93" i="1"/>
  <c r="AF93" i="1"/>
  <c r="AF92" i="1" s="1"/>
  <c r="AC93" i="1"/>
  <c r="Z93" i="1"/>
  <c r="AK93" i="1" s="1"/>
  <c r="AL93" i="1" s="1"/>
  <c r="X93" i="1"/>
  <c r="T93" i="1"/>
  <c r="Q93" i="1"/>
  <c r="O93" i="1"/>
  <c r="N93" i="1" s="1"/>
  <c r="K93" i="1"/>
  <c r="I93" i="1"/>
  <c r="I92" i="1" s="1"/>
  <c r="H92" i="1" s="1"/>
  <c r="H93" i="1"/>
  <c r="E93" i="1"/>
  <c r="FV92" i="1"/>
  <c r="FU92" i="1"/>
  <c r="FO92" i="1"/>
  <c r="FN92" i="1"/>
  <c r="FM92" i="1"/>
  <c r="FF92" i="1"/>
  <c r="ES92" i="1"/>
  <c r="EM92" i="1"/>
  <c r="EK92" i="1"/>
  <c r="DZ92" i="1"/>
  <c r="DX92" i="1" s="1"/>
  <c r="DT92" i="1"/>
  <c r="DR92" i="1" s="1"/>
  <c r="DO92" i="1"/>
  <c r="FA92" i="1" s="1"/>
  <c r="DM92" i="1"/>
  <c r="DJ92" i="1"/>
  <c r="ET92" i="1" s="1"/>
  <c r="DG92" i="1"/>
  <c r="DB92" i="1"/>
  <c r="DA92" i="1"/>
  <c r="CZ92" i="1"/>
  <c r="CX92" i="1"/>
  <c r="CW92" i="1" s="1"/>
  <c r="CT92" i="1"/>
  <c r="CS92" i="1"/>
  <c r="CR92" i="1"/>
  <c r="CL92" i="1"/>
  <c r="CK92" i="1"/>
  <c r="CJ92" i="1"/>
  <c r="CJ90" i="1" s="1"/>
  <c r="CI92" i="1"/>
  <c r="CH92" i="1" s="1"/>
  <c r="CH90" i="1" s="1"/>
  <c r="CC92" i="1"/>
  <c r="BW92" i="1"/>
  <c r="BV92" i="1" s="1"/>
  <c r="BU92" i="1"/>
  <c r="BJ92" i="1"/>
  <c r="BC92" i="1"/>
  <c r="BB92" i="1"/>
  <c r="BA92" i="1"/>
  <c r="AW92" i="1"/>
  <c r="AV92" i="1" s="1"/>
  <c r="AU92" i="1"/>
  <c r="AT92" i="1"/>
  <c r="AS92" i="1" s="1"/>
  <c r="AJ92" i="1"/>
  <c r="AH92" i="1"/>
  <c r="AG92" i="1"/>
  <c r="AE92" i="1"/>
  <c r="AD92" i="1"/>
  <c r="AC92" i="1"/>
  <c r="AB92" i="1"/>
  <c r="AA92" i="1"/>
  <c r="Z92" i="1"/>
  <c r="AK92" i="1" s="1"/>
  <c r="U92" i="1"/>
  <c r="T92" i="1" s="1"/>
  <c r="R92" i="1"/>
  <c r="Q92" i="1" s="1"/>
  <c r="O92" i="1"/>
  <c r="N92" i="1"/>
  <c r="L92" i="1"/>
  <c r="K92" i="1" s="1"/>
  <c r="F92" i="1"/>
  <c r="E92" i="1" s="1"/>
  <c r="DH90" i="1"/>
  <c r="DB90" i="1"/>
  <c r="CY90" i="1"/>
  <c r="CX90" i="1"/>
  <c r="CV90" i="1"/>
  <c r="CU90" i="1"/>
  <c r="CP90" i="1"/>
  <c r="CP34" i="1" s="1"/>
  <c r="CP168" i="1" s="1"/>
  <c r="CO90" i="1"/>
  <c r="CN90" i="1"/>
  <c r="CM90" i="1"/>
  <c r="CI90" i="1"/>
  <c r="CG90" i="1"/>
  <c r="CE90" i="1"/>
  <c r="CD90" i="1"/>
  <c r="CA90" i="1"/>
  <c r="BZ90" i="1"/>
  <c r="BX90" i="1"/>
  <c r="BW90" i="1"/>
  <c r="BV90" i="1" s="1"/>
  <c r="BV34" i="1" s="1"/>
  <c r="BV168" i="1" s="1"/>
  <c r="BU90" i="1"/>
  <c r="BT90" i="1"/>
  <c r="BS90" i="1"/>
  <c r="BR90" i="1"/>
  <c r="BR34" i="1" s="1"/>
  <c r="BR168" i="1" s="1"/>
  <c r="BR300" i="1" s="1"/>
  <c r="BR333" i="1" s="1"/>
  <c r="BQ90" i="1"/>
  <c r="BP90" i="1" s="1"/>
  <c r="BO90" i="1"/>
  <c r="BO34" i="1" s="1"/>
  <c r="BO168" i="1" s="1"/>
  <c r="BN90" i="1"/>
  <c r="BJ90" i="1"/>
  <c r="BI90" i="1"/>
  <c r="BH90" i="1" s="1"/>
  <c r="BG90" i="1"/>
  <c r="BF90" i="1"/>
  <c r="BE90" i="1" s="1"/>
  <c r="BD90" i="1"/>
  <c r="BC90" i="1"/>
  <c r="BB90" i="1"/>
  <c r="BA90" i="1"/>
  <c r="AZ90" i="1"/>
  <c r="BL90" i="1" s="1"/>
  <c r="AX90" i="1"/>
  <c r="AX34" i="1" s="1"/>
  <c r="AX168" i="1" s="1"/>
  <c r="AW90" i="1"/>
  <c r="AU90" i="1"/>
  <c r="AT90" i="1"/>
  <c r="AS90" i="1"/>
  <c r="AR90" i="1"/>
  <c r="AQ90" i="1"/>
  <c r="AP90" i="1"/>
  <c r="AP34" i="1" s="1"/>
  <c r="AP168" i="1" s="1"/>
  <c r="AN90" i="1"/>
  <c r="AM90" i="1"/>
  <c r="AL90" i="1"/>
  <c r="AK90" i="1"/>
  <c r="AJ90" i="1"/>
  <c r="AI90" i="1"/>
  <c r="AH90" i="1"/>
  <c r="AG90" i="1"/>
  <c r="AG34" i="1" s="1"/>
  <c r="AG168" i="1" s="1"/>
  <c r="AF90" i="1"/>
  <c r="AE90" i="1"/>
  <c r="AD90" i="1"/>
  <c r="AC90" i="1"/>
  <c r="AB90" i="1"/>
  <c r="AA90" i="1"/>
  <c r="Y90" i="1"/>
  <c r="X90" i="1"/>
  <c r="W90" i="1" s="1"/>
  <c r="V90" i="1"/>
  <c r="U90" i="1"/>
  <c r="T90" i="1" s="1"/>
  <c r="S90" i="1"/>
  <c r="R90" i="1"/>
  <c r="Q90" i="1"/>
  <c r="P90" i="1"/>
  <c r="O90" i="1"/>
  <c r="N90" i="1" s="1"/>
  <c r="M90" i="1"/>
  <c r="L90" i="1"/>
  <c r="J90" i="1"/>
  <c r="I90" i="1"/>
  <c r="H90" i="1"/>
  <c r="G90" i="1"/>
  <c r="F90" i="1"/>
  <c r="E90" i="1"/>
  <c r="FV89" i="1"/>
  <c r="FT89" i="1" s="1"/>
  <c r="FU89" i="1" s="1"/>
  <c r="FM89" i="1"/>
  <c r="FL89" i="1"/>
  <c r="FD89" i="1"/>
  <c r="ET89" i="1"/>
  <c r="ES89" i="1"/>
  <c r="EK89" i="1"/>
  <c r="EA89" i="1"/>
  <c r="DX89" i="1"/>
  <c r="DM89" i="1"/>
  <c r="DJ89" i="1"/>
  <c r="DT89" i="1" s="1"/>
  <c r="DR89" i="1" s="1"/>
  <c r="CZ89" i="1"/>
  <c r="CW89" i="1"/>
  <c r="CT89" i="1"/>
  <c r="CQ89" i="1"/>
  <c r="CL89" i="1"/>
  <c r="CK89" i="1" s="1"/>
  <c r="CH89" i="1"/>
  <c r="BY89" i="1"/>
  <c r="BV89" i="1"/>
  <c r="BP89" i="1"/>
  <c r="BM89" i="1"/>
  <c r="BG89" i="1"/>
  <c r="BF89" i="1"/>
  <c r="BB89" i="1"/>
  <c r="AZ89" i="1"/>
  <c r="AV89" i="1"/>
  <c r="AS89" i="1"/>
  <c r="AR89" i="1"/>
  <c r="AG89" i="1"/>
  <c r="AF89" i="1"/>
  <c r="AL89" i="1" s="1"/>
  <c r="AC89" i="1"/>
  <c r="Z89" i="1"/>
  <c r="AK89" i="1" s="1"/>
  <c r="Y89" i="1"/>
  <c r="X89" i="1"/>
  <c r="W89" i="1"/>
  <c r="T89" i="1"/>
  <c r="R89" i="1"/>
  <c r="Q89" i="1"/>
  <c r="P89" i="1"/>
  <c r="O89" i="1"/>
  <c r="K89" i="1"/>
  <c r="J89" i="1"/>
  <c r="I89" i="1"/>
  <c r="H89" i="1" s="1"/>
  <c r="E89" i="1"/>
  <c r="FA88" i="1"/>
  <c r="ES88" i="1"/>
  <c r="DJ88" i="1"/>
  <c r="DJ87" i="1"/>
  <c r="DI87" i="1" s="1"/>
  <c r="FT86" i="1"/>
  <c r="FM86" i="1"/>
  <c r="FL86" i="1"/>
  <c r="FG86" i="1"/>
  <c r="FD86" i="1"/>
  <c r="FE86" i="1" s="1"/>
  <c r="EY86" i="1"/>
  <c r="EZ86" i="1" s="1"/>
  <c r="ET86" i="1"/>
  <c r="ES86" i="1"/>
  <c r="FA86" i="1" s="1"/>
  <c r="FA85" i="1" s="1"/>
  <c r="EK86" i="1"/>
  <c r="EL86" i="1" s="1"/>
  <c r="EH86" i="1"/>
  <c r="EA86" i="1"/>
  <c r="DY86" i="1"/>
  <c r="DX86" i="1"/>
  <c r="DI86" i="1"/>
  <c r="FV85" i="1"/>
  <c r="FT85" i="1" s="1"/>
  <c r="FN85" i="1"/>
  <c r="FM85" i="1"/>
  <c r="FL85" i="1"/>
  <c r="FF85" i="1"/>
  <c r="FD85" i="1"/>
  <c r="EY85" i="1"/>
  <c r="ES85" i="1"/>
  <c r="EK85" i="1"/>
  <c r="DZ85" i="1"/>
  <c r="DX85" i="1" s="1"/>
  <c r="DJ85" i="1"/>
  <c r="FO84" i="1"/>
  <c r="FM84" i="1"/>
  <c r="FL84" i="1"/>
  <c r="FG84" i="1"/>
  <c r="FE84" i="1"/>
  <c r="FD84" i="1"/>
  <c r="DT84" i="1"/>
  <c r="DR84" i="1"/>
  <c r="DN84" i="1"/>
  <c r="DM84" i="1"/>
  <c r="DJ84" i="1"/>
  <c r="DI84" i="1"/>
  <c r="FV83" i="1"/>
  <c r="FT83" i="1" s="1"/>
  <c r="FA83" i="1"/>
  <c r="EY83" i="1" s="1"/>
  <c r="EZ83" i="1" s="1"/>
  <c r="ET83" i="1"/>
  <c r="EK83" i="1"/>
  <c r="EL83" i="1" s="1"/>
  <c r="EA83" i="1"/>
  <c r="DZ83" i="1"/>
  <c r="EH83" i="1" s="1"/>
  <c r="EF83" i="1" s="1"/>
  <c r="EG83" i="1" s="1"/>
  <c r="DX83" i="1"/>
  <c r="DY83" i="1" s="1"/>
  <c r="DI83" i="1"/>
  <c r="FO82" i="1"/>
  <c r="FM82" i="1"/>
  <c r="FL82" i="1"/>
  <c r="FF82" i="1"/>
  <c r="FG82" i="1" s="1"/>
  <c r="FA82" i="1"/>
  <c r="EY82" i="1" s="1"/>
  <c r="EZ82" i="1" s="1"/>
  <c r="ES82" i="1"/>
  <c r="EH82" i="1"/>
  <c r="EF82" i="1"/>
  <c r="EA82" i="1"/>
  <c r="DX82" i="1"/>
  <c r="DY82" i="1" s="1"/>
  <c r="DI82" i="1"/>
  <c r="EG82" i="1" s="1"/>
  <c r="FN81" i="1"/>
  <c r="FL81" i="1"/>
  <c r="FM81" i="1" s="1"/>
  <c r="DT81" i="1"/>
  <c r="DR81" i="1" s="1"/>
  <c r="FO81" i="1" s="1"/>
  <c r="DO81" i="1"/>
  <c r="DM81" i="1"/>
  <c r="DJ81" i="1"/>
  <c r="DI81" i="1" s="1"/>
  <c r="DS81" i="1" s="1"/>
  <c r="FV80" i="1"/>
  <c r="FT80" i="1" s="1"/>
  <c r="FL80" i="1"/>
  <c r="FM80" i="1" s="1"/>
  <c r="FG80" i="1"/>
  <c r="FF80" i="1"/>
  <c r="FF78" i="1" s="1"/>
  <c r="FG78" i="1" s="1"/>
  <c r="FD80" i="1"/>
  <c r="FE80" i="1" s="1"/>
  <c r="FA80" i="1"/>
  <c r="EY80" i="1" s="1"/>
  <c r="EZ80" i="1" s="1"/>
  <c r="ET80" i="1"/>
  <c r="EM80" i="1"/>
  <c r="EL80" i="1"/>
  <c r="EK80" i="1"/>
  <c r="EH80" i="1"/>
  <c r="EF80" i="1" s="1"/>
  <c r="EG80" i="1" s="1"/>
  <c r="EA80" i="1"/>
  <c r="DX80" i="1"/>
  <c r="DY80" i="1" s="1"/>
  <c r="DT80" i="1"/>
  <c r="DR80" i="1"/>
  <c r="DN80" i="1"/>
  <c r="DM80" i="1"/>
  <c r="DI80" i="1"/>
  <c r="DG80" i="1"/>
  <c r="DF80" i="1"/>
  <c r="CW80" i="1"/>
  <c r="FL79" i="1"/>
  <c r="FM79" i="1" s="1"/>
  <c r="FG79" i="1"/>
  <c r="FE79" i="1"/>
  <c r="FD79" i="1"/>
  <c r="FA79" i="1"/>
  <c r="ET79" i="1"/>
  <c r="EM79" i="1"/>
  <c r="EL79" i="1"/>
  <c r="EK79" i="1"/>
  <c r="EA79" i="1"/>
  <c r="DZ79" i="1"/>
  <c r="FV79" i="1" s="1"/>
  <c r="DY79" i="1"/>
  <c r="DX79" i="1"/>
  <c r="DT79" i="1"/>
  <c r="DR79" i="1"/>
  <c r="DN79" i="1"/>
  <c r="DM79" i="1"/>
  <c r="DI79" i="1"/>
  <c r="DG79" i="1"/>
  <c r="DF79" i="1" s="1"/>
  <c r="CW79" i="1"/>
  <c r="FN78" i="1"/>
  <c r="FL78" i="1"/>
  <c r="FM78" i="1" s="1"/>
  <c r="FE78" i="1"/>
  <c r="FD78" i="1"/>
  <c r="ET78" i="1"/>
  <c r="ES78" i="1"/>
  <c r="EK78" i="1"/>
  <c r="EA78" i="1"/>
  <c r="DZ78" i="1"/>
  <c r="DX78" i="1"/>
  <c r="DO78" i="1"/>
  <c r="DJ78" i="1"/>
  <c r="DI78" i="1"/>
  <c r="EL78" i="1" s="1"/>
  <c r="DG78" i="1"/>
  <c r="DF78" i="1" s="1"/>
  <c r="CX78" i="1"/>
  <c r="CW78" i="1"/>
  <c r="FT77" i="1"/>
  <c r="FM77" i="1"/>
  <c r="FL77" i="1"/>
  <c r="FG77" i="1"/>
  <c r="FD77" i="1"/>
  <c r="FE77" i="1" s="1"/>
  <c r="ES77" i="1"/>
  <c r="FA77" i="1" s="1"/>
  <c r="EY77" i="1" s="1"/>
  <c r="EZ77" i="1" s="1"/>
  <c r="EK77" i="1"/>
  <c r="EH77" i="1"/>
  <c r="EF77" i="1" s="1"/>
  <c r="EA77" i="1"/>
  <c r="DY77" i="1"/>
  <c r="DX77" i="1"/>
  <c r="DT77" i="1"/>
  <c r="DR77" i="1"/>
  <c r="FO77" i="1" s="1"/>
  <c r="DM77" i="1"/>
  <c r="DI77" i="1"/>
  <c r="DN77" i="1" s="1"/>
  <c r="DG77" i="1"/>
  <c r="DF77" i="1" s="1"/>
  <c r="CW77" i="1"/>
  <c r="FU76" i="1"/>
  <c r="FT76" i="1"/>
  <c r="FL76" i="1"/>
  <c r="FM76" i="1" s="1"/>
  <c r="FG76" i="1"/>
  <c r="FD76" i="1"/>
  <c r="FA76" i="1"/>
  <c r="EY76" i="1" s="1"/>
  <c r="EZ76" i="1" s="1"/>
  <c r="ET76" i="1"/>
  <c r="EM76" i="1"/>
  <c r="EL76" i="1"/>
  <c r="EK76" i="1"/>
  <c r="EH76" i="1"/>
  <c r="EG76" i="1"/>
  <c r="EF76" i="1"/>
  <c r="EA76" i="1"/>
  <c r="DX76" i="1"/>
  <c r="DY76" i="1" s="1"/>
  <c r="DT76" i="1"/>
  <c r="DR76" i="1" s="1"/>
  <c r="DN76" i="1"/>
  <c r="DM76" i="1"/>
  <c r="DI76" i="1"/>
  <c r="FE76" i="1" s="1"/>
  <c r="DG76" i="1"/>
  <c r="DF76" i="1"/>
  <c r="CW76" i="1"/>
  <c r="FV75" i="1"/>
  <c r="FT75" i="1"/>
  <c r="FO75" i="1"/>
  <c r="FN75" i="1"/>
  <c r="FL75" i="1"/>
  <c r="FM75" i="1" s="1"/>
  <c r="FG75" i="1"/>
  <c r="FF75" i="1"/>
  <c r="FD75" i="1"/>
  <c r="EH75" i="1"/>
  <c r="EF75" i="1" s="1"/>
  <c r="EA75" i="1"/>
  <c r="DZ75" i="1"/>
  <c r="DX75" i="1" s="1"/>
  <c r="DT75" i="1"/>
  <c r="DR75" i="1" s="1"/>
  <c r="DO75" i="1"/>
  <c r="DM75" i="1"/>
  <c r="DJ75" i="1"/>
  <c r="DI75" i="1" s="1"/>
  <c r="DN75" i="1" s="1"/>
  <c r="DH75" i="1"/>
  <c r="DH73" i="1" s="1"/>
  <c r="DG75" i="1"/>
  <c r="CX75" i="1"/>
  <c r="CW75" i="1"/>
  <c r="FV74" i="1"/>
  <c r="FM74" i="1"/>
  <c r="FL74" i="1"/>
  <c r="FD74" i="1"/>
  <c r="ET74" i="1"/>
  <c r="ES74" i="1"/>
  <c r="EK74" i="1"/>
  <c r="EA74" i="1"/>
  <c r="DX74" i="1"/>
  <c r="DJ74" i="1"/>
  <c r="FA74" i="1" s="1"/>
  <c r="EY74" i="1" s="1"/>
  <c r="DG74" i="1"/>
  <c r="DG73" i="1" s="1"/>
  <c r="DF74" i="1"/>
  <c r="CW74" i="1"/>
  <c r="FN73" i="1"/>
  <c r="FM73" i="1"/>
  <c r="FL73" i="1"/>
  <c r="FF73" i="1"/>
  <c r="FD73" i="1"/>
  <c r="ES73" i="1"/>
  <c r="EK73" i="1"/>
  <c r="DZ73" i="1"/>
  <c r="DX73" i="1"/>
  <c r="CX73" i="1"/>
  <c r="CW73" i="1" s="1"/>
  <c r="FV72" i="1"/>
  <c r="FT72" i="1"/>
  <c r="FU72" i="1" s="1"/>
  <c r="FN72" i="1"/>
  <c r="FL72" i="1"/>
  <c r="FM72" i="1" s="1"/>
  <c r="FG72" i="1"/>
  <c r="FF72" i="1"/>
  <c r="FD72" i="1"/>
  <c r="FE72" i="1" s="1"/>
  <c r="FA72" i="1"/>
  <c r="EY72" i="1" s="1"/>
  <c r="EZ72" i="1" s="1"/>
  <c r="ET72" i="1"/>
  <c r="EL72" i="1"/>
  <c r="EK72" i="1"/>
  <c r="EH72" i="1"/>
  <c r="EF72" i="1" s="1"/>
  <c r="EG72" i="1"/>
  <c r="DO72" i="1"/>
  <c r="DT72" i="1" s="1"/>
  <c r="DR72" i="1" s="1"/>
  <c r="DS72" i="1" s="1"/>
  <c r="DM72" i="1"/>
  <c r="DN72" i="1" s="1"/>
  <c r="FV71" i="1"/>
  <c r="FT71" i="1" s="1"/>
  <c r="FU71" i="1" s="1"/>
  <c r="FN71" i="1"/>
  <c r="FL71" i="1" s="1"/>
  <c r="FM71" i="1" s="1"/>
  <c r="FG71" i="1"/>
  <c r="FF71" i="1"/>
  <c r="FD71" i="1" s="1"/>
  <c r="FE71" i="1" s="1"/>
  <c r="FA71" i="1"/>
  <c r="EY71" i="1" s="1"/>
  <c r="EZ71" i="1"/>
  <c r="ET71" i="1"/>
  <c r="EL71" i="1"/>
  <c r="EK71" i="1"/>
  <c r="EH71" i="1"/>
  <c r="EG71" i="1"/>
  <c r="EF71" i="1"/>
  <c r="EA71" i="1"/>
  <c r="DX71" i="1"/>
  <c r="DY71" i="1" s="1"/>
  <c r="DT71" i="1"/>
  <c r="DR71" i="1" s="1"/>
  <c r="DS71" i="1" s="1"/>
  <c r="DM71" i="1"/>
  <c r="EM71" i="1" s="1"/>
  <c r="DI71" i="1"/>
  <c r="DG71" i="1"/>
  <c r="DF71" i="1"/>
  <c r="CZ71" i="1"/>
  <c r="CW71" i="1"/>
  <c r="FV70" i="1"/>
  <c r="FT70" i="1"/>
  <c r="FU70" i="1" s="1"/>
  <c r="FN70" i="1"/>
  <c r="FM70" i="1"/>
  <c r="FL70" i="1"/>
  <c r="FG70" i="1"/>
  <c r="FF70" i="1"/>
  <c r="FD70" i="1"/>
  <c r="FA70" i="1"/>
  <c r="EY70" i="1"/>
  <c r="EZ70" i="1" s="1"/>
  <c r="ET70" i="1"/>
  <c r="EK70" i="1"/>
  <c r="EH70" i="1"/>
  <c r="EF70" i="1" s="1"/>
  <c r="EG70" i="1" s="1"/>
  <c r="EA70" i="1"/>
  <c r="DX70" i="1"/>
  <c r="DT70" i="1"/>
  <c r="DS70" i="1"/>
  <c r="DR70" i="1"/>
  <c r="FO70" i="1" s="1"/>
  <c r="DM70" i="1"/>
  <c r="DI70" i="1"/>
  <c r="DN70" i="1" s="1"/>
  <c r="DF70" i="1"/>
  <c r="CZ70" i="1"/>
  <c r="CW70" i="1"/>
  <c r="FV69" i="1"/>
  <c r="FT69" i="1" s="1"/>
  <c r="FU69" i="1"/>
  <c r="FN69" i="1"/>
  <c r="FF69" i="1"/>
  <c r="ES69" i="1"/>
  <c r="EM69" i="1"/>
  <c r="EK69" i="1"/>
  <c r="EF69" i="1"/>
  <c r="EG69" i="1" s="1"/>
  <c r="DZ69" i="1"/>
  <c r="EH69" i="1" s="1"/>
  <c r="DX69" i="1"/>
  <c r="DY69" i="1" s="1"/>
  <c r="DO69" i="1"/>
  <c r="DM69" i="1" s="1"/>
  <c r="DJ69" i="1"/>
  <c r="DI69" i="1"/>
  <c r="EL69" i="1" s="1"/>
  <c r="DH69" i="1"/>
  <c r="DG69" i="1"/>
  <c r="DF69" i="1"/>
  <c r="DB69" i="1"/>
  <c r="DA69" i="1"/>
  <c r="CZ69" i="1" s="1"/>
  <c r="CX69" i="1"/>
  <c r="CW69" i="1" s="1"/>
  <c r="FV68" i="1"/>
  <c r="FT68" i="1"/>
  <c r="FU68" i="1" s="1"/>
  <c r="FO68" i="1"/>
  <c r="FM68" i="1"/>
  <c r="FL68" i="1"/>
  <c r="FG68" i="1"/>
  <c r="FE68" i="1"/>
  <c r="FD68" i="1"/>
  <c r="FA68" i="1"/>
  <c r="EZ68" i="1"/>
  <c r="EY68" i="1"/>
  <c r="ET68" i="1"/>
  <c r="EK68" i="1"/>
  <c r="EL68" i="1" s="1"/>
  <c r="EH68" i="1"/>
  <c r="EF68" i="1" s="1"/>
  <c r="EG68" i="1" s="1"/>
  <c r="EA68" i="1"/>
  <c r="DY68" i="1"/>
  <c r="DX68" i="1"/>
  <c r="DI68" i="1"/>
  <c r="FL67" i="1"/>
  <c r="FM67" i="1" s="1"/>
  <c r="FG67" i="1"/>
  <c r="FF67" i="1"/>
  <c r="FD67" i="1"/>
  <c r="FE67" i="1" s="1"/>
  <c r="EK67" i="1"/>
  <c r="EA67" i="1"/>
  <c r="DZ67" i="1"/>
  <c r="ES67" i="1" s="1"/>
  <c r="FA67" i="1" s="1"/>
  <c r="EY67" i="1" s="1"/>
  <c r="EZ67" i="1" s="1"/>
  <c r="DX67" i="1"/>
  <c r="DY67" i="1" s="1"/>
  <c r="DT67" i="1"/>
  <c r="DR67" i="1" s="1"/>
  <c r="DM67" i="1"/>
  <c r="DN67" i="1" s="1"/>
  <c r="DI67" i="1"/>
  <c r="DG67" i="1"/>
  <c r="DF67" i="1"/>
  <c r="CZ67" i="1"/>
  <c r="CW67" i="1"/>
  <c r="CT67" i="1"/>
  <c r="CQ67" i="1"/>
  <c r="CL67" i="1"/>
  <c r="CH67" i="1"/>
  <c r="CF67" i="1"/>
  <c r="CB67" i="1"/>
  <c r="BZ67" i="1"/>
  <c r="BY67" i="1" s="1"/>
  <c r="BV67" i="1"/>
  <c r="BT67" i="1"/>
  <c r="BS67" i="1" s="1"/>
  <c r="BS62" i="1" s="1"/>
  <c r="BL67" i="1"/>
  <c r="BH67" i="1"/>
  <c r="BF67" i="1"/>
  <c r="BB67" i="1"/>
  <c r="AY67" i="1"/>
  <c r="AW67" i="1"/>
  <c r="AS67" i="1"/>
  <c r="AI67" i="1"/>
  <c r="AF67" i="1"/>
  <c r="AC67" i="1"/>
  <c r="Z67" i="1"/>
  <c r="AK67" i="1" s="1"/>
  <c r="AL67" i="1" s="1"/>
  <c r="X67" i="1"/>
  <c r="W67" i="1" s="1"/>
  <c r="T67" i="1"/>
  <c r="Q67" i="1"/>
  <c r="O67" i="1"/>
  <c r="N67" i="1" s="1"/>
  <c r="K67" i="1"/>
  <c r="I67" i="1"/>
  <c r="E67" i="1"/>
  <c r="FO66" i="1"/>
  <c r="FM66" i="1"/>
  <c r="FL66" i="1"/>
  <c r="FG66" i="1"/>
  <c r="FD66" i="1"/>
  <c r="FE66" i="1" s="1"/>
  <c r="ES66" i="1"/>
  <c r="EH66" i="1"/>
  <c r="EA66" i="1"/>
  <c r="DX66" i="1"/>
  <c r="DY66" i="1" s="1"/>
  <c r="DI66" i="1"/>
  <c r="FO65" i="1"/>
  <c r="FN65" i="1"/>
  <c r="FL65" i="1"/>
  <c r="FM65" i="1" s="1"/>
  <c r="FF65" i="1"/>
  <c r="FD65" i="1"/>
  <c r="DZ65" i="1"/>
  <c r="DJ65" i="1"/>
  <c r="FG65" i="1" s="1"/>
  <c r="FO64" i="1"/>
  <c r="FM64" i="1"/>
  <c r="FL64" i="1"/>
  <c r="FG64" i="1"/>
  <c r="FD64" i="1"/>
  <c r="DX64" i="1"/>
  <c r="DJ64" i="1"/>
  <c r="FU63" i="1"/>
  <c r="EZ63" i="1"/>
  <c r="EG63" i="1"/>
  <c r="DX63" i="1"/>
  <c r="DI63" i="1"/>
  <c r="FN62" i="1"/>
  <c r="FF62" i="1"/>
  <c r="DJ62" i="1"/>
  <c r="DI62" i="1"/>
  <c r="DH62" i="1"/>
  <c r="DG62" i="1"/>
  <c r="DF62" i="1"/>
  <c r="DB62" i="1"/>
  <c r="DA62" i="1"/>
  <c r="CX62" i="1"/>
  <c r="CW62" i="1"/>
  <c r="CT62" i="1"/>
  <c r="CS62" i="1"/>
  <c r="CR62" i="1"/>
  <c r="CQ62" i="1"/>
  <c r="CJ62" i="1"/>
  <c r="CI62" i="1"/>
  <c r="CD62" i="1"/>
  <c r="CC62" i="1"/>
  <c r="CB62" i="1" s="1"/>
  <c r="CF62" i="1" s="1"/>
  <c r="BX62" i="1"/>
  <c r="BW62" i="1"/>
  <c r="BU62" i="1"/>
  <c r="BT62" i="1"/>
  <c r="BJ62" i="1"/>
  <c r="BI62" i="1"/>
  <c r="BD62" i="1"/>
  <c r="BC62" i="1"/>
  <c r="BA62" i="1"/>
  <c r="AZ62" i="1"/>
  <c r="AU62" i="1"/>
  <c r="AT62" i="1"/>
  <c r="AK62" i="1"/>
  <c r="AL62" i="1" s="1"/>
  <c r="AJ62" i="1"/>
  <c r="AH62" i="1"/>
  <c r="AG62" i="1"/>
  <c r="AF62" i="1"/>
  <c r="AE62" i="1"/>
  <c r="AD62" i="1"/>
  <c r="AC62" i="1"/>
  <c r="AB62" i="1"/>
  <c r="AA62" i="1"/>
  <c r="AI62" i="1" s="1"/>
  <c r="Z62" i="1"/>
  <c r="X62" i="1"/>
  <c r="W62" i="1" s="1"/>
  <c r="V62" i="1"/>
  <c r="U62" i="1"/>
  <c r="T62" i="1" s="1"/>
  <c r="S62" i="1"/>
  <c r="R62" i="1"/>
  <c r="Q62" i="1"/>
  <c r="O62" i="1"/>
  <c r="N62" i="1" s="1"/>
  <c r="M62" i="1"/>
  <c r="L62" i="1"/>
  <c r="K62" i="1" s="1"/>
  <c r="G62" i="1"/>
  <c r="F62" i="1"/>
  <c r="E62" i="1" s="1"/>
  <c r="FO61" i="1"/>
  <c r="FM61" i="1"/>
  <c r="FG61" i="1"/>
  <c r="FA61" i="1"/>
  <c r="EY61" i="1" s="1"/>
  <c r="EZ61" i="1"/>
  <c r="EK61" i="1"/>
  <c r="DX61" i="1"/>
  <c r="DT61" i="1"/>
  <c r="DR61" i="1" s="1"/>
  <c r="DN61" i="1"/>
  <c r="DM61" i="1"/>
  <c r="DI61" i="1"/>
  <c r="FE61" i="1" s="1"/>
  <c r="DF61" i="1"/>
  <c r="CZ61" i="1"/>
  <c r="CW61" i="1"/>
  <c r="CT61" i="1"/>
  <c r="CQ61" i="1"/>
  <c r="CL61" i="1"/>
  <c r="CK61" i="1" s="1"/>
  <c r="CH61" i="1"/>
  <c r="CB61" i="1"/>
  <c r="CF61" i="1" s="1"/>
  <c r="BZ61" i="1"/>
  <c r="BY61" i="1" s="1"/>
  <c r="BV61" i="1"/>
  <c r="BT61" i="1"/>
  <c r="BS61" i="1"/>
  <c r="BL61" i="1"/>
  <c r="BH61" i="1"/>
  <c r="BF61" i="1"/>
  <c r="BE61" i="1"/>
  <c r="BB61" i="1"/>
  <c r="AY61" i="1"/>
  <c r="AW61" i="1"/>
  <c r="AW59" i="1" s="1"/>
  <c r="AV59" i="1" s="1"/>
  <c r="AV61" i="1"/>
  <c r="AS61" i="1"/>
  <c r="AI61" i="1"/>
  <c r="AF61" i="1"/>
  <c r="AC61" i="1"/>
  <c r="Z61" i="1"/>
  <c r="AK61" i="1" s="1"/>
  <c r="AL61" i="1" s="1"/>
  <c r="X61" i="1"/>
  <c r="W61" i="1" s="1"/>
  <c r="T61" i="1"/>
  <c r="Q61" i="1"/>
  <c r="O61" i="1"/>
  <c r="N61" i="1" s="1"/>
  <c r="K61" i="1"/>
  <c r="I61" i="1"/>
  <c r="E61" i="1"/>
  <c r="FV60" i="1"/>
  <c r="FU60" i="1"/>
  <c r="FN60" i="1"/>
  <c r="FN59" i="1" s="1"/>
  <c r="FM60" i="1"/>
  <c r="FG60" i="1"/>
  <c r="FF60" i="1"/>
  <c r="FF59" i="1" s="1"/>
  <c r="ES60" i="1"/>
  <c r="EK60" i="1"/>
  <c r="DZ60" i="1"/>
  <c r="DZ59" i="1" s="1"/>
  <c r="DX59" i="1" s="1"/>
  <c r="DX60" i="1"/>
  <c r="DO60" i="1"/>
  <c r="DJ60" i="1"/>
  <c r="DI60" i="1"/>
  <c r="FE60" i="1" s="1"/>
  <c r="CZ60" i="1"/>
  <c r="CW60" i="1"/>
  <c r="CT60" i="1"/>
  <c r="CQ60" i="1"/>
  <c r="CL60" i="1"/>
  <c r="CK60" i="1" s="1"/>
  <c r="CH60" i="1"/>
  <c r="CB60" i="1"/>
  <c r="CF60" i="1" s="1"/>
  <c r="BZ60" i="1"/>
  <c r="BY60" i="1" s="1"/>
  <c r="BV60" i="1"/>
  <c r="BT60" i="1"/>
  <c r="BT59" i="1" s="1"/>
  <c r="BS60" i="1"/>
  <c r="BS59" i="1" s="1"/>
  <c r="BL60" i="1"/>
  <c r="BH60" i="1"/>
  <c r="BE60" i="1"/>
  <c r="BB60" i="1"/>
  <c r="AY60" i="1"/>
  <c r="AW60" i="1"/>
  <c r="AV60" i="1"/>
  <c r="AS60" i="1"/>
  <c r="AI60" i="1"/>
  <c r="AF60" i="1"/>
  <c r="AC60" i="1"/>
  <c r="AC59" i="1" s="1"/>
  <c r="Z60" i="1"/>
  <c r="AK60" i="1" s="1"/>
  <c r="AL60" i="1" s="1"/>
  <c r="X60" i="1"/>
  <c r="W60" i="1" s="1"/>
  <c r="T60" i="1"/>
  <c r="Q60" i="1"/>
  <c r="O60" i="1"/>
  <c r="O59" i="1" s="1"/>
  <c r="K60" i="1"/>
  <c r="I60" i="1"/>
  <c r="H60" i="1"/>
  <c r="E60" i="1"/>
  <c r="FZ59" i="1"/>
  <c r="FV59" i="1"/>
  <c r="FS59" i="1"/>
  <c r="FM59" i="1"/>
  <c r="FK59" i="1"/>
  <c r="ES59" i="1"/>
  <c r="EK59" i="1" s="1"/>
  <c r="FU59" i="1" s="1"/>
  <c r="DH59" i="1"/>
  <c r="DH38" i="1" s="1"/>
  <c r="DH34" i="1" s="1"/>
  <c r="DB59" i="1"/>
  <c r="DA59" i="1"/>
  <c r="CZ59" i="1"/>
  <c r="CX59" i="1"/>
  <c r="CW59" i="1" s="1"/>
  <c r="CT59" i="1"/>
  <c r="CT38" i="1" s="1"/>
  <c r="CS59" i="1"/>
  <c r="CR59" i="1"/>
  <c r="CQ59" i="1" s="1"/>
  <c r="CL59" i="1"/>
  <c r="CK59" i="1" s="1"/>
  <c r="CJ59" i="1"/>
  <c r="CI59" i="1"/>
  <c r="CH59" i="1"/>
  <c r="CD59" i="1"/>
  <c r="CC59" i="1"/>
  <c r="CB59" i="1"/>
  <c r="CF59" i="1" s="1"/>
  <c r="BZ59" i="1"/>
  <c r="BY59" i="1" s="1"/>
  <c r="BX59" i="1"/>
  <c r="BW59" i="1"/>
  <c r="BV59" i="1"/>
  <c r="BU59" i="1"/>
  <c r="BL59" i="1"/>
  <c r="BJ59" i="1"/>
  <c r="BI59" i="1"/>
  <c r="BH59" i="1"/>
  <c r="BF59" i="1"/>
  <c r="BE59" i="1" s="1"/>
  <c r="BD59" i="1"/>
  <c r="BC59" i="1"/>
  <c r="BB59" i="1" s="1"/>
  <c r="BA59" i="1"/>
  <c r="AZ59" i="1"/>
  <c r="AY59" i="1"/>
  <c r="AU59" i="1"/>
  <c r="AT59" i="1"/>
  <c r="AS59" i="1" s="1"/>
  <c r="AJ59" i="1"/>
  <c r="AI59" i="1"/>
  <c r="AH59" i="1"/>
  <c r="AG59" i="1"/>
  <c r="AF59" i="1"/>
  <c r="AE59" i="1"/>
  <c r="AD59" i="1"/>
  <c r="AB59" i="1"/>
  <c r="AA59" i="1"/>
  <c r="V59" i="1"/>
  <c r="U59" i="1"/>
  <c r="S59" i="1"/>
  <c r="R59" i="1"/>
  <c r="Q59" i="1" s="1"/>
  <c r="N59" i="1"/>
  <c r="M59" i="1"/>
  <c r="L59" i="1"/>
  <c r="G59" i="1"/>
  <c r="F59" i="1"/>
  <c r="E59" i="1"/>
  <c r="FV58" i="1"/>
  <c r="FO58" i="1"/>
  <c r="FM58" i="1"/>
  <c r="FL58" i="1"/>
  <c r="FD58" i="1"/>
  <c r="ET58" i="1"/>
  <c r="ES58" i="1"/>
  <c r="EK58" i="1"/>
  <c r="EA58" i="1"/>
  <c r="DX58" i="1"/>
  <c r="DT58" i="1"/>
  <c r="DR58" i="1" s="1"/>
  <c r="DO58" i="1"/>
  <c r="DM58" i="1"/>
  <c r="DJ58" i="1"/>
  <c r="FA58" i="1" s="1"/>
  <c r="EY58" i="1" s="1"/>
  <c r="FU57" i="1"/>
  <c r="EG57" i="1"/>
  <c r="DX57" i="1"/>
  <c r="DI57" i="1"/>
  <c r="FU56" i="1"/>
  <c r="FM56" i="1"/>
  <c r="FG56" i="1"/>
  <c r="FE56" i="1"/>
  <c r="FA56" i="1"/>
  <c r="EY56" i="1" s="1"/>
  <c r="EZ56" i="1" s="1"/>
  <c r="EL56" i="1"/>
  <c r="EK56" i="1"/>
  <c r="EA56" i="1"/>
  <c r="DX56" i="1"/>
  <c r="DY56" i="1" s="1"/>
  <c r="DT56" i="1"/>
  <c r="DR56" i="1" s="1"/>
  <c r="DM56" i="1"/>
  <c r="EM56" i="1" s="1"/>
  <c r="DI56" i="1"/>
  <c r="DG56" i="1"/>
  <c r="DF56" i="1"/>
  <c r="CW56" i="1"/>
  <c r="CF56" i="1"/>
  <c r="BL56" i="1"/>
  <c r="AG56" i="1"/>
  <c r="AF56" i="1" s="1"/>
  <c r="AR56" i="1" s="1"/>
  <c r="AR52" i="1" s="1"/>
  <c r="AA56" i="1"/>
  <c r="Z56" i="1"/>
  <c r="FU55" i="1"/>
  <c r="FM55" i="1"/>
  <c r="FG55" i="1"/>
  <c r="FE55" i="1"/>
  <c r="FA55" i="1"/>
  <c r="EY55" i="1"/>
  <c r="EZ55" i="1" s="1"/>
  <c r="EM55" i="1"/>
  <c r="EL55" i="1"/>
  <c r="EK55" i="1"/>
  <c r="EH55" i="1"/>
  <c r="EF55" i="1" s="1"/>
  <c r="EG55" i="1"/>
  <c r="EA55" i="1"/>
  <c r="DX55" i="1"/>
  <c r="DY55" i="1" s="1"/>
  <c r="DT55" i="1"/>
  <c r="DR55" i="1"/>
  <c r="DN55" i="1"/>
  <c r="DM55" i="1"/>
  <c r="DI55" i="1"/>
  <c r="DG55" i="1"/>
  <c r="DF55" i="1" s="1"/>
  <c r="CW55" i="1"/>
  <c r="FO54" i="1"/>
  <c r="FM54" i="1"/>
  <c r="FG54" i="1"/>
  <c r="FA54" i="1"/>
  <c r="EY54" i="1" s="1"/>
  <c r="EZ54" i="1"/>
  <c r="EK54" i="1"/>
  <c r="EF54" i="1"/>
  <c r="EG54" i="1" s="1"/>
  <c r="EA54" i="1"/>
  <c r="DX54" i="1"/>
  <c r="DT54" i="1"/>
  <c r="DR54" i="1" s="1"/>
  <c r="EH54" i="1" s="1"/>
  <c r="DS54" i="1"/>
  <c r="DM54" i="1"/>
  <c r="DN54" i="1" s="1"/>
  <c r="DI54" i="1"/>
  <c r="DG54" i="1"/>
  <c r="DF54" i="1" s="1"/>
  <c r="CZ54" i="1"/>
  <c r="CW54" i="1"/>
  <c r="CT54" i="1"/>
  <c r="CQ54" i="1"/>
  <c r="CL54" i="1"/>
  <c r="CK54" i="1"/>
  <c r="CH54" i="1"/>
  <c r="CB54" i="1"/>
  <c r="CF54" i="1" s="1"/>
  <c r="BZ54" i="1"/>
  <c r="BY54" i="1" s="1"/>
  <c r="BV54" i="1"/>
  <c r="BL54" i="1"/>
  <c r="BH54" i="1"/>
  <c r="BF54" i="1"/>
  <c r="BE54" i="1" s="1"/>
  <c r="BB54" i="1"/>
  <c r="AY54" i="1"/>
  <c r="AW54" i="1"/>
  <c r="AV54" i="1" s="1"/>
  <c r="AS54" i="1"/>
  <c r="AG54" i="1"/>
  <c r="AF54" i="1" s="1"/>
  <c r="AD54" i="1"/>
  <c r="AC54" i="1" s="1"/>
  <c r="AA54" i="1"/>
  <c r="T54" i="1"/>
  <c r="Q54" i="1"/>
  <c r="O54" i="1"/>
  <c r="N54" i="1" s="1"/>
  <c r="K54" i="1"/>
  <c r="I54" i="1"/>
  <c r="E54" i="1"/>
  <c r="FU53" i="1"/>
  <c r="FM53" i="1"/>
  <c r="FG53" i="1"/>
  <c r="FE53" i="1"/>
  <c r="EK53" i="1"/>
  <c r="FA53" i="1" s="1"/>
  <c r="EY53" i="1" s="1"/>
  <c r="EZ53" i="1" s="1"/>
  <c r="EF53" i="1"/>
  <c r="EG53" i="1" s="1"/>
  <c r="EA53" i="1"/>
  <c r="DX53" i="1"/>
  <c r="DT53" i="1"/>
  <c r="DR53" i="1" s="1"/>
  <c r="EH53" i="1" s="1"/>
  <c r="DS53" i="1"/>
  <c r="DM53" i="1"/>
  <c r="DN53" i="1" s="1"/>
  <c r="DI53" i="1"/>
  <c r="DY53" i="1" s="1"/>
  <c r="DG53" i="1"/>
  <c r="DF53" i="1" s="1"/>
  <c r="CZ53" i="1"/>
  <c r="CW53" i="1"/>
  <c r="CT53" i="1"/>
  <c r="CQ53" i="1"/>
  <c r="CL53" i="1"/>
  <c r="CH53" i="1"/>
  <c r="CB53" i="1"/>
  <c r="CF53" i="1" s="1"/>
  <c r="BZ53" i="1"/>
  <c r="BV53" i="1"/>
  <c r="BT53" i="1"/>
  <c r="BT52" i="1" s="1"/>
  <c r="BS53" i="1"/>
  <c r="BS52" i="1" s="1"/>
  <c r="BL53" i="1"/>
  <c r="BH53" i="1"/>
  <c r="BF53" i="1"/>
  <c r="BE53" i="1"/>
  <c r="BB53" i="1"/>
  <c r="AY53" i="1"/>
  <c r="AW53" i="1"/>
  <c r="AV53" i="1"/>
  <c r="AS53" i="1"/>
  <c r="AG53" i="1"/>
  <c r="AD53" i="1"/>
  <c r="AC53" i="1"/>
  <c r="AC52" i="1" s="1"/>
  <c r="AA53" i="1"/>
  <c r="T53" i="1"/>
  <c r="R53" i="1"/>
  <c r="Q53" i="1" s="1"/>
  <c r="O53" i="1"/>
  <c r="O52" i="1" s="1"/>
  <c r="N52" i="1" s="1"/>
  <c r="N172" i="1" s="1"/>
  <c r="K53" i="1"/>
  <c r="I53" i="1"/>
  <c r="H53" i="1"/>
  <c r="E53" i="1"/>
  <c r="FO52" i="1"/>
  <c r="FN52" i="1"/>
  <c r="FL52" i="1"/>
  <c r="FM52" i="1" s="1"/>
  <c r="FG52" i="1"/>
  <c r="FF52" i="1"/>
  <c r="FD52" i="1"/>
  <c r="FE52" i="1" s="1"/>
  <c r="ES52" i="1"/>
  <c r="DZ52" i="1"/>
  <c r="DT52" i="1"/>
  <c r="DR52" i="1" s="1"/>
  <c r="DS52" i="1" s="1"/>
  <c r="DO52" i="1"/>
  <c r="DN52" i="1"/>
  <c r="DM52" i="1"/>
  <c r="DJ52" i="1"/>
  <c r="DI52" i="1" s="1"/>
  <c r="DG52" i="1"/>
  <c r="DF52" i="1"/>
  <c r="DB52" i="1"/>
  <c r="DB146" i="1" s="1"/>
  <c r="DB145" i="1" s="1"/>
  <c r="DB144" i="1" s="1"/>
  <c r="DA52" i="1"/>
  <c r="DA146" i="1" s="1"/>
  <c r="DA145" i="1" s="1"/>
  <c r="CZ52" i="1"/>
  <c r="CX52" i="1"/>
  <c r="CW52" i="1" s="1"/>
  <c r="CT52" i="1"/>
  <c r="CS52" i="1"/>
  <c r="CR52" i="1"/>
  <c r="CQ52" i="1" s="1"/>
  <c r="CJ52" i="1"/>
  <c r="CI52" i="1"/>
  <c r="CD52" i="1"/>
  <c r="CC52" i="1"/>
  <c r="BX52" i="1"/>
  <c r="BW52" i="1"/>
  <c r="BV52" i="1"/>
  <c r="BU52" i="1"/>
  <c r="BL52" i="1"/>
  <c r="BJ52" i="1"/>
  <c r="BI52" i="1"/>
  <c r="BF52" i="1"/>
  <c r="BE52" i="1"/>
  <c r="BE172" i="1" s="1"/>
  <c r="BD52" i="1"/>
  <c r="BD172" i="1" s="1"/>
  <c r="BC52" i="1"/>
  <c r="BB52" i="1"/>
  <c r="BB172" i="1" s="1"/>
  <c r="BA52" i="1"/>
  <c r="AZ52" i="1"/>
  <c r="AW52" i="1"/>
  <c r="AV52" i="1"/>
  <c r="AU52" i="1"/>
  <c r="AT52" i="1"/>
  <c r="AS52" i="1"/>
  <c r="AJ52" i="1"/>
  <c r="AH52" i="1"/>
  <c r="AE52" i="1"/>
  <c r="AD52" i="1"/>
  <c r="AB52" i="1"/>
  <c r="V52" i="1"/>
  <c r="V172" i="1" s="1"/>
  <c r="U52" i="1"/>
  <c r="S52" i="1"/>
  <c r="R52" i="1"/>
  <c r="Q52" i="1"/>
  <c r="Q172" i="1" s="1"/>
  <c r="M52" i="1"/>
  <c r="M172" i="1" s="1"/>
  <c r="L52" i="1"/>
  <c r="G52" i="1"/>
  <c r="G172" i="1" s="1"/>
  <c r="F52" i="1"/>
  <c r="E52" i="1" s="1"/>
  <c r="E172" i="1" s="1"/>
  <c r="FU51" i="1"/>
  <c r="EG51" i="1"/>
  <c r="DX51" i="1"/>
  <c r="DI51" i="1"/>
  <c r="FL50" i="1"/>
  <c r="FM50" i="1" s="1"/>
  <c r="FD50" i="1"/>
  <c r="ES50" i="1"/>
  <c r="EA50" i="1"/>
  <c r="DX50" i="1"/>
  <c r="DO50" i="1"/>
  <c r="DM50" i="1"/>
  <c r="DJ50" i="1"/>
  <c r="FL49" i="1"/>
  <c r="FM49" i="1" s="1"/>
  <c r="FF49" i="1"/>
  <c r="FD49" i="1"/>
  <c r="DX49" i="1"/>
  <c r="DM49" i="1"/>
  <c r="DJ49" i="1"/>
  <c r="CZ49" i="1"/>
  <c r="CW49" i="1"/>
  <c r="CT49" i="1"/>
  <c r="CQ49" i="1"/>
  <c r="CK49" i="1"/>
  <c r="CH49" i="1"/>
  <c r="CF49" i="1"/>
  <c r="CB49" i="1"/>
  <c r="BZ49" i="1"/>
  <c r="BY49" i="1"/>
  <c r="BV49" i="1"/>
  <c r="BL49" i="1"/>
  <c r="BH49" i="1"/>
  <c r="BF49" i="1"/>
  <c r="BE49" i="1" s="1"/>
  <c r="BB49" i="1"/>
  <c r="AY49" i="1"/>
  <c r="AV49" i="1"/>
  <c r="AS49" i="1"/>
  <c r="AL49" i="1"/>
  <c r="AK49" i="1"/>
  <c r="AJ49" i="1"/>
  <c r="AF49" i="1"/>
  <c r="AR49" i="1" s="1"/>
  <c r="AD49" i="1"/>
  <c r="AC49" i="1" s="1"/>
  <c r="AA49" i="1"/>
  <c r="AI49" i="1" s="1"/>
  <c r="Z49" i="1"/>
  <c r="X49" i="1"/>
  <c r="W49" i="1" s="1"/>
  <c r="T49" i="1"/>
  <c r="R49" i="1"/>
  <c r="O49" i="1" s="1"/>
  <c r="N49" i="1" s="1"/>
  <c r="K49" i="1"/>
  <c r="I49" i="1"/>
  <c r="E49" i="1"/>
  <c r="FM48" i="1"/>
  <c r="FL48" i="1"/>
  <c r="FF48" i="1"/>
  <c r="FD48" i="1"/>
  <c r="DX48" i="1"/>
  <c r="DT48" i="1"/>
  <c r="DR48" i="1" s="1"/>
  <c r="DM48" i="1"/>
  <c r="DJ48" i="1"/>
  <c r="CZ48" i="1"/>
  <c r="CW48" i="1"/>
  <c r="CT48" i="1"/>
  <c r="CQ48" i="1"/>
  <c r="CL48" i="1"/>
  <c r="CH48" i="1"/>
  <c r="CB48" i="1"/>
  <c r="CF48" i="1" s="1"/>
  <c r="BZ48" i="1"/>
  <c r="BY48" i="1" s="1"/>
  <c r="BV48" i="1"/>
  <c r="BT48" i="1"/>
  <c r="BS48" i="1" s="1"/>
  <c r="BS46" i="1" s="1"/>
  <c r="BL48" i="1"/>
  <c r="BH48" i="1"/>
  <c r="BF48" i="1"/>
  <c r="BB48" i="1"/>
  <c r="AY48" i="1"/>
  <c r="AW48" i="1"/>
  <c r="AS48" i="1"/>
  <c r="AL48" i="1"/>
  <c r="AG48" i="1"/>
  <c r="AF48" i="1" s="1"/>
  <c r="AF46" i="1" s="1"/>
  <c r="AD48" i="1"/>
  <c r="AC48" i="1"/>
  <c r="AA48" i="1"/>
  <c r="Z48" i="1" s="1"/>
  <c r="AK48" i="1" s="1"/>
  <c r="X48" i="1"/>
  <c r="W48" i="1" s="1"/>
  <c r="T48" i="1"/>
  <c r="Q48" i="1"/>
  <c r="O48" i="1"/>
  <c r="O46" i="1" s="1"/>
  <c r="K48" i="1"/>
  <c r="I48" i="1"/>
  <c r="H48" i="1"/>
  <c r="E48" i="1"/>
  <c r="FO47" i="1"/>
  <c r="FN47" i="1"/>
  <c r="FL47" i="1"/>
  <c r="FM47" i="1" s="1"/>
  <c r="FF47" i="1"/>
  <c r="FD47" i="1"/>
  <c r="DZ47" i="1"/>
  <c r="FN46" i="1"/>
  <c r="FF46" i="1"/>
  <c r="FD46" i="1" s="1"/>
  <c r="DO46" i="1"/>
  <c r="DM46" i="1"/>
  <c r="DB46" i="1"/>
  <c r="DA46" i="1"/>
  <c r="CX46" i="1"/>
  <c r="CW46" i="1"/>
  <c r="CT46" i="1"/>
  <c r="CS46" i="1"/>
  <c r="CR46" i="1"/>
  <c r="CQ46" i="1"/>
  <c r="CJ46" i="1"/>
  <c r="CI46" i="1"/>
  <c r="CD46" i="1"/>
  <c r="CC46" i="1"/>
  <c r="BX46" i="1"/>
  <c r="BW46" i="1"/>
  <c r="BV46" i="1" s="1"/>
  <c r="BU46" i="1"/>
  <c r="BJ46" i="1"/>
  <c r="BI46" i="1"/>
  <c r="BH46" i="1" s="1"/>
  <c r="BD46" i="1"/>
  <c r="BC46" i="1"/>
  <c r="BA46" i="1"/>
  <c r="AZ46" i="1"/>
  <c r="AU46" i="1"/>
  <c r="AT46" i="1"/>
  <c r="AS46" i="1" s="1"/>
  <c r="AR46" i="1"/>
  <c r="AQ46" i="1"/>
  <c r="AP46" i="1"/>
  <c r="AJ46" i="1"/>
  <c r="AH46" i="1"/>
  <c r="AE46" i="1"/>
  <c r="AB46" i="1"/>
  <c r="AA46" i="1"/>
  <c r="V46" i="1"/>
  <c r="U46" i="1"/>
  <c r="T46" i="1" s="1"/>
  <c r="S46" i="1"/>
  <c r="N46" i="1"/>
  <c r="M46" i="1"/>
  <c r="L46" i="1"/>
  <c r="G46" i="1"/>
  <c r="F46" i="1"/>
  <c r="E46" i="1"/>
  <c r="FV45" i="1"/>
  <c r="FT45" i="1" s="1"/>
  <c r="FO45" i="1"/>
  <c r="FM45" i="1"/>
  <c r="FL45" i="1"/>
  <c r="FG45" i="1"/>
  <c r="FF45" i="1"/>
  <c r="FE45" i="1"/>
  <c r="FD45" i="1"/>
  <c r="FA45" i="1"/>
  <c r="EY45" i="1"/>
  <c r="EZ45" i="1" s="1"/>
  <c r="ET45" i="1"/>
  <c r="EK45" i="1"/>
  <c r="EH45" i="1"/>
  <c r="EF45" i="1" s="1"/>
  <c r="EG45" i="1"/>
  <c r="DJ45" i="1"/>
  <c r="DI45" i="1"/>
  <c r="EL45" i="1" s="1"/>
  <c r="FV44" i="1"/>
  <c r="FT44" i="1" s="1"/>
  <c r="FM44" i="1"/>
  <c r="FL44" i="1"/>
  <c r="FG44" i="1"/>
  <c r="FF44" i="1"/>
  <c r="FE44" i="1"/>
  <c r="FD44" i="1"/>
  <c r="FA44" i="1"/>
  <c r="EY44" i="1"/>
  <c r="EZ44" i="1" s="1"/>
  <c r="ET44" i="1"/>
  <c r="EK44" i="1"/>
  <c r="EH44" i="1"/>
  <c r="EF44" i="1" s="1"/>
  <c r="EA44" i="1"/>
  <c r="DY44" i="1"/>
  <c r="DX44" i="1"/>
  <c r="DT44" i="1"/>
  <c r="DR44" i="1"/>
  <c r="DM44" i="1"/>
  <c r="DI44" i="1"/>
  <c r="DN44" i="1" s="1"/>
  <c r="DG44" i="1"/>
  <c r="DF44" i="1" s="1"/>
  <c r="CZ44" i="1"/>
  <c r="CW44" i="1"/>
  <c r="CT44" i="1"/>
  <c r="CQ44" i="1"/>
  <c r="CL44" i="1"/>
  <c r="CK44" i="1"/>
  <c r="CH44" i="1"/>
  <c r="CF44" i="1"/>
  <c r="CB44" i="1"/>
  <c r="BZ44" i="1"/>
  <c r="BY44" i="1" s="1"/>
  <c r="BV44" i="1"/>
  <c r="BI44" i="1"/>
  <c r="BF44" i="1"/>
  <c r="BE44" i="1" s="1"/>
  <c r="BB44" i="1"/>
  <c r="AZ44" i="1"/>
  <c r="AS44" i="1"/>
  <c r="AR44" i="1"/>
  <c r="AR43" i="1" s="1"/>
  <c r="AJ44" i="1"/>
  <c r="AI44" i="1" s="1"/>
  <c r="AF44" i="1"/>
  <c r="AC44" i="1"/>
  <c r="AC43" i="1" s="1"/>
  <c r="Z44" i="1"/>
  <c r="AK44" i="1" s="1"/>
  <c r="X44" i="1"/>
  <c r="W44" i="1" s="1"/>
  <c r="T44" i="1"/>
  <c r="Q44" i="1"/>
  <c r="O44" i="1"/>
  <c r="N44" i="1" s="1"/>
  <c r="K44" i="1"/>
  <c r="I44" i="1"/>
  <c r="H44" i="1" s="1"/>
  <c r="E44" i="1"/>
  <c r="FV43" i="1"/>
  <c r="FN43" i="1"/>
  <c r="FL43" i="1"/>
  <c r="FF43" i="1"/>
  <c r="FD43" i="1"/>
  <c r="FA43" i="1"/>
  <c r="EY43" i="1"/>
  <c r="ET43" i="1"/>
  <c r="ES43" i="1"/>
  <c r="EK43" i="1"/>
  <c r="DZ43" i="1"/>
  <c r="DX43" i="1" s="1"/>
  <c r="DT43" i="1"/>
  <c r="DO43" i="1"/>
  <c r="DM43" i="1"/>
  <c r="DJ43" i="1"/>
  <c r="FG43" i="1" s="1"/>
  <c r="DB43" i="1"/>
  <c r="DA43" i="1"/>
  <c r="CZ43" i="1"/>
  <c r="CX43" i="1"/>
  <c r="CT43" i="1"/>
  <c r="CS43" i="1"/>
  <c r="CR43" i="1"/>
  <c r="CL43" i="1"/>
  <c r="CK43" i="1"/>
  <c r="CJ43" i="1"/>
  <c r="CI43" i="1"/>
  <c r="CD43" i="1"/>
  <c r="CD38" i="1" s="1"/>
  <c r="CD34" i="1" s="1"/>
  <c r="CC43" i="1"/>
  <c r="BX43" i="1"/>
  <c r="BW43" i="1"/>
  <c r="BV43" i="1"/>
  <c r="BU43" i="1"/>
  <c r="BT43" i="1"/>
  <c r="BS43" i="1"/>
  <c r="BR43" i="1"/>
  <c r="BQ43" i="1"/>
  <c r="BP43" i="1"/>
  <c r="BO43" i="1"/>
  <c r="BN43" i="1"/>
  <c r="BM43" i="1"/>
  <c r="BJ43" i="1"/>
  <c r="BF43" i="1"/>
  <c r="BE43" i="1" s="1"/>
  <c r="BD43" i="1"/>
  <c r="BC43" i="1"/>
  <c r="BA43" i="1"/>
  <c r="AU43" i="1"/>
  <c r="AT43" i="1"/>
  <c r="AQ43" i="1"/>
  <c r="AP43" i="1"/>
  <c r="AJ43" i="1"/>
  <c r="AH43" i="1"/>
  <c r="AG43" i="1"/>
  <c r="AF43" i="1"/>
  <c r="AL43" i="1" s="1"/>
  <c r="AE43" i="1"/>
  <c r="AD43" i="1"/>
  <c r="AB43" i="1"/>
  <c r="AA43" i="1"/>
  <c r="AI43" i="1" s="1"/>
  <c r="V43" i="1"/>
  <c r="U43" i="1"/>
  <c r="T43" i="1" s="1"/>
  <c r="S43" i="1"/>
  <c r="R43" i="1"/>
  <c r="M43" i="1"/>
  <c r="L43" i="1"/>
  <c r="I43" i="1"/>
  <c r="H43" i="1"/>
  <c r="G43" i="1"/>
  <c r="F43" i="1"/>
  <c r="E43" i="1"/>
  <c r="FU41" i="1"/>
  <c r="DZ41" i="1"/>
  <c r="DX41" i="1"/>
  <c r="DJ41" i="1"/>
  <c r="FN40" i="1"/>
  <c r="FL40" i="1"/>
  <c r="FM40" i="1" s="1"/>
  <c r="FF40" i="1"/>
  <c r="FD40" i="1"/>
  <c r="DZ40" i="1"/>
  <c r="DZ36" i="1" s="1"/>
  <c r="DX40" i="1"/>
  <c r="DO40" i="1"/>
  <c r="FN39" i="1"/>
  <c r="DE38" i="1"/>
  <c r="DD38" i="1"/>
  <c r="DD34" i="1" s="1"/>
  <c r="DC38" i="1"/>
  <c r="DC34" i="1" s="1"/>
  <c r="DA38" i="1"/>
  <c r="CY38" i="1"/>
  <c r="CY34" i="1" s="1"/>
  <c r="CV38" i="1"/>
  <c r="CV34" i="1" s="1"/>
  <c r="CU38" i="1"/>
  <c r="CU34" i="1" s="1"/>
  <c r="CU168" i="1" s="1"/>
  <c r="CS38" i="1"/>
  <c r="CR38" i="1"/>
  <c r="CP38" i="1"/>
  <c r="CO38" i="1"/>
  <c r="CN38" i="1"/>
  <c r="CN34" i="1" s="1"/>
  <c r="CM38" i="1"/>
  <c r="CM34" i="1" s="1"/>
  <c r="CM168" i="1" s="1"/>
  <c r="CG38" i="1"/>
  <c r="CE38" i="1"/>
  <c r="CA38" i="1"/>
  <c r="BZ38" i="1"/>
  <c r="BY38" i="1"/>
  <c r="BX38" i="1"/>
  <c r="BW38" i="1"/>
  <c r="BV38" i="1"/>
  <c r="BU38" i="1"/>
  <c r="BU34" i="1" s="1"/>
  <c r="BU168" i="1" s="1"/>
  <c r="BT38" i="1"/>
  <c r="BT34" i="1" s="1"/>
  <c r="BT168" i="1" s="1"/>
  <c r="BS38" i="1"/>
  <c r="BR38" i="1"/>
  <c r="BQ38" i="1"/>
  <c r="BQ34" i="1" s="1"/>
  <c r="BQ168" i="1" s="1"/>
  <c r="BQ300" i="1" s="1"/>
  <c r="BP38" i="1"/>
  <c r="BO38" i="1"/>
  <c r="BN38" i="1"/>
  <c r="BM38" i="1"/>
  <c r="BL38" i="1"/>
  <c r="BK38" i="1"/>
  <c r="BJ38" i="1"/>
  <c r="BI38" i="1"/>
  <c r="BH38" i="1"/>
  <c r="BH34" i="1" s="1"/>
  <c r="BH168" i="1" s="1"/>
  <c r="BG38" i="1"/>
  <c r="BF38" i="1"/>
  <c r="BE38" i="1"/>
  <c r="BD38" i="1"/>
  <c r="BD34" i="1" s="1"/>
  <c r="BD168" i="1" s="1"/>
  <c r="BD300" i="1" s="1"/>
  <c r="BC38" i="1"/>
  <c r="BB38" i="1"/>
  <c r="BA38" i="1"/>
  <c r="BA34" i="1" s="1"/>
  <c r="BA168" i="1" s="1"/>
  <c r="AZ38" i="1"/>
  <c r="AZ34" i="1" s="1"/>
  <c r="AZ168" i="1" s="1"/>
  <c r="AY38" i="1"/>
  <c r="AX38" i="1"/>
  <c r="AW38" i="1"/>
  <c r="AW34" i="1" s="1"/>
  <c r="AW168" i="1" s="1"/>
  <c r="AV38" i="1"/>
  <c r="AU38" i="1"/>
  <c r="AT38" i="1"/>
  <c r="AS38" i="1"/>
  <c r="AR38" i="1"/>
  <c r="AR34" i="1" s="1"/>
  <c r="AQ38" i="1"/>
  <c r="AP38" i="1"/>
  <c r="AN38" i="1"/>
  <c r="AM38" i="1"/>
  <c r="AM34" i="1" s="1"/>
  <c r="AM168" i="1" s="1"/>
  <c r="AM300" i="1" s="1"/>
  <c r="AL38" i="1"/>
  <c r="AK38" i="1"/>
  <c r="AJ38" i="1"/>
  <c r="AI38" i="1"/>
  <c r="AI34" i="1" s="1"/>
  <c r="AI168" i="1" s="1"/>
  <c r="AI300" i="1" s="1"/>
  <c r="AH38" i="1"/>
  <c r="AG38" i="1"/>
  <c r="AF38" i="1"/>
  <c r="AE38" i="1"/>
  <c r="AE34" i="1" s="1"/>
  <c r="AE168" i="1" s="1"/>
  <c r="AE300" i="1" s="1"/>
  <c r="AD38" i="1"/>
  <c r="AC38" i="1"/>
  <c r="AB38" i="1"/>
  <c r="AA38" i="1"/>
  <c r="AA34" i="1" s="1"/>
  <c r="AA168" i="1" s="1"/>
  <c r="Z38" i="1"/>
  <c r="Y38" i="1"/>
  <c r="X38" i="1"/>
  <c r="W38" i="1"/>
  <c r="W34" i="1" s="1"/>
  <c r="W168" i="1" s="1"/>
  <c r="V38" i="1"/>
  <c r="U38" i="1"/>
  <c r="T38" i="1"/>
  <c r="S38" i="1"/>
  <c r="R38" i="1"/>
  <c r="Q38" i="1" s="1"/>
  <c r="P38" i="1"/>
  <c r="O38" i="1"/>
  <c r="M38" i="1"/>
  <c r="L38" i="1"/>
  <c r="K38" i="1" s="1"/>
  <c r="J38" i="1"/>
  <c r="I38" i="1"/>
  <c r="H38" i="1"/>
  <c r="G38" i="1"/>
  <c r="F38" i="1"/>
  <c r="FU37" i="1"/>
  <c r="FD37" i="1"/>
  <c r="EK37" i="1"/>
  <c r="DZ37" i="1"/>
  <c r="DZ302" i="1" s="1"/>
  <c r="DX302" i="1" s="1"/>
  <c r="DX37" i="1"/>
  <c r="FN36" i="1"/>
  <c r="FF36" i="1"/>
  <c r="DX36" i="1"/>
  <c r="DE34" i="1"/>
  <c r="DE168" i="1" s="1"/>
  <c r="CO34" i="1"/>
  <c r="CA34" i="1"/>
  <c r="BX34" i="1"/>
  <c r="BX168" i="1" s="1"/>
  <c r="BW34" i="1"/>
  <c r="CF34" i="1" s="1"/>
  <c r="BS34" i="1"/>
  <c r="BP34" i="1"/>
  <c r="BP168" i="1" s="1"/>
  <c r="BJ34" i="1"/>
  <c r="BJ168" i="1" s="1"/>
  <c r="BG34" i="1"/>
  <c r="BF34" i="1"/>
  <c r="BC34" i="1"/>
  <c r="BC168" i="1" s="1"/>
  <c r="BB34" i="1"/>
  <c r="BB168" i="1" s="1"/>
  <c r="BB300" i="1" s="1"/>
  <c r="AU34" i="1"/>
  <c r="AU168" i="1" s="1"/>
  <c r="AT34" i="1"/>
  <c r="AT168" i="1" s="1"/>
  <c r="AT300" i="1" s="1"/>
  <c r="AQ34" i="1"/>
  <c r="AQ168" i="1" s="1"/>
  <c r="AQ300" i="1" s="1"/>
  <c r="AL34" i="1"/>
  <c r="AK34" i="1"/>
  <c r="AH34" i="1"/>
  <c r="AH168" i="1" s="1"/>
  <c r="AH300" i="1" s="1"/>
  <c r="AD34" i="1"/>
  <c r="AD168" i="1" s="1"/>
  <c r="AC34" i="1"/>
  <c r="AC168" i="1" s="1"/>
  <c r="Y34" i="1"/>
  <c r="V34" i="1"/>
  <c r="V168" i="1" s="1"/>
  <c r="V300" i="1" s="1"/>
  <c r="U34" i="1"/>
  <c r="U168" i="1" s="1"/>
  <c r="U300" i="1" s="1"/>
  <c r="S34" i="1"/>
  <c r="S168" i="1" s="1"/>
  <c r="R34" i="1"/>
  <c r="R168" i="1" s="1"/>
  <c r="P34" i="1"/>
  <c r="O34" i="1"/>
  <c r="O168" i="1" s="1"/>
  <c r="N34" i="1"/>
  <c r="M34" i="1"/>
  <c r="M168" i="1" s="1"/>
  <c r="L34" i="1"/>
  <c r="L168" i="1" s="1"/>
  <c r="J34" i="1"/>
  <c r="J168" i="1" s="1"/>
  <c r="I34" i="1"/>
  <c r="I168" i="1" s="1"/>
  <c r="G34" i="1"/>
  <c r="G168" i="1" s="1"/>
  <c r="F34" i="1"/>
  <c r="F168" i="1" s="1"/>
  <c r="E34" i="1"/>
  <c r="E168" i="1" s="1"/>
  <c r="FW32" i="1"/>
  <c r="FV32" i="1"/>
  <c r="FP32" i="1"/>
  <c r="FH32" i="1"/>
  <c r="FB32" i="1"/>
  <c r="FB19" i="1" s="1"/>
  <c r="EU32" i="1"/>
  <c r="ES32" i="1"/>
  <c r="EI32" i="1"/>
  <c r="EH32" i="1"/>
  <c r="EB32" i="1"/>
  <c r="DP32" i="1"/>
  <c r="DP19" i="1" s="1"/>
  <c r="DG32" i="1"/>
  <c r="DD32" i="1"/>
  <c r="DA32" i="1"/>
  <c r="CU32" i="1"/>
  <c r="CP32" i="1"/>
  <c r="CO32" i="1"/>
  <c r="CN32" i="1"/>
  <c r="CC32" i="1"/>
  <c r="BZ32" i="1"/>
  <c r="BT32" i="1"/>
  <c r="BR32" i="1"/>
  <c r="BQ32" i="1"/>
  <c r="BP32" i="1"/>
  <c r="BN32" i="1"/>
  <c r="BM32" i="1"/>
  <c r="BI32" i="1"/>
  <c r="BF32" i="1"/>
  <c r="BD32" i="1"/>
  <c r="BC32" i="1"/>
  <c r="AZ32" i="1"/>
  <c r="AU32" i="1"/>
  <c r="AT32" i="1"/>
  <c r="AQ32" i="1"/>
  <c r="AP32" i="1"/>
  <c r="AJ32" i="1"/>
  <c r="AI32" i="1"/>
  <c r="AH32" i="1"/>
  <c r="AG32" i="1"/>
  <c r="AE32" i="1"/>
  <c r="AD32" i="1"/>
  <c r="AB32" i="1"/>
  <c r="FT30" i="1"/>
  <c r="FU30" i="1" s="1"/>
  <c r="EF30" i="1"/>
  <c r="DZ30" i="1"/>
  <c r="DX30" i="1" s="1"/>
  <c r="FY29" i="1"/>
  <c r="FW29" i="1"/>
  <c r="FJ29" i="1"/>
  <c r="FK29" i="1" s="1"/>
  <c r="FI29" i="1"/>
  <c r="FH29" i="1"/>
  <c r="FC29" i="1"/>
  <c r="FB29" i="1"/>
  <c r="EX29" i="1"/>
  <c r="EW29" i="1"/>
  <c r="EU29" i="1"/>
  <c r="EV29" i="1" s="1"/>
  <c r="EJ29" i="1"/>
  <c r="EI29" i="1"/>
  <c r="ED29" i="1"/>
  <c r="EB29" i="1"/>
  <c r="EC29" i="1" s="1"/>
  <c r="DL29" i="1"/>
  <c r="EE29" i="1" s="1"/>
  <c r="DK29" i="1"/>
  <c r="FZ28" i="1"/>
  <c r="FT28" i="1"/>
  <c r="FS28" i="1"/>
  <c r="FQ28" i="1"/>
  <c r="FO28" i="1"/>
  <c r="FM28" i="1"/>
  <c r="FL28" i="1"/>
  <c r="FK28" i="1"/>
  <c r="FI28" i="1"/>
  <c r="FG28" i="1"/>
  <c r="FD28" i="1"/>
  <c r="EX28" i="1"/>
  <c r="EV28" i="1"/>
  <c r="ET28" i="1"/>
  <c r="EF28" i="1"/>
  <c r="EG28" i="1" s="1"/>
  <c r="EE28" i="1"/>
  <c r="EC28" i="1"/>
  <c r="EA28" i="1"/>
  <c r="FX28" i="1" s="1"/>
  <c r="DY28" i="1"/>
  <c r="DX28" i="1"/>
  <c r="DI28" i="1"/>
  <c r="FE28" i="1" s="1"/>
  <c r="FY27" i="1"/>
  <c r="FW27" i="1"/>
  <c r="FP27" i="1"/>
  <c r="FQ27" i="1" s="1"/>
  <c r="FJ27" i="1"/>
  <c r="FH27" i="1"/>
  <c r="FC27" i="1"/>
  <c r="FB27" i="1"/>
  <c r="EW27" i="1"/>
  <c r="EU27" i="1"/>
  <c r="EJ27" i="1"/>
  <c r="EI27" i="1"/>
  <c r="ED27" i="1"/>
  <c r="EB27" i="1"/>
  <c r="DL27" i="1"/>
  <c r="DK27" i="1"/>
  <c r="FP26" i="1"/>
  <c r="CP26" i="1"/>
  <c r="CO26" i="1"/>
  <c r="CN26" i="1"/>
  <c r="BR26" i="1"/>
  <c r="FY24" i="1"/>
  <c r="FR24" i="1"/>
  <c r="FP24" i="1"/>
  <c r="FO24" i="1"/>
  <c r="FN24" i="1"/>
  <c r="FL24" i="1"/>
  <c r="FJ24" i="1"/>
  <c r="FH24" i="1"/>
  <c r="FI24" i="1" s="1"/>
  <c r="FF24" i="1"/>
  <c r="FC24" i="1"/>
  <c r="EW24" i="1"/>
  <c r="EU24" i="1"/>
  <c r="ES24" i="1"/>
  <c r="EK24" i="1" s="1"/>
  <c r="EJ24" i="1"/>
  <c r="EI24" i="1"/>
  <c r="ED24" i="1"/>
  <c r="DZ24" i="1"/>
  <c r="DV24" i="1"/>
  <c r="DU24" i="1"/>
  <c r="DQ24" i="1"/>
  <c r="DP24" i="1"/>
  <c r="DO24" i="1"/>
  <c r="DM24" i="1" s="1"/>
  <c r="EM24" i="1" s="1"/>
  <c r="DL24" i="1"/>
  <c r="FS24" i="1" s="1"/>
  <c r="DK24" i="1"/>
  <c r="DJ24" i="1"/>
  <c r="DH24" i="1"/>
  <c r="DE24" i="1"/>
  <c r="DD24" i="1"/>
  <c r="DC24" i="1"/>
  <c r="DB24" i="1"/>
  <c r="DA24" i="1"/>
  <c r="CZ24" i="1"/>
  <c r="CY24" i="1"/>
  <c r="CX24" i="1"/>
  <c r="CX169" i="1" s="1"/>
  <c r="CW24" i="1"/>
  <c r="FY23" i="1"/>
  <c r="FW23" i="1"/>
  <c r="FR23" i="1"/>
  <c r="FQ23" i="1"/>
  <c r="FP23" i="1"/>
  <c r="FJ23" i="1"/>
  <c r="FH23" i="1"/>
  <c r="FC23" i="1"/>
  <c r="FB23" i="1"/>
  <c r="EW23" i="1"/>
  <c r="EU23" i="1"/>
  <c r="EJ23" i="1"/>
  <c r="EI23" i="1"/>
  <c r="ED23" i="1"/>
  <c r="EB23" i="1"/>
  <c r="DV23" i="1"/>
  <c r="DU23" i="1"/>
  <c r="DQ23" i="1"/>
  <c r="DP23" i="1"/>
  <c r="DL23" i="1"/>
  <c r="FS23" i="1" s="1"/>
  <c r="DK23" i="1"/>
  <c r="FS22" i="1"/>
  <c r="FQ22" i="1"/>
  <c r="FO22" i="1"/>
  <c r="FN22" i="1"/>
  <c r="FM22" i="1"/>
  <c r="FL22" i="1"/>
  <c r="FG22" i="1"/>
  <c r="FF22" i="1"/>
  <c r="FE22" i="1"/>
  <c r="FD22" i="1"/>
  <c r="DZ22" i="1"/>
  <c r="EA22" i="1" s="1"/>
  <c r="DX22" i="1"/>
  <c r="DY22" i="1" s="1"/>
  <c r="DT22" i="1"/>
  <c r="DR22" i="1" s="1"/>
  <c r="DS22" i="1" s="1"/>
  <c r="DO22" i="1"/>
  <c r="DM22" i="1" s="1"/>
  <c r="DN22" i="1"/>
  <c r="DJ22" i="1"/>
  <c r="DI22" i="1"/>
  <c r="DG22" i="1"/>
  <c r="DF22" i="1" s="1"/>
  <c r="CX22" i="1"/>
  <c r="CW22" i="1"/>
  <c r="FC21" i="1"/>
  <c r="FB21" i="1"/>
  <c r="EA21" i="1"/>
  <c r="DZ21" i="1"/>
  <c r="DX21" i="1"/>
  <c r="DY21" i="1" s="1"/>
  <c r="DL21" i="1"/>
  <c r="DI21" i="1" s="1"/>
  <c r="DK21" i="1"/>
  <c r="DJ21" i="1"/>
  <c r="FZ20" i="1"/>
  <c r="FY20" i="1"/>
  <c r="FW20" i="1"/>
  <c r="FV20" i="1"/>
  <c r="FT20" i="1" s="1"/>
  <c r="FR20" i="1"/>
  <c r="FP20" i="1"/>
  <c r="FN20" i="1"/>
  <c r="FL20" i="1" s="1"/>
  <c r="FJ20" i="1"/>
  <c r="FD20" i="1" s="1"/>
  <c r="FH20" i="1"/>
  <c r="FF20" i="1"/>
  <c r="FB20" i="1"/>
  <c r="EW20" i="1"/>
  <c r="EU20" i="1"/>
  <c r="EI20" i="1"/>
  <c r="EH20" i="1"/>
  <c r="EB20" i="1"/>
  <c r="DZ20" i="1"/>
  <c r="DV20" i="1"/>
  <c r="DU20" i="1"/>
  <c r="DT20" i="1"/>
  <c r="DR20" i="1" s="1"/>
  <c r="DQ20" i="1"/>
  <c r="DP20" i="1"/>
  <c r="DO20" i="1"/>
  <c r="DL20" i="1"/>
  <c r="FS20" i="1" s="1"/>
  <c r="DK20" i="1"/>
  <c r="FQ20" i="1" s="1"/>
  <c r="DJ20" i="1"/>
  <c r="FG20" i="1" s="1"/>
  <c r="DE20" i="1"/>
  <c r="DD20" i="1"/>
  <c r="DC20" i="1"/>
  <c r="DA20" i="1"/>
  <c r="CZ20" i="1"/>
  <c r="CX20" i="1"/>
  <c r="CW20" i="1"/>
  <c r="CV20" i="1"/>
  <c r="CU20" i="1"/>
  <c r="CT20" i="1"/>
  <c r="CS20" i="1"/>
  <c r="CR20" i="1"/>
  <c r="CQ20" i="1"/>
  <c r="CP20" i="1"/>
  <c r="CO20" i="1"/>
  <c r="CN20" i="1"/>
  <c r="CM20" i="1"/>
  <c r="CL20" i="1"/>
  <c r="CK20" i="1"/>
  <c r="CJ20" i="1"/>
  <c r="CI20" i="1"/>
  <c r="CH20" i="1"/>
  <c r="CF20" i="1"/>
  <c r="CD20" i="1"/>
  <c r="CC20" i="1"/>
  <c r="CB20" i="1"/>
  <c r="CA20" i="1"/>
  <c r="BZ20" i="1"/>
  <c r="BX20" i="1"/>
  <c r="BW20" i="1"/>
  <c r="BV20" i="1"/>
  <c r="BU20" i="1"/>
  <c r="BT20" i="1"/>
  <c r="BS20" i="1"/>
  <c r="BR20" i="1"/>
  <c r="BQ20" i="1"/>
  <c r="BP20" i="1"/>
  <c r="BO20" i="1"/>
  <c r="BN20" i="1"/>
  <c r="BM20" i="1"/>
  <c r="BJ20" i="1"/>
  <c r="BI20" i="1"/>
  <c r="BH20" i="1"/>
  <c r="BG20" i="1"/>
  <c r="BD20" i="1"/>
  <c r="BC20" i="1"/>
  <c r="BB20" i="1"/>
  <c r="BA20" i="1"/>
  <c r="AX20" i="1"/>
  <c r="AU20" i="1"/>
  <c r="AT20" i="1"/>
  <c r="AR20" i="1"/>
  <c r="AQ20" i="1"/>
  <c r="AP20" i="1"/>
  <c r="AN20" i="1"/>
  <c r="AM20" i="1"/>
  <c r="AL20" i="1"/>
  <c r="AJ20" i="1"/>
  <c r="AI20" i="1"/>
  <c r="AH20" i="1"/>
  <c r="AG20" i="1"/>
  <c r="AF20" i="1"/>
  <c r="AE20" i="1"/>
  <c r="AD20" i="1"/>
  <c r="AC20" i="1"/>
  <c r="AB20" i="1"/>
  <c r="FW19" i="1"/>
  <c r="FP19" i="1"/>
  <c r="FO19" i="1"/>
  <c r="FH19" i="1"/>
  <c r="EU19" i="1"/>
  <c r="EI19" i="1"/>
  <c r="EB19" i="1"/>
  <c r="DD19" i="1"/>
  <c r="DA19" i="1"/>
  <c r="CP19" i="1"/>
  <c r="CO19" i="1"/>
  <c r="CN19" i="1"/>
  <c r="BZ19" i="1"/>
  <c r="BU19" i="1"/>
  <c r="BT19" i="1"/>
  <c r="BS19" i="1"/>
  <c r="BR19" i="1"/>
  <c r="BQ19" i="1"/>
  <c r="BP19" i="1"/>
  <c r="BO19" i="1"/>
  <c r="BN19" i="1"/>
  <c r="BM19" i="1"/>
  <c r="BI19" i="1"/>
  <c r="BF19" i="1"/>
  <c r="BD19" i="1"/>
  <c r="BC19" i="1"/>
  <c r="AU19" i="1"/>
  <c r="AT19" i="1"/>
  <c r="AQ19" i="1"/>
  <c r="AP19" i="1"/>
  <c r="AJ19" i="1"/>
  <c r="AG19" i="1"/>
  <c r="AD19" i="1"/>
  <c r="AB19" i="1"/>
  <c r="FU18" i="1"/>
  <c r="FT18" i="1"/>
  <c r="EH18" i="1"/>
  <c r="ED18" i="1"/>
  <c r="EB18" i="1"/>
  <c r="DX18" i="1"/>
  <c r="DL18" i="1"/>
  <c r="DK18" i="1"/>
  <c r="FY17" i="1"/>
  <c r="FW17" i="1"/>
  <c r="FR17" i="1"/>
  <c r="FS17" i="1" s="1"/>
  <c r="FP17" i="1"/>
  <c r="FJ17" i="1"/>
  <c r="FH17" i="1"/>
  <c r="FC17" i="1"/>
  <c r="FB17" i="1"/>
  <c r="EW17" i="1"/>
  <c r="EU17" i="1"/>
  <c r="EJ17" i="1"/>
  <c r="EI17" i="1"/>
  <c r="ED17" i="1"/>
  <c r="EB17" i="1"/>
  <c r="DV17" i="1"/>
  <c r="DU17" i="1"/>
  <c r="DQ17" i="1"/>
  <c r="DP17" i="1"/>
  <c r="DL17" i="1"/>
  <c r="DK17" i="1"/>
  <c r="DH17" i="1"/>
  <c r="DG17" i="1"/>
  <c r="DF17" i="1"/>
  <c r="DE17" i="1"/>
  <c r="DD17" i="1"/>
  <c r="DC17" i="1"/>
  <c r="DB17" i="1"/>
  <c r="DA17" i="1"/>
  <c r="CZ17" i="1"/>
  <c r="CY17" i="1"/>
  <c r="CX17" i="1"/>
  <c r="CW17" i="1" s="1"/>
  <c r="FP16" i="1"/>
  <c r="FP15" i="1" s="1"/>
  <c r="FH16" i="1"/>
  <c r="FH15" i="1" s="1"/>
  <c r="CO15" i="1"/>
  <c r="BR15" i="1"/>
  <c r="BQ15" i="1"/>
  <c r="AT15" i="1"/>
  <c r="FX14" i="1"/>
  <c r="FQ14" i="1"/>
  <c r="FI14" i="1"/>
  <c r="EV14" i="1"/>
  <c r="EC14" i="1"/>
  <c r="BL14" i="1"/>
  <c r="FP13" i="1"/>
  <c r="CP13" i="1"/>
  <c r="CO13" i="1"/>
  <c r="CN13" i="1"/>
  <c r="BR13" i="1"/>
  <c r="DI7" i="1"/>
  <c r="DK6" i="1"/>
  <c r="DL5" i="1"/>
  <c r="EG317" i="1" l="1"/>
  <c r="DY317" i="1"/>
  <c r="EF318" i="1"/>
  <c r="EK319" i="1"/>
  <c r="DY320" i="1"/>
  <c r="EF320" i="1"/>
  <c r="FU282" i="1"/>
  <c r="FT282" i="1"/>
  <c r="EV279" i="1"/>
  <c r="EY281" i="1"/>
  <c r="EZ281" i="1" s="1"/>
  <c r="EG289" i="1"/>
  <c r="FE289" i="1"/>
  <c r="EY280" i="1"/>
  <c r="EZ280" i="1" s="1"/>
  <c r="DY281" i="1"/>
  <c r="FE281" i="1"/>
  <c r="FW286" i="1"/>
  <c r="DY289" i="1"/>
  <c r="DS292" i="1"/>
  <c r="FH300" i="1"/>
  <c r="EK279" i="1"/>
  <c r="EM279" i="1" s="1"/>
  <c r="EF282" i="1"/>
  <c r="EG282" i="1" s="1"/>
  <c r="EV283" i="1"/>
  <c r="FT283" i="1"/>
  <c r="FE288" i="1"/>
  <c r="EY288" i="1"/>
  <c r="EZ288" i="1" s="1"/>
  <c r="DM290" i="1"/>
  <c r="DN290" i="1" s="1"/>
  <c r="EY290" i="1"/>
  <c r="EZ290" i="1" s="1"/>
  <c r="CF244" i="1"/>
  <c r="E241" i="1"/>
  <c r="AZ240" i="1"/>
  <c r="CH260" i="1"/>
  <c r="AU240" i="1"/>
  <c r="AU238" i="1" s="1"/>
  <c r="AF245" i="1"/>
  <c r="AG243" i="1"/>
  <c r="AF243" i="1" s="1"/>
  <c r="DG246" i="1"/>
  <c r="DF247" i="1"/>
  <c r="DF241" i="1" s="1"/>
  <c r="DF240" i="1" s="1"/>
  <c r="ES246" i="1"/>
  <c r="FA247" i="1"/>
  <c r="EY247" i="1" s="1"/>
  <c r="EZ247" i="1" s="1"/>
  <c r="AR265" i="1"/>
  <c r="FF240" i="1"/>
  <c r="BC240" i="1"/>
  <c r="BC238" i="1" s="1"/>
  <c r="AA240" i="1"/>
  <c r="AA238" i="1" s="1"/>
  <c r="BI240" i="1"/>
  <c r="T243" i="1"/>
  <c r="CQ243" i="1"/>
  <c r="CW243" i="1"/>
  <c r="FO243" i="1"/>
  <c r="AW246" i="1"/>
  <c r="AV246" i="1" s="1"/>
  <c r="CH246" i="1"/>
  <c r="DX246" i="1"/>
  <c r="EA246" i="1"/>
  <c r="AY247" i="1"/>
  <c r="BL247" i="1" s="1"/>
  <c r="AZ246" i="1"/>
  <c r="AY246" i="1" s="1"/>
  <c r="BL246" i="1" s="1"/>
  <c r="FV251" i="1"/>
  <c r="EA251" i="1"/>
  <c r="DZ249" i="1"/>
  <c r="DX249" i="1" s="1"/>
  <c r="DX251" i="1"/>
  <c r="DY251" i="1" s="1"/>
  <c r="CK255" i="1"/>
  <c r="FA256" i="1"/>
  <c r="EY256" i="1" s="1"/>
  <c r="EZ256" i="1" s="1"/>
  <c r="AS260" i="1"/>
  <c r="BQ260" i="1"/>
  <c r="DB260" i="1"/>
  <c r="DB238" i="1" s="1"/>
  <c r="DB226" i="1" s="1"/>
  <c r="Z261" i="1"/>
  <c r="DS262" i="1"/>
  <c r="FE262" i="1"/>
  <c r="AW261" i="1"/>
  <c r="AW260" i="1" s="1"/>
  <c r="AV260" i="1" s="1"/>
  <c r="DS264" i="1"/>
  <c r="CO263" i="1"/>
  <c r="DS269" i="1"/>
  <c r="Z260" i="1"/>
  <c r="BM240" i="1"/>
  <c r="BM238" i="1" s="1"/>
  <c r="FN299" i="1"/>
  <c r="FN240" i="1"/>
  <c r="Y243" i="1"/>
  <c r="W243" i="1" s="1"/>
  <c r="BB243" i="1"/>
  <c r="BB241" i="1"/>
  <c r="O249" i="1"/>
  <c r="N249" i="1" s="1"/>
  <c r="N250" i="1"/>
  <c r="W250" i="1"/>
  <c r="BG249" i="1"/>
  <c r="CP253" i="1"/>
  <c r="CL261" i="1"/>
  <c r="CL260" i="1" s="1"/>
  <c r="CK260" i="1" s="1"/>
  <c r="BC260" i="1"/>
  <c r="AF241" i="1"/>
  <c r="CX240" i="1"/>
  <c r="T242" i="1"/>
  <c r="DQ240" i="1"/>
  <c r="DQ239" i="1" s="1"/>
  <c r="DQ238" i="1" s="1"/>
  <c r="DQ299" i="1" s="1"/>
  <c r="CM243" i="1"/>
  <c r="CK243" i="1" s="1"/>
  <c r="CZ241" i="1"/>
  <c r="FA245" i="1"/>
  <c r="AK247" i="1"/>
  <c r="CA246" i="1"/>
  <c r="CK246" i="1"/>
  <c r="CW242" i="1"/>
  <c r="CW299" i="1" s="1"/>
  <c r="FE248" i="1"/>
  <c r="Z249" i="1"/>
  <c r="DJ249" i="1"/>
  <c r="DT249" i="1" s="1"/>
  <c r="DR249" i="1" s="1"/>
  <c r="DM249" i="1"/>
  <c r="H250" i="1"/>
  <c r="I249" i="1"/>
  <c r="EM251" i="1"/>
  <c r="X252" i="1"/>
  <c r="W252" i="1" s="1"/>
  <c r="DN253" i="1"/>
  <c r="EF257" i="1"/>
  <c r="EG257" i="1" s="1"/>
  <c r="S238" i="1"/>
  <c r="BE262" i="1"/>
  <c r="CB261" i="1"/>
  <c r="DY262" i="1"/>
  <c r="BH261" i="1"/>
  <c r="CA261" i="1"/>
  <c r="CA260" i="1" s="1"/>
  <c r="BY265" i="1"/>
  <c r="BZ261" i="1"/>
  <c r="BZ260" i="1" s="1"/>
  <c r="CK265" i="1"/>
  <c r="DY265" i="1"/>
  <c r="FE265" i="1"/>
  <c r="DN268" i="1"/>
  <c r="EZ269" i="1"/>
  <c r="EZ270" i="1"/>
  <c r="AY272" i="1"/>
  <c r="N275" i="1"/>
  <c r="N272" i="1" s="1"/>
  <c r="O272" i="1"/>
  <c r="W272" i="1"/>
  <c r="AR275" i="1"/>
  <c r="AR272" i="1" s="1"/>
  <c r="AF272" i="1"/>
  <c r="FV276" i="1"/>
  <c r="EH276" i="1"/>
  <c r="EF276" i="1" s="1"/>
  <c r="EG276" i="1" s="1"/>
  <c r="M240" i="1"/>
  <c r="M238" i="1" s="1"/>
  <c r="AT240" i="1"/>
  <c r="AT238" i="1" s="1"/>
  <c r="CV240" i="1"/>
  <c r="CV238" i="1" s="1"/>
  <c r="AI240" i="1"/>
  <c r="AI238" i="1" s="1"/>
  <c r="BA240" i="1"/>
  <c r="CC240" i="1"/>
  <c r="CC239" i="1" s="1"/>
  <c r="CQ242" i="1"/>
  <c r="CQ240" i="1" s="1"/>
  <c r="CQ238" i="1" s="1"/>
  <c r="K243" i="1"/>
  <c r="BF241" i="1"/>
  <c r="CK244" i="1"/>
  <c r="J243" i="1"/>
  <c r="AS246" i="1"/>
  <c r="CB241" i="1"/>
  <c r="CB240" i="1" s="1"/>
  <c r="BT246" i="1"/>
  <c r="CQ249" i="1"/>
  <c r="BO260" i="1"/>
  <c r="BO238" i="1" s="1"/>
  <c r="CQ260" i="1"/>
  <c r="AC261" i="1"/>
  <c r="AC260" i="1" s="1"/>
  <c r="AC238" i="1" s="1"/>
  <c r="DS266" i="1"/>
  <c r="CP265" i="1"/>
  <c r="DS268" i="1"/>
  <c r="FE268" i="1"/>
  <c r="FU270" i="1"/>
  <c r="FT270" i="1"/>
  <c r="G238" i="1"/>
  <c r="J272" i="1"/>
  <c r="EZ276" i="1"/>
  <c r="BH246" i="1"/>
  <c r="AC246" i="1"/>
  <c r="BH241" i="1"/>
  <c r="Y246" i="1"/>
  <c r="DY248" i="1"/>
  <c r="T249" i="1"/>
  <c r="CZ249" i="1"/>
  <c r="BZ249" i="1"/>
  <c r="Y242" i="1"/>
  <c r="Y240" i="1" s="1"/>
  <c r="AJ249" i="1"/>
  <c r="CA249" i="1"/>
  <c r="FE253" i="1"/>
  <c r="DY253" i="1"/>
  <c r="EZ253" i="1"/>
  <c r="BY255" i="1"/>
  <c r="CH242" i="1"/>
  <c r="EG255" i="1"/>
  <c r="EL258" i="1"/>
  <c r="Q261" i="1"/>
  <c r="BH260" i="1"/>
  <c r="CJ260" i="1"/>
  <c r="CJ238" i="1" s="1"/>
  <c r="P261" i="1"/>
  <c r="P260" i="1" s="1"/>
  <c r="BG261" i="1"/>
  <c r="BG260" i="1" s="1"/>
  <c r="CH261" i="1"/>
  <c r="CZ261" i="1"/>
  <c r="DS265" i="1"/>
  <c r="EG269" i="1"/>
  <c r="BH272" i="1"/>
  <c r="BN260" i="1"/>
  <c r="BN238" i="1" s="1"/>
  <c r="BR260" i="1"/>
  <c r="DA260" i="1"/>
  <c r="CZ260" i="1" s="1"/>
  <c r="EM273" i="1"/>
  <c r="DQ172" i="1"/>
  <c r="DQ169" i="1"/>
  <c r="DM107" i="1"/>
  <c r="DE300" i="1"/>
  <c r="DE303" i="1"/>
  <c r="DE161" i="1"/>
  <c r="CB46" i="1"/>
  <c r="CF46" i="1" s="1"/>
  <c r="DG49" i="1"/>
  <c r="DF49" i="1" s="1"/>
  <c r="DT49" i="1"/>
  <c r="DR49" i="1" s="1"/>
  <c r="FA49" i="1"/>
  <c r="EY49" i="1" s="1"/>
  <c r="EZ49" i="1" s="1"/>
  <c r="EH49" i="1"/>
  <c r="EF49" i="1" s="1"/>
  <c r="DI49" i="1"/>
  <c r="FE49" i="1" s="1"/>
  <c r="FG49" i="1"/>
  <c r="EA49" i="1"/>
  <c r="ES49" i="1"/>
  <c r="FU85" i="1"/>
  <c r="EY92" i="1"/>
  <c r="FT97" i="1"/>
  <c r="FU97" i="1" s="1"/>
  <c r="FV96" i="1"/>
  <c r="FT96" i="1" s="1"/>
  <c r="FU96" i="1" s="1"/>
  <c r="DF109" i="1"/>
  <c r="FD116" i="1"/>
  <c r="FE116" i="1" s="1"/>
  <c r="FJ114" i="1"/>
  <c r="FK116" i="1"/>
  <c r="EX127" i="1"/>
  <c r="EK127" i="1"/>
  <c r="FY127" i="1"/>
  <c r="EW126" i="1"/>
  <c r="DF129" i="1"/>
  <c r="DF128" i="1" s="1"/>
  <c r="DH128" i="1"/>
  <c r="FY128" i="1"/>
  <c r="FZ128" i="1" s="1"/>
  <c r="FT129" i="1"/>
  <c r="FZ129" i="1"/>
  <c r="DM134" i="1"/>
  <c r="DN134" i="1" s="1"/>
  <c r="DO133" i="1"/>
  <c r="DT133" i="1" s="1"/>
  <c r="FA141" i="1"/>
  <c r="EY141" i="1" s="1"/>
  <c r="EZ141" i="1" s="1"/>
  <c r="DM141" i="1"/>
  <c r="AA175" i="1"/>
  <c r="AA233" i="1" s="1"/>
  <c r="BG168" i="1"/>
  <c r="CJ38" i="1"/>
  <c r="CJ34" i="1" s="1"/>
  <c r="FE43" i="1"/>
  <c r="FT43" i="1"/>
  <c r="DX52" i="1"/>
  <c r="DY52" i="1" s="1"/>
  <c r="EA52" i="1"/>
  <c r="DH168" i="1"/>
  <c r="DS61" i="1"/>
  <c r="EH61" i="1"/>
  <c r="EF61" i="1" s="1"/>
  <c r="EG61" i="1" s="1"/>
  <c r="EF66" i="1"/>
  <c r="EG66" i="1" s="1"/>
  <c r="H67" i="1"/>
  <c r="I62" i="1"/>
  <c r="H62" i="1" s="1"/>
  <c r="EM67" i="1"/>
  <c r="EL67" i="1"/>
  <c r="FT74" i="1"/>
  <c r="FU74" i="1" s="1"/>
  <c r="FV73" i="1"/>
  <c r="FT73" i="1" s="1"/>
  <c r="FU73" i="1" s="1"/>
  <c r="DN81" i="1"/>
  <c r="EF86" i="1"/>
  <c r="EG86" i="1" s="1"/>
  <c r="EH85" i="1"/>
  <c r="EF85" i="1" s="1"/>
  <c r="FV88" i="1"/>
  <c r="DF92" i="1"/>
  <c r="BS93" i="1"/>
  <c r="BS92" i="1" s="1"/>
  <c r="BT92" i="1"/>
  <c r="CT90" i="1"/>
  <c r="CT34" i="1" s="1"/>
  <c r="CT168" i="1" s="1"/>
  <c r="DX90" i="1"/>
  <c r="ES94" i="1"/>
  <c r="EK95" i="1"/>
  <c r="FV95" i="1"/>
  <c r="ET95" i="1"/>
  <c r="FL99" i="1"/>
  <c r="FM99" i="1" s="1"/>
  <c r="FE104" i="1"/>
  <c r="DY104" i="1"/>
  <c r="EL104" i="1"/>
  <c r="EG104" i="1"/>
  <c r="EZ104" i="1"/>
  <c r="AR106" i="1"/>
  <c r="AL106" i="1"/>
  <c r="ET106" i="1"/>
  <c r="EH106" i="1"/>
  <c r="EF106" i="1" s="1"/>
  <c r="DI106" i="1"/>
  <c r="FA106" i="1"/>
  <c r="EY106" i="1" s="1"/>
  <c r="DG106" i="1"/>
  <c r="DF106" i="1" s="1"/>
  <c r="DT106" i="1"/>
  <c r="DR106" i="1" s="1"/>
  <c r="FG106" i="1"/>
  <c r="EA106" i="1"/>
  <c r="N107" i="1"/>
  <c r="DC304" i="1"/>
  <c r="EL114" i="1"/>
  <c r="DM115" i="1"/>
  <c r="DN115" i="1" s="1"/>
  <c r="DV115" i="1"/>
  <c r="DV114" i="1" s="1"/>
  <c r="DV107" i="1" s="1"/>
  <c r="DR107" i="1" s="1"/>
  <c r="FD120" i="1"/>
  <c r="FE120" i="1" s="1"/>
  <c r="FK120" i="1"/>
  <c r="FJ119" i="1"/>
  <c r="EZ124" i="1"/>
  <c r="DM126" i="1"/>
  <c r="FT133" i="1"/>
  <c r="FU134" i="1"/>
  <c r="DF133" i="1"/>
  <c r="DN136" i="1"/>
  <c r="FE136" i="1"/>
  <c r="DS136" i="1"/>
  <c r="DY136" i="1"/>
  <c r="AY138" i="1"/>
  <c r="BL138" i="1"/>
  <c r="FF32" i="1"/>
  <c r="CM233" i="1"/>
  <c r="CM300" i="1" s="1"/>
  <c r="EV24" i="1"/>
  <c r="FQ24" i="1"/>
  <c r="DI24" i="1"/>
  <c r="FM24" i="1" s="1"/>
  <c r="AQ335" i="1"/>
  <c r="AQ333" i="1"/>
  <c r="AQ13" i="1" s="1"/>
  <c r="AQ26" i="1"/>
  <c r="AQ15" i="1"/>
  <c r="FD36" i="1"/>
  <c r="DB38" i="1"/>
  <c r="DB34" i="1" s="1"/>
  <c r="DR43" i="1"/>
  <c r="FO44" i="1"/>
  <c r="DS44" i="1"/>
  <c r="AY46" i="1"/>
  <c r="BL46" i="1"/>
  <c r="FO48" i="1"/>
  <c r="H49" i="1"/>
  <c r="I46" i="1"/>
  <c r="H46" i="1" s="1"/>
  <c r="ES40" i="1"/>
  <c r="FV50" i="1"/>
  <c r="EK50" i="1"/>
  <c r="ET50" i="1"/>
  <c r="EK52" i="1"/>
  <c r="ET52" i="1"/>
  <c r="EZ74" i="1"/>
  <c r="EM77" i="1"/>
  <c r="EL77" i="1"/>
  <c r="FU77" i="1"/>
  <c r="DM78" i="1"/>
  <c r="DN78" i="1" s="1"/>
  <c r="DT78" i="1"/>
  <c r="DR78" i="1" s="1"/>
  <c r="FG85" i="1"/>
  <c r="DI85" i="1"/>
  <c r="ET85" i="1"/>
  <c r="FO89" i="1"/>
  <c r="CQ92" i="1"/>
  <c r="CR90" i="1"/>
  <c r="BS95" i="1"/>
  <c r="BS94" i="1" s="1"/>
  <c r="BT94" i="1"/>
  <c r="DN95" i="1"/>
  <c r="DN102" i="1"/>
  <c r="J106" i="1"/>
  <c r="H106" i="1" s="1"/>
  <c r="K106" i="1"/>
  <c r="P106" i="1"/>
  <c r="CF107" i="1"/>
  <c r="CF172" i="1" s="1"/>
  <c r="CJ107" i="1"/>
  <c r="CJ172" i="1" s="1"/>
  <c r="CN107" i="1"/>
  <c r="CN172" i="1" s="1"/>
  <c r="CN143" i="1" s="1"/>
  <c r="CR107" i="1"/>
  <c r="CR172" i="1" s="1"/>
  <c r="CV172" i="1"/>
  <c r="CT107" i="1"/>
  <c r="CT172" i="1" s="1"/>
  <c r="DN113" i="1"/>
  <c r="DS113" i="1"/>
  <c r="FM115" i="1"/>
  <c r="DY134" i="1"/>
  <c r="CY133" i="1"/>
  <c r="CW138" i="1"/>
  <c r="CW133" i="1" s="1"/>
  <c r="CY157" i="1"/>
  <c r="FK138" i="1"/>
  <c r="FC138" i="1"/>
  <c r="DL133" i="1"/>
  <c r="EX138" i="1"/>
  <c r="EK138" i="1" s="1"/>
  <c r="EE138" i="1"/>
  <c r="DX138" i="1" s="1"/>
  <c r="DY138" i="1" s="1"/>
  <c r="FO138" i="1"/>
  <c r="AN338" i="1"/>
  <c r="AN19" i="1" s="1"/>
  <c r="AN32" i="1"/>
  <c r="EL24" i="1"/>
  <c r="AH333" i="1"/>
  <c r="AH13" i="1" s="1"/>
  <c r="AH335" i="1"/>
  <c r="AH337" i="1" s="1"/>
  <c r="AH26" i="1"/>
  <c r="AH15" i="1"/>
  <c r="CR34" i="1"/>
  <c r="CR168" i="1" s="1"/>
  <c r="DO170" i="1"/>
  <c r="DM170" i="1" s="1"/>
  <c r="DM40" i="1"/>
  <c r="DO36" i="1"/>
  <c r="DM36" i="1" s="1"/>
  <c r="CD168" i="1"/>
  <c r="FM43" i="1"/>
  <c r="BH44" i="1"/>
  <c r="BI43" i="1"/>
  <c r="BH43" i="1" s="1"/>
  <c r="FL46" i="1"/>
  <c r="FM46" i="1" s="1"/>
  <c r="FN38" i="1"/>
  <c r="AL46" i="1"/>
  <c r="CL52" i="1"/>
  <c r="CK52" i="1" s="1"/>
  <c r="CK53" i="1"/>
  <c r="X54" i="1"/>
  <c r="W54" i="1" s="1"/>
  <c r="AI54" i="1"/>
  <c r="Z54" i="1"/>
  <c r="AK54" i="1" s="1"/>
  <c r="AL54" i="1" s="1"/>
  <c r="AA52" i="1"/>
  <c r="H61" i="1"/>
  <c r="I59" i="1"/>
  <c r="H59" i="1" s="1"/>
  <c r="DX65" i="1"/>
  <c r="DY65" i="1" s="1"/>
  <c r="DZ62" i="1"/>
  <c r="EA65" i="1"/>
  <c r="BE67" i="1"/>
  <c r="BF62" i="1"/>
  <c r="BE62" i="1" s="1"/>
  <c r="EM72" i="1"/>
  <c r="FO72" i="1"/>
  <c r="FO79" i="1"/>
  <c r="DS79" i="1"/>
  <c r="FV78" i="1"/>
  <c r="FT78" i="1" s="1"/>
  <c r="FU78" i="1" s="1"/>
  <c r="FT79" i="1"/>
  <c r="FU79" i="1" s="1"/>
  <c r="FE85" i="1"/>
  <c r="BI89" i="1"/>
  <c r="AY89" i="1"/>
  <c r="BL89" i="1"/>
  <c r="BO300" i="1"/>
  <c r="FF90" i="1"/>
  <c r="FG92" i="1"/>
  <c r="DA90" i="1"/>
  <c r="DA34" i="1" s="1"/>
  <c r="DA168" i="1" s="1"/>
  <c r="CZ94" i="1"/>
  <c r="CZ90" i="1" s="1"/>
  <c r="I96" i="1"/>
  <c r="H96" i="1" s="1"/>
  <c r="FL96" i="1"/>
  <c r="FM96" i="1" s="1"/>
  <c r="FN90" i="1"/>
  <c r="EZ99" i="1"/>
  <c r="DT101" i="1"/>
  <c r="DR101" i="1" s="1"/>
  <c r="DM101" i="1"/>
  <c r="DO99" i="1"/>
  <c r="DS102" i="1"/>
  <c r="FD102" i="1"/>
  <c r="FE102" i="1" s="1"/>
  <c r="FG102" i="1"/>
  <c r="CS304" i="1"/>
  <c r="CS143" i="1"/>
  <c r="DR108" i="1"/>
  <c r="DS108" i="1" s="1"/>
  <c r="FS108" i="1"/>
  <c r="EG113" i="1"/>
  <c r="FT116" i="1"/>
  <c r="FU116" i="1" s="1"/>
  <c r="FZ116" i="1"/>
  <c r="EJ126" i="1"/>
  <c r="EF126" i="1" s="1"/>
  <c r="FC127" i="1"/>
  <c r="EY127" i="1" s="1"/>
  <c r="BT134" i="1"/>
  <c r="BS134" i="1" s="1"/>
  <c r="BH134" i="1"/>
  <c r="FD134" i="1"/>
  <c r="FG134" i="1"/>
  <c r="FF133" i="1"/>
  <c r="FG133" i="1" s="1"/>
  <c r="CK135" i="1"/>
  <c r="CL134" i="1"/>
  <c r="CK134" i="1" s="1"/>
  <c r="O138" i="1"/>
  <c r="N138" i="1" s="1"/>
  <c r="FN144" i="1"/>
  <c r="H181" i="1"/>
  <c r="I179" i="1"/>
  <c r="I178" i="1" s="1"/>
  <c r="AL181" i="1"/>
  <c r="AR181" i="1"/>
  <c r="AF179" i="1"/>
  <c r="AF178" i="1" s="1"/>
  <c r="DN24" i="1"/>
  <c r="DN43" i="1"/>
  <c r="AY44" i="1"/>
  <c r="BL44" i="1"/>
  <c r="AW44" i="1"/>
  <c r="AZ43" i="1"/>
  <c r="U172" i="1"/>
  <c r="T52" i="1"/>
  <c r="T172" i="1" s="1"/>
  <c r="BY53" i="1"/>
  <c r="BZ52" i="1"/>
  <c r="BY52" i="1" s="1"/>
  <c r="FV52" i="1"/>
  <c r="FT52" i="1" s="1"/>
  <c r="FU52" i="1" s="1"/>
  <c r="FT58" i="1"/>
  <c r="FU58" i="1" s="1"/>
  <c r="FO76" i="1"/>
  <c r="DS76" i="1"/>
  <c r="EL85" i="1"/>
  <c r="FU99" i="1"/>
  <c r="EL99" i="1"/>
  <c r="EL102" i="1"/>
  <c r="BE107" i="1"/>
  <c r="CD172" i="1"/>
  <c r="CD304" i="1" s="1"/>
  <c r="CB304" i="1" s="1"/>
  <c r="CA107" i="1"/>
  <c r="FE129" i="1"/>
  <c r="FD128" i="1"/>
  <c r="FE128" i="1" s="1"/>
  <c r="EK134" i="1"/>
  <c r="FA134" i="1" s="1"/>
  <c r="EY134" i="1" s="1"/>
  <c r="EZ134" i="1" s="1"/>
  <c r="ES133" i="1"/>
  <c r="FU139" i="1"/>
  <c r="FA139" i="1"/>
  <c r="EY139" i="1" s="1"/>
  <c r="EZ139" i="1" s="1"/>
  <c r="EM139" i="1"/>
  <c r="EL139" i="1"/>
  <c r="FO158" i="1"/>
  <c r="DS158" i="1"/>
  <c r="DZ165" i="1"/>
  <c r="DX165" i="1" s="1"/>
  <c r="DX166" i="1"/>
  <c r="EZ171" i="1"/>
  <c r="DN197" i="1"/>
  <c r="EM198" i="1"/>
  <c r="EL198" i="1"/>
  <c r="AZ197" i="1"/>
  <c r="BL197" i="1" s="1"/>
  <c r="BL201" i="1"/>
  <c r="AY201" i="1"/>
  <c r="BT201" i="1"/>
  <c r="FM204" i="1"/>
  <c r="FE204" i="1"/>
  <c r="DN204" i="1"/>
  <c r="DY204" i="1"/>
  <c r="EZ204" i="1"/>
  <c r="EM204" i="1"/>
  <c r="FU204" i="1"/>
  <c r="EL204" i="1"/>
  <c r="EK206" i="1"/>
  <c r="EL206" i="1" s="1"/>
  <c r="ET206" i="1"/>
  <c r="EF207" i="1"/>
  <c r="EG207" i="1" s="1"/>
  <c r="EH206" i="1"/>
  <c r="EM208" i="1"/>
  <c r="FU208" i="1"/>
  <c r="EL208" i="1"/>
  <c r="DY211" i="1"/>
  <c r="EL211" i="1"/>
  <c r="S212" i="1"/>
  <c r="Q212" i="1" s="1"/>
  <c r="Q304" i="1" s="1"/>
  <c r="Q338" i="1" s="1"/>
  <c r="Q213" i="1"/>
  <c r="BV236" i="1"/>
  <c r="CF212" i="1"/>
  <c r="CF236" i="1" s="1"/>
  <c r="CF213" i="1"/>
  <c r="EW212" i="1"/>
  <c r="EK213" i="1"/>
  <c r="AF212" i="1"/>
  <c r="AR216" i="1"/>
  <c r="AL216" i="1"/>
  <c r="W223" i="1"/>
  <c r="X218" i="1"/>
  <c r="W218" i="1" s="1"/>
  <c r="AL223" i="1"/>
  <c r="AR223" i="1"/>
  <c r="N263" i="1"/>
  <c r="O261" i="1"/>
  <c r="EM268" i="1"/>
  <c r="EL268" i="1"/>
  <c r="EA341" i="1"/>
  <c r="EH341" i="1"/>
  <c r="EF341" i="1" s="1"/>
  <c r="EG341" i="1" s="1"/>
  <c r="EX20" i="1"/>
  <c r="FZ29" i="1"/>
  <c r="U335" i="1"/>
  <c r="U337" i="1" s="1"/>
  <c r="U333" i="1"/>
  <c r="AC300" i="1"/>
  <c r="AT335" i="1"/>
  <c r="AT337" i="1" s="1"/>
  <c r="AT333" i="1"/>
  <c r="AT13" i="1" s="1"/>
  <c r="BJ300" i="1"/>
  <c r="CA168" i="1"/>
  <c r="AA300" i="1"/>
  <c r="AE333" i="1"/>
  <c r="AE13" i="1" s="1"/>
  <c r="AE335" i="1"/>
  <c r="AE337" i="1" s="1"/>
  <c r="AE26" i="1"/>
  <c r="AI335" i="1"/>
  <c r="AI337" i="1" s="1"/>
  <c r="AI333" i="1"/>
  <c r="AI13" i="1" s="1"/>
  <c r="AI26" i="1"/>
  <c r="AM333" i="1"/>
  <c r="AM13" i="1" s="1"/>
  <c r="AM335" i="1"/>
  <c r="AM26" i="1"/>
  <c r="AR168" i="1"/>
  <c r="BD333" i="1"/>
  <c r="BD13" i="1" s="1"/>
  <c r="BD335" i="1"/>
  <c r="BD337" i="1" s="1"/>
  <c r="BD26" i="1"/>
  <c r="CW43" i="1"/>
  <c r="CX38" i="1"/>
  <c r="DY43" i="1"/>
  <c r="DX47" i="1"/>
  <c r="AC46" i="1"/>
  <c r="FG48" i="1"/>
  <c r="ES48" i="1"/>
  <c r="EH48" i="1"/>
  <c r="EF48" i="1" s="1"/>
  <c r="DI48" i="1"/>
  <c r="DY48" i="1" s="1"/>
  <c r="DG48" i="1"/>
  <c r="DJ47" i="1"/>
  <c r="CZ170" i="1"/>
  <c r="CZ146" i="1"/>
  <c r="DT60" i="1"/>
  <c r="DR60" i="1" s="1"/>
  <c r="DG60" i="1"/>
  <c r="DJ59" i="1"/>
  <c r="AY62" i="1"/>
  <c r="BL62" i="1"/>
  <c r="FD62" i="1"/>
  <c r="FE62" i="1" s="1"/>
  <c r="FG62" i="1"/>
  <c r="ES65" i="1"/>
  <c r="EK66" i="1"/>
  <c r="EL66" i="1" s="1"/>
  <c r="AV67" i="1"/>
  <c r="AW62" i="1"/>
  <c r="AV62" i="1" s="1"/>
  <c r="CK67" i="1"/>
  <c r="CL62" i="1"/>
  <c r="CK62" i="1" s="1"/>
  <c r="DS75" i="1"/>
  <c r="FU83" i="1"/>
  <c r="CS90" i="1"/>
  <c r="CS34" i="1" s="1"/>
  <c r="CS168" i="1" s="1"/>
  <c r="CS300" i="1" s="1"/>
  <c r="EH92" i="1"/>
  <c r="BE95" i="1"/>
  <c r="BF94" i="1"/>
  <c r="BE94" i="1" s="1"/>
  <c r="AL96" i="1"/>
  <c r="FO98" i="1"/>
  <c r="DS98" i="1"/>
  <c r="DY102" i="1"/>
  <c r="DN104" i="1"/>
  <c r="N106" i="1"/>
  <c r="AY172" i="1"/>
  <c r="BL107" i="1"/>
  <c r="BL172" i="1" s="1"/>
  <c r="CL304" i="1"/>
  <c r="CL143" i="1"/>
  <c r="FD109" i="1"/>
  <c r="FS112" i="1"/>
  <c r="DB107" i="1"/>
  <c r="EZ114" i="1"/>
  <c r="FS115" i="1"/>
  <c r="EZ121" i="1"/>
  <c r="FD122" i="1"/>
  <c r="FE122" i="1" s="1"/>
  <c r="FJ121" i="1"/>
  <c r="FK122" i="1"/>
  <c r="FS126" i="1"/>
  <c r="DR126" i="1"/>
  <c r="BE137" i="1"/>
  <c r="BF134" i="1"/>
  <c r="BE134" i="1" s="1"/>
  <c r="EM137" i="1"/>
  <c r="FA137" i="1"/>
  <c r="EY137" i="1" s="1"/>
  <c r="EZ137" i="1" s="1"/>
  <c r="EL137" i="1"/>
  <c r="BL139" i="1"/>
  <c r="AY139" i="1"/>
  <c r="BT139" i="1"/>
  <c r="AL141" i="1"/>
  <c r="AY141" i="1"/>
  <c r="BL141" i="1"/>
  <c r="AR143" i="1"/>
  <c r="AL143" i="1"/>
  <c r="ET152" i="1"/>
  <c r="EA152" i="1"/>
  <c r="DT152" i="1"/>
  <c r="DR152" i="1" s="1"/>
  <c r="DI152" i="1"/>
  <c r="DS155" i="1"/>
  <c r="FO155" i="1"/>
  <c r="EM165" i="1"/>
  <c r="DN165" i="1"/>
  <c r="H186" i="1"/>
  <c r="DG186" i="1"/>
  <c r="DF186" i="1" s="1"/>
  <c r="DF189" i="1"/>
  <c r="EM190" i="1"/>
  <c r="N195" i="1"/>
  <c r="O194" i="1"/>
  <c r="N194" i="1" s="1"/>
  <c r="ET197" i="1"/>
  <c r="EK197" i="1"/>
  <c r="ED234" i="1"/>
  <c r="ED236" i="1"/>
  <c r="ED233" i="1"/>
  <c r="DX212" i="1"/>
  <c r="EF214" i="1"/>
  <c r="EG214" i="1" s="1"/>
  <c r="EJ213" i="1"/>
  <c r="AR218" i="1"/>
  <c r="BL219" i="1"/>
  <c r="ET249" i="1"/>
  <c r="EK249" i="1"/>
  <c r="FV249" i="1"/>
  <c r="FA296" i="1"/>
  <c r="EY297" i="1"/>
  <c r="EZ297" i="1" s="1"/>
  <c r="G338" i="1"/>
  <c r="AE15" i="1"/>
  <c r="AI15" i="1"/>
  <c r="AM15" i="1"/>
  <c r="BD15" i="1"/>
  <c r="DG20" i="1"/>
  <c r="DF20" i="1" s="1"/>
  <c r="EA20" i="1"/>
  <c r="EF20" i="1"/>
  <c r="EG20" i="1" s="1"/>
  <c r="AT26" i="1"/>
  <c r="BB26" i="1"/>
  <c r="M300" i="1"/>
  <c r="Q34" i="1"/>
  <c r="Q168" i="1" s="1"/>
  <c r="V333" i="1"/>
  <c r="V335" i="1"/>
  <c r="V337" i="1" s="1"/>
  <c r="AD300" i="1"/>
  <c r="AL168" i="1"/>
  <c r="BL34" i="1"/>
  <c r="BL168" i="1" s="1"/>
  <c r="FL36" i="1"/>
  <c r="FM36" i="1" s="1"/>
  <c r="E38" i="1"/>
  <c r="N38" i="1"/>
  <c r="T34" i="1"/>
  <c r="T168" i="1" s="1"/>
  <c r="T300" i="1" s="1"/>
  <c r="X34" i="1"/>
  <c r="X168" i="1" s="1"/>
  <c r="AB34" i="1"/>
  <c r="AB168" i="1" s="1"/>
  <c r="AB300" i="1" s="1"/>
  <c r="AF34" i="1"/>
  <c r="AF168" i="1" s="1"/>
  <c r="AJ34" i="1"/>
  <c r="AJ168" i="1" s="1"/>
  <c r="AJ300" i="1" s="1"/>
  <c r="AN34" i="1"/>
  <c r="AN168" i="1" s="1"/>
  <c r="AN300" i="1" s="1"/>
  <c r="AS34" i="1"/>
  <c r="AS168" i="1" s="1"/>
  <c r="BE34" i="1"/>
  <c r="BI34" i="1"/>
  <c r="BI168" i="1" s="1"/>
  <c r="BM34" i="1"/>
  <c r="BM168" i="1" s="1"/>
  <c r="BM300" i="1" s="1"/>
  <c r="BQ333" i="1"/>
  <c r="BQ13" i="1" s="1"/>
  <c r="BQ26" i="1"/>
  <c r="BY34" i="1"/>
  <c r="DI41" i="1"/>
  <c r="EG41" i="1" s="1"/>
  <c r="DJ37" i="1"/>
  <c r="Q43" i="1"/>
  <c r="AS43" i="1"/>
  <c r="BZ43" i="1"/>
  <c r="BY43" i="1" s="1"/>
  <c r="CH43" i="1"/>
  <c r="CQ43" i="1"/>
  <c r="CQ38" i="1" s="1"/>
  <c r="DG43" i="1"/>
  <c r="EA43" i="1"/>
  <c r="AL44" i="1"/>
  <c r="EG44" i="1"/>
  <c r="R46" i="1"/>
  <c r="Q46" i="1" s="1"/>
  <c r="BB46" i="1"/>
  <c r="CH46" i="1"/>
  <c r="CI38" i="1"/>
  <c r="CI34" i="1" s="1"/>
  <c r="CI168" i="1" s="1"/>
  <c r="CZ46" i="1"/>
  <c r="N48" i="1"/>
  <c r="AD46" i="1"/>
  <c r="BE48" i="1"/>
  <c r="BF46" i="1"/>
  <c r="BE46" i="1" s="1"/>
  <c r="DN48" i="1"/>
  <c r="EA48" i="1"/>
  <c r="Q49" i="1"/>
  <c r="FG50" i="1"/>
  <c r="DI50" i="1"/>
  <c r="DY50" i="1" s="1"/>
  <c r="DT50" i="1"/>
  <c r="DR50" i="1" s="1"/>
  <c r="DJ40" i="1"/>
  <c r="EH50" i="1"/>
  <c r="FA50" i="1"/>
  <c r="EY50" i="1" s="1"/>
  <c r="EZ50" i="1" s="1"/>
  <c r="BH52" i="1"/>
  <c r="CH52" i="1"/>
  <c r="FA52" i="1"/>
  <c r="EY52" i="1" s="1"/>
  <c r="EZ52" i="1" s="1"/>
  <c r="N53" i="1"/>
  <c r="AF53" i="1"/>
  <c r="AG52" i="1"/>
  <c r="EM53" i="1"/>
  <c r="H54" i="1"/>
  <c r="I52" i="1"/>
  <c r="H52" i="1" s="1"/>
  <c r="H172" i="1" s="1"/>
  <c r="FU54" i="1"/>
  <c r="EM54" i="1"/>
  <c r="DN56" i="1"/>
  <c r="EM58" i="1"/>
  <c r="K59" i="1"/>
  <c r="Z59" i="1"/>
  <c r="AK59" i="1" s="1"/>
  <c r="AL59" i="1" s="1"/>
  <c r="N60" i="1"/>
  <c r="FA60" i="1"/>
  <c r="EY60" i="1" s="1"/>
  <c r="EZ60" i="1" s="1"/>
  <c r="DM60" i="1"/>
  <c r="DN60" i="1" s="1"/>
  <c r="DO59" i="1"/>
  <c r="AS62" i="1"/>
  <c r="BH62" i="1"/>
  <c r="BV62" i="1"/>
  <c r="DO62" i="1"/>
  <c r="DM62" i="1" s="1"/>
  <c r="DN62" i="1" s="1"/>
  <c r="DI65" i="1"/>
  <c r="FE65" i="1" s="1"/>
  <c r="ET66" i="1"/>
  <c r="FV66" i="1"/>
  <c r="ET67" i="1"/>
  <c r="ET69" i="1"/>
  <c r="EA69" i="1"/>
  <c r="DT69" i="1"/>
  <c r="DR69" i="1" s="1"/>
  <c r="DS69" i="1" s="1"/>
  <c r="FA69" i="1"/>
  <c r="EY69" i="1" s="1"/>
  <c r="EZ69" i="1" s="1"/>
  <c r="EM70" i="1"/>
  <c r="EL70" i="1"/>
  <c r="DN71" i="1"/>
  <c r="FO71" i="1"/>
  <c r="FE75" i="1"/>
  <c r="DS77" i="1"/>
  <c r="ET77" i="1"/>
  <c r="DY78" i="1"/>
  <c r="EM78" i="1"/>
  <c r="FO80" i="1"/>
  <c r="DS80" i="1"/>
  <c r="FV82" i="1"/>
  <c r="EK82" i="1"/>
  <c r="EL82" i="1" s="1"/>
  <c r="ET82" i="1"/>
  <c r="DS84" i="1"/>
  <c r="EA85" i="1"/>
  <c r="FU86" i="1"/>
  <c r="BE89" i="1"/>
  <c r="EM89" i="1"/>
  <c r="AL92" i="1"/>
  <c r="CB92" i="1"/>
  <c r="CC90" i="1"/>
  <c r="W93" i="1"/>
  <c r="X92" i="1"/>
  <c r="W92" i="1" s="1"/>
  <c r="AY93" i="1"/>
  <c r="BL93" i="1" s="1"/>
  <c r="BY93" i="1"/>
  <c r="BZ92" i="1"/>
  <c r="BY92" i="1" s="1"/>
  <c r="FA93" i="1"/>
  <c r="EY93" i="1" s="1"/>
  <c r="EZ93" i="1" s="1"/>
  <c r="EM93" i="1"/>
  <c r="EL93" i="1"/>
  <c r="O94" i="1"/>
  <c r="N94" i="1" s="1"/>
  <c r="CL94" i="1"/>
  <c r="W95" i="1"/>
  <c r="X94" i="1"/>
  <c r="W94" i="1" s="1"/>
  <c r="AY95" i="1"/>
  <c r="BL95" i="1" s="1"/>
  <c r="DS95" i="1"/>
  <c r="FO95" i="1"/>
  <c r="CQ96" i="1"/>
  <c r="DT96" i="1"/>
  <c r="DR96" i="1" s="1"/>
  <c r="DS96" i="1" s="1"/>
  <c r="FD96" i="1"/>
  <c r="FE96" i="1" s="1"/>
  <c r="FG96" i="1"/>
  <c r="DS97" i="1"/>
  <c r="EH96" i="1"/>
  <c r="EF96" i="1" s="1"/>
  <c r="EG96" i="1" s="1"/>
  <c r="EF97" i="1"/>
  <c r="EG97" i="1" s="1"/>
  <c r="EZ98" i="1"/>
  <c r="EA99" i="1"/>
  <c r="FD99" i="1"/>
  <c r="FE99" i="1" s="1"/>
  <c r="FG99" i="1"/>
  <c r="EG100" i="1"/>
  <c r="EZ101" i="1"/>
  <c r="FL102" i="1"/>
  <c r="FM102" i="1" s="1"/>
  <c r="FO102" i="1"/>
  <c r="FA102" i="1"/>
  <c r="EY102" i="1" s="1"/>
  <c r="EZ102" i="1" s="1"/>
  <c r="DS104" i="1"/>
  <c r="EM104" i="1"/>
  <c r="AY106" i="1"/>
  <c r="BL106" i="1" s="1"/>
  <c r="BT106" i="1"/>
  <c r="BS106" i="1" s="1"/>
  <c r="AC304" i="1"/>
  <c r="AR107" i="1"/>
  <c r="AR172" i="1" s="1"/>
  <c r="BU172" i="1"/>
  <c r="BS107" i="1"/>
  <c r="BS172" i="1" s="1"/>
  <c r="BS304" i="1" s="1"/>
  <c r="BS32" i="1" s="1"/>
  <c r="DN108" i="1"/>
  <c r="EM108" i="1"/>
  <c r="FK109" i="1"/>
  <c r="DN110" i="1"/>
  <c r="EZ111" i="1"/>
  <c r="DX113" i="1"/>
  <c r="DY113" i="1" s="1"/>
  <c r="EE113" i="1"/>
  <c r="ED109" i="1"/>
  <c r="EW113" i="1"/>
  <c r="FK113" i="1"/>
  <c r="CW114" i="1"/>
  <c r="FS117" i="1"/>
  <c r="EG118" i="1"/>
  <c r="EZ119" i="1"/>
  <c r="DY121" i="1"/>
  <c r="DY128" i="1"/>
  <c r="Q134" i="1"/>
  <c r="AY134" i="1"/>
  <c r="CZ134" i="1"/>
  <c r="DF135" i="1"/>
  <c r="FO135" i="1"/>
  <c r="FL135" i="1" s="1"/>
  <c r="FM135" i="1" s="1"/>
  <c r="EL136" i="1"/>
  <c r="FO137" i="1"/>
  <c r="DS137" i="1"/>
  <c r="K138" i="1"/>
  <c r="X138" i="1"/>
  <c r="W138" i="1" s="1"/>
  <c r="FA138" i="1"/>
  <c r="EY138" i="1" s="1"/>
  <c r="EZ138" i="1" s="1"/>
  <c r="DR139" i="1"/>
  <c r="FS139" i="1"/>
  <c r="FE139" i="1"/>
  <c r="BE140" i="1"/>
  <c r="BF138" i="1"/>
  <c r="BE138" i="1" s="1"/>
  <c r="EM140" i="1"/>
  <c r="FA140" i="1"/>
  <c r="EY140" i="1" s="1"/>
  <c r="EZ140" i="1" s="1"/>
  <c r="EL140" i="1"/>
  <c r="BH141" i="1"/>
  <c r="DI141" i="1"/>
  <c r="DT141" i="1"/>
  <c r="CU143" i="1"/>
  <c r="EM149" i="1"/>
  <c r="EL149" i="1"/>
  <c r="DY158" i="1"/>
  <c r="FE158" i="1"/>
  <c r="FE159" i="1"/>
  <c r="DY159" i="1"/>
  <c r="EL159" i="1"/>
  <c r="EZ159" i="1"/>
  <c r="FO167" i="1"/>
  <c r="EH167" i="1"/>
  <c r="EF167" i="1" s="1"/>
  <c r="EG167" i="1" s="1"/>
  <c r="DS167" i="1"/>
  <c r="BW168" i="1"/>
  <c r="BW300" i="1" s="1"/>
  <c r="BW338" i="1"/>
  <c r="BW19" i="1" s="1"/>
  <c r="BW32" i="1"/>
  <c r="BU233" i="1"/>
  <c r="BU300" i="1" s="1"/>
  <c r="FN234" i="1"/>
  <c r="FN233" i="1"/>
  <c r="G175" i="1"/>
  <c r="G233" i="1" s="1"/>
  <c r="G300" i="1" s="1"/>
  <c r="DB175" i="1"/>
  <c r="DB233" i="1" s="1"/>
  <c r="AZ179" i="1"/>
  <c r="AZ178" i="1" s="1"/>
  <c r="AY180" i="1"/>
  <c r="AW180" i="1"/>
  <c r="CR180" i="1"/>
  <c r="FD180" i="1"/>
  <c r="FF179" i="1"/>
  <c r="FF181" i="1"/>
  <c r="FG180" i="1"/>
  <c r="BT189" i="1"/>
  <c r="AY189" i="1"/>
  <c r="BL189" i="1" s="1"/>
  <c r="BL186" i="1" s="1"/>
  <c r="AZ186" i="1"/>
  <c r="AY186" i="1" s="1"/>
  <c r="AL190" i="1"/>
  <c r="AR190" i="1"/>
  <c r="DX191" i="1"/>
  <c r="DY191" i="1" s="1"/>
  <c r="EA191" i="1"/>
  <c r="BE197" i="1"/>
  <c r="O197" i="1"/>
  <c r="N201" i="1"/>
  <c r="N197" i="1" s="1"/>
  <c r="BT203" i="1"/>
  <c r="BS204" i="1"/>
  <c r="BS203" i="1" s="1"/>
  <c r="FA209" i="1"/>
  <c r="EY209" i="1" s="1"/>
  <c r="EZ209" i="1" s="1"/>
  <c r="EY210" i="1"/>
  <c r="EZ210" i="1" s="1"/>
  <c r="AR212" i="1"/>
  <c r="AR236" i="1" s="1"/>
  <c r="CO212" i="1"/>
  <c r="CO202" i="1" s="1"/>
  <c r="CO201" i="1" s="1"/>
  <c r="CO199" i="1" s="1"/>
  <c r="CO197" i="1" s="1"/>
  <c r="CO196" i="1" s="1"/>
  <c r="CO195" i="1" s="1"/>
  <c r="CO236" i="1"/>
  <c r="DK233" i="1"/>
  <c r="EC233" i="1" s="1"/>
  <c r="EV218" i="1"/>
  <c r="DK234" i="1"/>
  <c r="EV234" i="1" s="1"/>
  <c r="EC218" i="1"/>
  <c r="FI218" i="1"/>
  <c r="FD218" i="1"/>
  <c r="FG218" i="1"/>
  <c r="FD69" i="1"/>
  <c r="FE69" i="1" s="1"/>
  <c r="FG69" i="1"/>
  <c r="DF73" i="1"/>
  <c r="EG75" i="1"/>
  <c r="EY79" i="1"/>
  <c r="EZ79" i="1" s="1"/>
  <c r="FA78" i="1"/>
  <c r="EY78" i="1" s="1"/>
  <c r="EZ78" i="1" s="1"/>
  <c r="FF81" i="1"/>
  <c r="FD82" i="1"/>
  <c r="FE82" i="1" s="1"/>
  <c r="DY85" i="1"/>
  <c r="EH88" i="1"/>
  <c r="EY88" i="1"/>
  <c r="FA87" i="1"/>
  <c r="EY87" i="1" s="1"/>
  <c r="EZ87" i="1" s="1"/>
  <c r="BY90" i="1"/>
  <c r="BZ34" i="1"/>
  <c r="BZ168" i="1" s="1"/>
  <c r="BE93" i="1"/>
  <c r="BF92" i="1"/>
  <c r="BE92" i="1" s="1"/>
  <c r="BI93" i="1"/>
  <c r="EG98" i="1"/>
  <c r="DY99" i="1"/>
  <c r="EH102" i="1"/>
  <c r="EF102" i="1" s="1"/>
  <c r="EG102" i="1" s="1"/>
  <c r="EF103" i="1"/>
  <c r="EG103" i="1" s="1"/>
  <c r="DE304" i="1"/>
  <c r="FE108" i="1"/>
  <c r="EG108" i="1"/>
  <c r="FE113" i="1"/>
  <c r="EG115" i="1"/>
  <c r="EM116" i="1"/>
  <c r="EG119" i="1"/>
  <c r="FS128" i="1"/>
  <c r="DR128" i="1"/>
  <c r="DS128" i="1" s="1"/>
  <c r="EM128" i="1"/>
  <c r="EL128" i="1"/>
  <c r="DD152" i="1"/>
  <c r="DD145" i="1" s="1"/>
  <c r="DD144" i="1" s="1"/>
  <c r="DD168" i="1" s="1"/>
  <c r="DC134" i="1"/>
  <c r="EH138" i="1"/>
  <c r="EF138" i="1" s="1"/>
  <c r="EG138" i="1" s="1"/>
  <c r="CQ138" i="1"/>
  <c r="DN138" i="1"/>
  <c r="DQ133" i="1"/>
  <c r="DQ168" i="1" s="1"/>
  <c r="DQ300" i="1" s="1"/>
  <c r="DQ26" i="1" s="1"/>
  <c r="FM141" i="1"/>
  <c r="EK142" i="1"/>
  <c r="ET142" i="1"/>
  <c r="FO143" i="1"/>
  <c r="DS143" i="1"/>
  <c r="CX144" i="1"/>
  <c r="CX23" i="1" s="1"/>
  <c r="CW23" i="1" s="1"/>
  <c r="CW145" i="1"/>
  <c r="CW144" i="1" s="1"/>
  <c r="EK147" i="1"/>
  <c r="ET147" i="1"/>
  <c r="ES146" i="1"/>
  <c r="FV160" i="1"/>
  <c r="FT160" i="1" s="1"/>
  <c r="FU160" i="1" s="1"/>
  <c r="ET160" i="1"/>
  <c r="EK160" i="1"/>
  <c r="ES157" i="1"/>
  <c r="FA160" i="1"/>
  <c r="L233" i="1"/>
  <c r="K233" i="1" s="1"/>
  <c r="FQ17" i="1"/>
  <c r="DI20" i="1"/>
  <c r="FM20" i="1" s="1"/>
  <c r="DM20" i="1"/>
  <c r="DN20" i="1" s="1"/>
  <c r="FO20" i="1"/>
  <c r="FD24" i="1"/>
  <c r="FE24" i="1" s="1"/>
  <c r="H34" i="1"/>
  <c r="H168" i="1" s="1"/>
  <c r="N168" i="1"/>
  <c r="CV168" i="1"/>
  <c r="FN35" i="1"/>
  <c r="FL39" i="1"/>
  <c r="FM39" i="1" s="1"/>
  <c r="K43" i="1"/>
  <c r="Z43" i="1"/>
  <c r="AK43" i="1" s="1"/>
  <c r="BB43" i="1"/>
  <c r="CB43" i="1"/>
  <c r="EH43" i="1"/>
  <c r="EZ43" i="1"/>
  <c r="EM44" i="1"/>
  <c r="EL44" i="1"/>
  <c r="K46" i="1"/>
  <c r="Z46" i="1"/>
  <c r="AK46" i="1" s="1"/>
  <c r="BT46" i="1"/>
  <c r="DZ46" i="1"/>
  <c r="X46" i="1"/>
  <c r="W46" i="1" s="1"/>
  <c r="AV48" i="1"/>
  <c r="AW46" i="1"/>
  <c r="AV46" i="1" s="1"/>
  <c r="CK48" i="1"/>
  <c r="CL46" i="1"/>
  <c r="FE50" i="1"/>
  <c r="K52" i="1"/>
  <c r="K172" i="1" s="1"/>
  <c r="AY52" i="1"/>
  <c r="CB52" i="1"/>
  <c r="CF52" i="1" s="1"/>
  <c r="Z53" i="1"/>
  <c r="X53" i="1"/>
  <c r="FO53" i="1"/>
  <c r="DY54" i="1"/>
  <c r="FE54" i="1"/>
  <c r="EL54" i="1"/>
  <c r="FO55" i="1"/>
  <c r="DS55" i="1"/>
  <c r="DS56" i="1"/>
  <c r="EH56" i="1"/>
  <c r="EF56" i="1" s="1"/>
  <c r="EG56" i="1" s="1"/>
  <c r="FO56" i="1"/>
  <c r="T59" i="1"/>
  <c r="X59" i="1"/>
  <c r="W59" i="1" s="1"/>
  <c r="FG59" i="1"/>
  <c r="FU61" i="1"/>
  <c r="EM61" i="1"/>
  <c r="BB62" i="1"/>
  <c r="CH62" i="1"/>
  <c r="CZ62" i="1"/>
  <c r="FL62" i="1"/>
  <c r="FM62" i="1" s="1"/>
  <c r="EA64" i="1"/>
  <c r="DI64" i="1"/>
  <c r="FE64" i="1" s="1"/>
  <c r="FA64" i="1"/>
  <c r="ES64" i="1"/>
  <c r="EH64" i="1"/>
  <c r="FA66" i="1"/>
  <c r="DS67" i="1"/>
  <c r="FO67" i="1"/>
  <c r="FV67" i="1"/>
  <c r="FT67" i="1" s="1"/>
  <c r="FU67" i="1" s="1"/>
  <c r="DN69" i="1"/>
  <c r="FL69" i="1"/>
  <c r="FM69" i="1" s="1"/>
  <c r="FO69" i="1"/>
  <c r="DY70" i="1"/>
  <c r="FE70" i="1"/>
  <c r="DF75" i="1"/>
  <c r="DY75" i="1"/>
  <c r="ES75" i="1"/>
  <c r="EG77" i="1"/>
  <c r="EZ85" i="1"/>
  <c r="EK88" i="1"/>
  <c r="ET88" i="1"/>
  <c r="ES87" i="1"/>
  <c r="N89" i="1"/>
  <c r="FA89" i="1"/>
  <c r="EY89" i="1" s="1"/>
  <c r="EH89" i="1"/>
  <c r="EF89" i="1" s="1"/>
  <c r="DI89" i="1"/>
  <c r="DS89" i="1" s="1"/>
  <c r="FG89" i="1"/>
  <c r="DG89" i="1"/>
  <c r="DF89" i="1" s="1"/>
  <c r="K90" i="1"/>
  <c r="Z90" i="1"/>
  <c r="Z34" i="1" s="1"/>
  <c r="Z168" i="1" s="1"/>
  <c r="AV90" i="1"/>
  <c r="AV34" i="1" s="1"/>
  <c r="AV168" i="1" s="1"/>
  <c r="BM90" i="1"/>
  <c r="BN34" i="1"/>
  <c r="BN168" i="1" s="1"/>
  <c r="BN300" i="1" s="1"/>
  <c r="CW90" i="1"/>
  <c r="FO93" i="1"/>
  <c r="DS93" i="1"/>
  <c r="Z94" i="1"/>
  <c r="AK94" i="1" s="1"/>
  <c r="AL94" i="1"/>
  <c r="CQ94" i="1"/>
  <c r="EM97" i="1"/>
  <c r="EL97" i="1"/>
  <c r="FE98" i="1"/>
  <c r="DY101" i="1"/>
  <c r="FE101" i="1"/>
  <c r="EM106" i="1"/>
  <c r="BV304" i="1"/>
  <c r="CH304" i="1"/>
  <c r="CH143" i="1"/>
  <c r="EZ108" i="1"/>
  <c r="CI304" i="1"/>
  <c r="CI143" i="1"/>
  <c r="CM304" i="1"/>
  <c r="CM143" i="1"/>
  <c r="CQ304" i="1"/>
  <c r="CQ143" i="1"/>
  <c r="FL109" i="1"/>
  <c r="FM109" i="1" s="1"/>
  <c r="FR107" i="1"/>
  <c r="FS110" i="1"/>
  <c r="DR110" i="1"/>
  <c r="DS110" i="1" s="1"/>
  <c r="DS111" i="1"/>
  <c r="FE111" i="1"/>
  <c r="DM114" i="1"/>
  <c r="DN114" i="1" s="1"/>
  <c r="DY114" i="1"/>
  <c r="EM115" i="1"/>
  <c r="FT115" i="1"/>
  <c r="FU115" i="1" s="1"/>
  <c r="FY114" i="1"/>
  <c r="FZ115" i="1"/>
  <c r="FS116" i="1"/>
  <c r="DI127" i="1"/>
  <c r="EG127" i="1" s="1"/>
  <c r="DL126" i="1"/>
  <c r="EE127" i="1"/>
  <c r="FK127" i="1"/>
  <c r="EH132" i="1"/>
  <c r="EF132" i="1" s="1"/>
  <c r="EG132" i="1" s="1"/>
  <c r="AS134" i="1"/>
  <c r="CB134" i="1"/>
  <c r="CF134" i="1" s="1"/>
  <c r="DT134" i="1"/>
  <c r="DG133" i="1"/>
  <c r="EF136" i="1"/>
  <c r="EG136" i="1" s="1"/>
  <c r="EY136" i="1"/>
  <c r="EZ136" i="1" s="1"/>
  <c r="EF137" i="1"/>
  <c r="EG137" i="1" s="1"/>
  <c r="DY139" i="1"/>
  <c r="FO140" i="1"/>
  <c r="DS140" i="1"/>
  <c r="K141" i="1"/>
  <c r="FV142" i="1"/>
  <c r="FT142" i="1" s="1"/>
  <c r="FU142" i="1" s="1"/>
  <c r="FT143" i="1"/>
  <c r="FU143" i="1" s="1"/>
  <c r="FD146" i="1"/>
  <c r="FF145" i="1"/>
  <c r="DN149" i="1"/>
  <c r="FL157" i="1"/>
  <c r="FM157" i="1" s="1"/>
  <c r="FO157" i="1"/>
  <c r="DS162" i="1"/>
  <c r="EH162" i="1"/>
  <c r="EF162" i="1" s="1"/>
  <c r="EG162" i="1" s="1"/>
  <c r="FD170" i="1"/>
  <c r="DK304" i="1"/>
  <c r="DK32" i="1" s="1"/>
  <c r="DK19" i="1" s="1"/>
  <c r="DU172" i="1"/>
  <c r="DU304" i="1" s="1"/>
  <c r="DU32" i="1" s="1"/>
  <c r="DU19" i="1" s="1"/>
  <c r="EH235" i="1"/>
  <c r="EF177" i="1"/>
  <c r="EG177" i="1" s="1"/>
  <c r="FO180" i="1"/>
  <c r="DO180" i="1"/>
  <c r="DI180" i="1"/>
  <c r="DT180" i="1"/>
  <c r="DJ181" i="1"/>
  <c r="DG180" i="1"/>
  <c r="BZ186" i="1"/>
  <c r="BY186" i="1" s="1"/>
  <c r="CB186" i="1"/>
  <c r="Z186" i="1"/>
  <c r="AK186" i="1" s="1"/>
  <c r="AK189" i="1"/>
  <c r="CJ175" i="1"/>
  <c r="CJ233" i="1" s="1"/>
  <c r="DF200" i="1"/>
  <c r="DG197" i="1"/>
  <c r="DF197" i="1" s="1"/>
  <c r="I197" i="1"/>
  <c r="H201" i="1"/>
  <c r="H197" i="1" s="1"/>
  <c r="DY201" i="1"/>
  <c r="J203" i="1"/>
  <c r="H204" i="1"/>
  <c r="H203" i="1" s="1"/>
  <c r="AK204" i="1"/>
  <c r="Z203" i="1"/>
  <c r="AK203" i="1" s="1"/>
  <c r="BX212" i="1"/>
  <c r="BX236" i="1" s="1"/>
  <c r="BE218" i="1"/>
  <c r="FU219" i="1"/>
  <c r="O243" i="1"/>
  <c r="O241" i="1"/>
  <c r="N244" i="1"/>
  <c r="AX243" i="1"/>
  <c r="AX241" i="1"/>
  <c r="AX240" i="1" s="1"/>
  <c r="AX238" i="1" s="1"/>
  <c r="BG243" i="1"/>
  <c r="BG241" i="1"/>
  <c r="FO142" i="1"/>
  <c r="DS142" i="1"/>
  <c r="FT147" i="1"/>
  <c r="FU147" i="1" s="1"/>
  <c r="FV146" i="1"/>
  <c r="DN148" i="1"/>
  <c r="EM148" i="1"/>
  <c r="FG151" i="1"/>
  <c r="FF149" i="1"/>
  <c r="FO156" i="1"/>
  <c r="DS156" i="1"/>
  <c r="DN157" i="1"/>
  <c r="DF160" i="1"/>
  <c r="DG157" i="1"/>
  <c r="FO160" i="1"/>
  <c r="DS160" i="1"/>
  <c r="DX170" i="1"/>
  <c r="BX304" i="1"/>
  <c r="DT304" i="1"/>
  <c r="N179" i="1"/>
  <c r="P178" i="1"/>
  <c r="P175" i="1" s="1"/>
  <c r="O179" i="1"/>
  <c r="O178" i="1" s="1"/>
  <c r="O175" i="1" s="1"/>
  <c r="N181" i="1"/>
  <c r="N178" i="1" s="1"/>
  <c r="W181" i="1"/>
  <c r="BP175" i="1"/>
  <c r="BP233" i="1" s="1"/>
  <c r="BP300" i="1" s="1"/>
  <c r="FV182" i="1"/>
  <c r="FT182" i="1" s="1"/>
  <c r="EK182" i="1"/>
  <c r="FA182" i="1"/>
  <c r="EY182" i="1" s="1"/>
  <c r="EZ182" i="1" s="1"/>
  <c r="FE183" i="1"/>
  <c r="AS186" i="1"/>
  <c r="AS175" i="1" s="1"/>
  <c r="CZ186" i="1"/>
  <c r="E186" i="1"/>
  <c r="EK188" i="1"/>
  <c r="ES186" i="1"/>
  <c r="ET188" i="1"/>
  <c r="CF186" i="1"/>
  <c r="DT186" i="1"/>
  <c r="DR186" i="1" s="1"/>
  <c r="DR189" i="1"/>
  <c r="FU192" i="1"/>
  <c r="EF199" i="1"/>
  <c r="EG199" i="1" s="1"/>
  <c r="EH197" i="1"/>
  <c r="EF197" i="1" s="1"/>
  <c r="FU202" i="1"/>
  <c r="EG204" i="1"/>
  <c r="AK213" i="1"/>
  <c r="AL213" i="1" s="1"/>
  <c r="Z212" i="1"/>
  <c r="FC213" i="1"/>
  <c r="EY214" i="1"/>
  <c r="EZ214" i="1" s="1"/>
  <c r="AL219" i="1"/>
  <c r="AL218" i="1" s="1"/>
  <c r="AF218" i="1"/>
  <c r="DY227" i="1"/>
  <c r="BQ238" i="1"/>
  <c r="DC241" i="1"/>
  <c r="DD240" i="1"/>
  <c r="DD239" i="1" s="1"/>
  <c r="DD238" i="1" s="1"/>
  <c r="DD226" i="1" s="1"/>
  <c r="FE264" i="1"/>
  <c r="FD261" i="1"/>
  <c r="FE261" i="1" s="1"/>
  <c r="FG141" i="1"/>
  <c r="EZ143" i="1"/>
  <c r="DY143" i="1"/>
  <c r="CY145" i="1"/>
  <c r="CY144" i="1" s="1"/>
  <c r="CY168" i="1" s="1"/>
  <c r="DF146" i="1"/>
  <c r="FM146" i="1"/>
  <c r="DZ145" i="1"/>
  <c r="EF148" i="1"/>
  <c r="EG148" i="1" s="1"/>
  <c r="EL150" i="1"/>
  <c r="DY150" i="1"/>
  <c r="FL152" i="1"/>
  <c r="FM152" i="1" s="1"/>
  <c r="FO152" i="1"/>
  <c r="FE156" i="1"/>
  <c r="DY156" i="1"/>
  <c r="EG156" i="1"/>
  <c r="EL156" i="1"/>
  <c r="EM158" i="1"/>
  <c r="EL158" i="1"/>
  <c r="FT158" i="1"/>
  <c r="FU158" i="1" s="1"/>
  <c r="EG159" i="1"/>
  <c r="EM161" i="1"/>
  <c r="FO164" i="1"/>
  <c r="FH26" i="1"/>
  <c r="FL170" i="1"/>
  <c r="FM170" i="1" s="1"/>
  <c r="DO235" i="1"/>
  <c r="FA177" i="1"/>
  <c r="DM177" i="1"/>
  <c r="DN177" i="1" s="1"/>
  <c r="BO175" i="1"/>
  <c r="BO233" i="1" s="1"/>
  <c r="CN178" i="1"/>
  <c r="AP175" i="1"/>
  <c r="AP233" i="1" s="1"/>
  <c r="AP300" i="1" s="1"/>
  <c r="AX233" i="1"/>
  <c r="AX300" i="1" s="1"/>
  <c r="W180" i="1"/>
  <c r="X179" i="1"/>
  <c r="X178" i="1" s="1"/>
  <c r="AL180" i="1"/>
  <c r="AR180" i="1"/>
  <c r="AR179" i="1" s="1"/>
  <c r="AR178" i="1" s="1"/>
  <c r="CF180" i="1"/>
  <c r="BV179" i="1"/>
  <c r="EZ183" i="1"/>
  <c r="BT190" i="1"/>
  <c r="BS190" i="1" s="1"/>
  <c r="AW190" i="1"/>
  <c r="AY190" i="1"/>
  <c r="BL190" i="1" s="1"/>
  <c r="BE204" i="1"/>
  <c r="BE203" i="1" s="1"/>
  <c r="BF203" i="1"/>
  <c r="FA207" i="1"/>
  <c r="EK207" i="1"/>
  <c r="FV207" i="1"/>
  <c r="ET207" i="1"/>
  <c r="DX209" i="1"/>
  <c r="DY209" i="1" s="1"/>
  <c r="EA209" i="1"/>
  <c r="EZ211" i="1"/>
  <c r="M304" i="1"/>
  <c r="M338" i="1" s="1"/>
  <c r="K212" i="1"/>
  <c r="FJ234" i="1"/>
  <c r="FJ236" i="1"/>
  <c r="FJ233" i="1"/>
  <c r="CK213" i="1"/>
  <c r="CK212" i="1" s="1"/>
  <c r="CK236" i="1" s="1"/>
  <c r="CK304" i="1" s="1"/>
  <c r="CM212" i="1"/>
  <c r="CM236" i="1" s="1"/>
  <c r="EM220" i="1"/>
  <c r="EL220" i="1"/>
  <c r="CF221" i="1"/>
  <c r="BV218" i="1"/>
  <c r="CF218" i="1" s="1"/>
  <c r="FM221" i="1"/>
  <c r="DN221" i="1"/>
  <c r="EL221" i="1"/>
  <c r="EG221" i="1"/>
  <c r="DS221" i="1"/>
  <c r="FE221" i="1"/>
  <c r="FV223" i="1"/>
  <c r="EK223" i="1"/>
  <c r="ES218" i="1"/>
  <c r="ET223" i="1"/>
  <c r="DM246" i="1"/>
  <c r="DN246" i="1" s="1"/>
  <c r="DT246" i="1"/>
  <c r="DR246" i="1" s="1"/>
  <c r="DS246" i="1" s="1"/>
  <c r="EK246" i="1"/>
  <c r="FV246" i="1"/>
  <c r="ET246" i="1"/>
  <c r="FD249" i="1"/>
  <c r="DX252" i="1"/>
  <c r="EA252" i="1"/>
  <c r="FU258" i="1"/>
  <c r="FT258" i="1"/>
  <c r="DX291" i="1"/>
  <c r="EC291" i="1"/>
  <c r="EB24" i="1"/>
  <c r="EC24" i="1" s="1"/>
  <c r="K34" i="1"/>
  <c r="K168" i="1" s="1"/>
  <c r="O43" i="1"/>
  <c r="N43" i="1" s="1"/>
  <c r="X43" i="1"/>
  <c r="W43" i="1" s="1"/>
  <c r="DI43" i="1"/>
  <c r="EL43" i="1" s="1"/>
  <c r="AG46" i="1"/>
  <c r="BZ46" i="1"/>
  <c r="BY46" i="1" s="1"/>
  <c r="DI58" i="1"/>
  <c r="FG58" i="1"/>
  <c r="BZ62" i="1"/>
  <c r="BY62" i="1" s="1"/>
  <c r="DJ73" i="1"/>
  <c r="DI74" i="1"/>
  <c r="DO74" i="1"/>
  <c r="FG74" i="1"/>
  <c r="EH79" i="1"/>
  <c r="DZ84" i="1"/>
  <c r="EH84" i="1" s="1"/>
  <c r="DI88" i="1"/>
  <c r="DZ88" i="1"/>
  <c r="AY90" i="1"/>
  <c r="AY34" i="1" s="1"/>
  <c r="AY168" i="1" s="1"/>
  <c r="DI92" i="1"/>
  <c r="DJ94" i="1"/>
  <c r="DI95" i="1"/>
  <c r="FE95" i="1" s="1"/>
  <c r="W97" i="1"/>
  <c r="W236" i="1" s="1"/>
  <c r="AH338" i="1"/>
  <c r="AH19" i="1" s="1"/>
  <c r="BB304" i="1"/>
  <c r="DH109" i="1"/>
  <c r="DH107" i="1" s="1"/>
  <c r="DI112" i="1"/>
  <c r="EJ112" i="1"/>
  <c r="EW112" i="1"/>
  <c r="FC112" i="1" s="1"/>
  <c r="DI117" i="1"/>
  <c r="DY117" i="1" s="1"/>
  <c r="EJ117" i="1"/>
  <c r="EX117" i="1"/>
  <c r="DI124" i="1"/>
  <c r="DY124" i="1" s="1"/>
  <c r="Z134" i="1"/>
  <c r="AK134" i="1" s="1"/>
  <c r="AL134" i="1" s="1"/>
  <c r="BZ134" i="1"/>
  <c r="BY134" i="1" s="1"/>
  <c r="E138" i="1"/>
  <c r="CB138" i="1"/>
  <c r="CF138" i="1" s="1"/>
  <c r="E141" i="1"/>
  <c r="CH141" i="1"/>
  <c r="DN143" i="1"/>
  <c r="DT148" i="1"/>
  <c r="DR148" i="1" s="1"/>
  <c r="DO146" i="1"/>
  <c r="EL148" i="1"/>
  <c r="FA149" i="1"/>
  <c r="EH149" i="1"/>
  <c r="DJ147" i="1"/>
  <c r="DT149" i="1"/>
  <c r="DR149" i="1" s="1"/>
  <c r="EA149" i="1"/>
  <c r="DN152" i="1"/>
  <c r="FD152" i="1"/>
  <c r="FG152" i="1"/>
  <c r="EF154" i="1"/>
  <c r="EG154" i="1" s="1"/>
  <c r="EH152" i="1"/>
  <c r="EF152" i="1" s="1"/>
  <c r="EG152" i="1" s="1"/>
  <c r="FA152" i="1"/>
  <c r="EY152" i="1" s="1"/>
  <c r="DN156" i="1"/>
  <c r="DN158" i="1"/>
  <c r="EH163" i="1"/>
  <c r="EF163" i="1" s="1"/>
  <c r="EG163" i="1" s="1"/>
  <c r="FO165" i="1"/>
  <c r="EH166" i="1"/>
  <c r="EF166" i="1" s="1"/>
  <c r="EG166" i="1" s="1"/>
  <c r="DU169" i="1"/>
  <c r="DV170" i="1"/>
  <c r="AA304" i="1"/>
  <c r="AM304" i="1"/>
  <c r="BJ304" i="1"/>
  <c r="BO304" i="1"/>
  <c r="BO32" i="1" s="1"/>
  <c r="DG338" i="1"/>
  <c r="DG19" i="1" s="1"/>
  <c r="FA304" i="1"/>
  <c r="DT235" i="1"/>
  <c r="DR177" i="1"/>
  <c r="DS177" i="1" s="1"/>
  <c r="FF301" i="1"/>
  <c r="FD235" i="1"/>
  <c r="FE235" i="1" s="1"/>
  <c r="BX175" i="1"/>
  <c r="CX234" i="1"/>
  <c r="CX233" i="1"/>
  <c r="AC175" i="1"/>
  <c r="AC233" i="1" s="1"/>
  <c r="AG175" i="1"/>
  <c r="AG233" i="1" s="1"/>
  <c r="AG300" i="1" s="1"/>
  <c r="H180" i="1"/>
  <c r="BY179" i="1"/>
  <c r="BY178" i="1" s="1"/>
  <c r="CT180" i="1"/>
  <c r="Q181" i="1"/>
  <c r="Q178" i="1" s="1"/>
  <c r="R179" i="1"/>
  <c r="R178" i="1" s="1"/>
  <c r="R175" i="1" s="1"/>
  <c r="AK181" i="1"/>
  <c r="AK179" i="1" s="1"/>
  <c r="AK178" i="1" s="1"/>
  <c r="Z179" i="1"/>
  <c r="Z178" i="1" s="1"/>
  <c r="AV181" i="1"/>
  <c r="EG182" i="1"/>
  <c r="FU183" i="1"/>
  <c r="DN184" i="1"/>
  <c r="FV184" i="1"/>
  <c r="FT184" i="1" s="1"/>
  <c r="ET184" i="1"/>
  <c r="EK184" i="1"/>
  <c r="CW186" i="1"/>
  <c r="DX188" i="1"/>
  <c r="EA188" i="1"/>
  <c r="DZ186" i="1"/>
  <c r="N186" i="1"/>
  <c r="W190" i="1"/>
  <c r="BE190" i="1"/>
  <c r="DI191" i="1"/>
  <c r="EL191" i="1" s="1"/>
  <c r="EH191" i="1"/>
  <c r="EF191" i="1" s="1"/>
  <c r="DX194" i="1"/>
  <c r="DY194" i="1" s="1"/>
  <c r="H195" i="1"/>
  <c r="I194" i="1"/>
  <c r="H194" i="1" s="1"/>
  <c r="DF195" i="1"/>
  <c r="DF194" i="1" s="1"/>
  <c r="FU195" i="1"/>
  <c r="EK194" i="1"/>
  <c r="EM195" i="1"/>
  <c r="EL195" i="1"/>
  <c r="FL197" i="1"/>
  <c r="FM197" i="1" s="1"/>
  <c r="FO197" i="1"/>
  <c r="DY198" i="1"/>
  <c r="AY197" i="1"/>
  <c r="BG197" i="1"/>
  <c r="BG175" i="1" s="1"/>
  <c r="CL199" i="1"/>
  <c r="EM199" i="1"/>
  <c r="EL199" i="1"/>
  <c r="EL200" i="1"/>
  <c r="BE201" i="1"/>
  <c r="BI201" i="1"/>
  <c r="H202" i="1"/>
  <c r="AG203" i="1"/>
  <c r="AF204" i="1"/>
  <c r="BL204" i="1"/>
  <c r="AY204" i="1"/>
  <c r="AY203" i="1" s="1"/>
  <c r="EA206" i="1"/>
  <c r="DX206" i="1"/>
  <c r="DY206" i="1" s="1"/>
  <c r="DZ205" i="1"/>
  <c r="FM208" i="1"/>
  <c r="FE208" i="1"/>
  <c r="FD212" i="1"/>
  <c r="CB216" i="1"/>
  <c r="CB212" i="1" s="1"/>
  <c r="CB236" i="1" s="1"/>
  <c r="CA216" i="1"/>
  <c r="DC233" i="1"/>
  <c r="DC236" i="1"/>
  <c r="EM216" i="1"/>
  <c r="K218" i="1"/>
  <c r="J218" i="1"/>
  <c r="H218" i="1" s="1"/>
  <c r="AK218" i="1"/>
  <c r="BS218" i="1"/>
  <c r="CT218" i="1"/>
  <c r="EH219" i="1"/>
  <c r="EA219" i="1"/>
  <c r="DI219" i="1"/>
  <c r="DJ218" i="1"/>
  <c r="FO218" i="1" s="1"/>
  <c r="DT219" i="1"/>
  <c r="DG219" i="1"/>
  <c r="FA219" i="1"/>
  <c r="EZ221" i="1"/>
  <c r="BT223" i="1"/>
  <c r="BS223" i="1" s="1"/>
  <c r="AY223" i="1"/>
  <c r="BL223" i="1" s="1"/>
  <c r="DX224" i="1"/>
  <c r="DY224" i="1" s="1"/>
  <c r="EA224" i="1"/>
  <c r="EM224" i="1"/>
  <c r="DN225" i="1"/>
  <c r="EM225" i="1"/>
  <c r="DX236" i="1"/>
  <c r="DI240" i="1"/>
  <c r="DA299" i="1"/>
  <c r="CZ242" i="1"/>
  <c r="CZ299" i="1" s="1"/>
  <c r="DS242" i="1"/>
  <c r="FL299" i="1"/>
  <c r="FM242" i="1"/>
  <c r="FL240" i="1"/>
  <c r="FM240" i="1" s="1"/>
  <c r="EA243" i="1"/>
  <c r="DT243" i="1"/>
  <c r="DR243" i="1" s="1"/>
  <c r="DS243" i="1" s="1"/>
  <c r="DI243" i="1"/>
  <c r="FM243" i="1" s="1"/>
  <c r="CK245" i="1"/>
  <c r="CM242" i="1"/>
  <c r="CK242" i="1" s="1"/>
  <c r="X246" i="1"/>
  <c r="W247" i="1"/>
  <c r="X241" i="1"/>
  <c r="AR247" i="1"/>
  <c r="AR241" i="1" s="1"/>
  <c r="AF246" i="1"/>
  <c r="AL247" i="1"/>
  <c r="BH240" i="1"/>
  <c r="EF247" i="1"/>
  <c r="EG247" i="1" s="1"/>
  <c r="AS249" i="1"/>
  <c r="CK251" i="1"/>
  <c r="CL249" i="1"/>
  <c r="CK249" i="1" s="1"/>
  <c r="FV252" i="1"/>
  <c r="ET252" i="1"/>
  <c r="EK252" i="1"/>
  <c r="K260" i="1"/>
  <c r="X261" i="1"/>
  <c r="W262" i="1"/>
  <c r="AR262" i="1"/>
  <c r="AL262" i="1"/>
  <c r="AL261" i="1" s="1"/>
  <c r="AL260" i="1" s="1"/>
  <c r="AF261" i="1"/>
  <c r="EY262" i="1"/>
  <c r="EZ262" i="1" s="1"/>
  <c r="EM265" i="1"/>
  <c r="EL265" i="1"/>
  <c r="EL271" i="1"/>
  <c r="FE271" i="1"/>
  <c r="EG271" i="1"/>
  <c r="EZ271" i="1"/>
  <c r="EZ275" i="1"/>
  <c r="FU275" i="1"/>
  <c r="FT275" i="1"/>
  <c r="DY279" i="1"/>
  <c r="EG279" i="1"/>
  <c r="FB278" i="1"/>
  <c r="EY279" i="1"/>
  <c r="EZ279" i="1" s="1"/>
  <c r="EM284" i="1"/>
  <c r="FU288" i="1"/>
  <c r="FT288" i="1"/>
  <c r="DX295" i="1"/>
  <c r="DY295" i="1" s="1"/>
  <c r="EA295" i="1"/>
  <c r="EH295" i="1"/>
  <c r="EF295" i="1" s="1"/>
  <c r="EG295" i="1" s="1"/>
  <c r="DI316" i="1"/>
  <c r="DJ315" i="1"/>
  <c r="DI315" i="1" s="1"/>
  <c r="DY315" i="1" s="1"/>
  <c r="FG316" i="1"/>
  <c r="FA316" i="1"/>
  <c r="EH316" i="1"/>
  <c r="ET316" i="1"/>
  <c r="EE327" i="1"/>
  <c r="DX327" i="1"/>
  <c r="DY327" i="1" s="1"/>
  <c r="ED326" i="1"/>
  <c r="ES326" i="1"/>
  <c r="EK330" i="1"/>
  <c r="EL330" i="1" s="1"/>
  <c r="FF330" i="1"/>
  <c r="FD330" i="1" s="1"/>
  <c r="FE330" i="1" s="1"/>
  <c r="L300" i="1"/>
  <c r="P168" i="1"/>
  <c r="DY58" i="1"/>
  <c r="EH58" i="1"/>
  <c r="EH67" i="1"/>
  <c r="EF67" i="1" s="1"/>
  <c r="EG67" i="1" s="1"/>
  <c r="EH74" i="1"/>
  <c r="EH95" i="1"/>
  <c r="FA95" i="1"/>
  <c r="K304" i="1"/>
  <c r="K338" i="1" s="1"/>
  <c r="AK107" i="1"/>
  <c r="AK172" i="1" s="1"/>
  <c r="AF138" i="1"/>
  <c r="AR138" i="1" s="1"/>
  <c r="DI138" i="1"/>
  <c r="AF141" i="1"/>
  <c r="AR141" i="1" s="1"/>
  <c r="CB141" i="1"/>
  <c r="CF141" i="1" s="1"/>
  <c r="EA147" i="1"/>
  <c r="FU154" i="1"/>
  <c r="EM154" i="1"/>
  <c r="EL154" i="1"/>
  <c r="DX157" i="1"/>
  <c r="EA157" i="1"/>
  <c r="EG158" i="1"/>
  <c r="FG161" i="1"/>
  <c r="DI161" i="1"/>
  <c r="ET161" i="1"/>
  <c r="DT161" i="1"/>
  <c r="DR161" i="1" s="1"/>
  <c r="AW304" i="1"/>
  <c r="DO304" i="1"/>
  <c r="DM172" i="1"/>
  <c r="ES338" i="1"/>
  <c r="F233" i="1"/>
  <c r="E175" i="1"/>
  <c r="AD233" i="1"/>
  <c r="AU175" i="1"/>
  <c r="AU233" i="1" s="1"/>
  <c r="AU300" i="1" s="1"/>
  <c r="CZ178" i="1"/>
  <c r="DA175" i="1"/>
  <c r="DA233" i="1" s="1"/>
  <c r="K179" i="1"/>
  <c r="M178" i="1"/>
  <c r="M175" i="1" s="1"/>
  <c r="M233" i="1" s="1"/>
  <c r="BJ175" i="1"/>
  <c r="BJ233" i="1" s="1"/>
  <c r="CB179" i="1"/>
  <c r="J179" i="1"/>
  <c r="BH179" i="1"/>
  <c r="BH178" i="1" s="1"/>
  <c r="BS180" i="1"/>
  <c r="BS179" i="1" s="1"/>
  <c r="BS178" i="1" s="1"/>
  <c r="BT179" i="1"/>
  <c r="BT178" i="1" s="1"/>
  <c r="CV179" i="1"/>
  <c r="CV178" i="1" s="1"/>
  <c r="CV175" i="1" s="1"/>
  <c r="CY180" i="1"/>
  <c r="CT181" i="1"/>
  <c r="EG183" i="1"/>
  <c r="BV186" i="1"/>
  <c r="FU188" i="1"/>
  <c r="W189" i="1"/>
  <c r="W186" i="1" s="1"/>
  <c r="AF189" i="1"/>
  <c r="AG186" i="1"/>
  <c r="BE189" i="1"/>
  <c r="BE186" i="1" s="1"/>
  <c r="BF186" i="1"/>
  <c r="CK186" i="1"/>
  <c r="FM190" i="1"/>
  <c r="FU193" i="1"/>
  <c r="CH194" i="1"/>
  <c r="FM194" i="1"/>
  <c r="FE194" i="1"/>
  <c r="ET194" i="1"/>
  <c r="FA194" i="1"/>
  <c r="EY194" i="1" s="1"/>
  <c r="EZ194" i="1" s="1"/>
  <c r="BE196" i="1"/>
  <c r="FG197" i="1"/>
  <c r="DI197" i="1"/>
  <c r="Z197" i="1"/>
  <c r="AK197" i="1" s="1"/>
  <c r="FT199" i="1"/>
  <c r="FU199" i="1" s="1"/>
  <c r="FV197" i="1"/>
  <c r="FT197" i="1" s="1"/>
  <c r="FU197" i="1" s="1"/>
  <c r="FM202" i="1"/>
  <c r="FE202" i="1"/>
  <c r="EG202" i="1"/>
  <c r="BK203" i="1"/>
  <c r="DS204" i="1"/>
  <c r="DR203" i="1"/>
  <c r="DS203" i="1" s="1"/>
  <c r="EF210" i="1"/>
  <c r="EG210" i="1" s="1"/>
  <c r="EH209" i="1"/>
  <c r="EF209" i="1" s="1"/>
  <c r="EG209" i="1" s="1"/>
  <c r="EG211" i="1"/>
  <c r="CP236" i="1"/>
  <c r="CP202" i="1"/>
  <c r="CP201" i="1" s="1"/>
  <c r="CP199" i="1" s="1"/>
  <c r="CP197" i="1" s="1"/>
  <c r="CP196" i="1" s="1"/>
  <c r="CP195" i="1" s="1"/>
  <c r="FY213" i="1"/>
  <c r="FT214" i="1"/>
  <c r="FU214" i="1" s="1"/>
  <c r="N215" i="1"/>
  <c r="P213" i="1"/>
  <c r="EM215" i="1"/>
  <c r="DV216" i="1"/>
  <c r="DR216" i="1" s="1"/>
  <c r="DS216" i="1" s="1"/>
  <c r="DH216" i="1"/>
  <c r="FC216" i="1"/>
  <c r="EY216" i="1" s="1"/>
  <c r="EZ216" i="1" s="1"/>
  <c r="EE216" i="1"/>
  <c r="DI216" i="1"/>
  <c r="EL216" i="1" s="1"/>
  <c r="EX216" i="1"/>
  <c r="DP234" i="1"/>
  <c r="DP16" i="1" s="1"/>
  <c r="DP15" i="1" s="1"/>
  <c r="DP233" i="1"/>
  <c r="DP300" i="1" s="1"/>
  <c r="DP26" i="1" s="1"/>
  <c r="DP13" i="1" s="1"/>
  <c r="CL219" i="1"/>
  <c r="CH218" i="1"/>
  <c r="FB218" i="1"/>
  <c r="FT220" i="1"/>
  <c r="FU220" i="1" s="1"/>
  <c r="BS221" i="1"/>
  <c r="BT218" i="1"/>
  <c r="DY221" i="1"/>
  <c r="DT224" i="1"/>
  <c r="DR225" i="1"/>
  <c r="DS225" i="1" s="1"/>
  <c r="FA224" i="1"/>
  <c r="EY225" i="1"/>
  <c r="EZ225" i="1" s="1"/>
  <c r="ET227" i="1"/>
  <c r="DI227" i="1"/>
  <c r="EL227" i="1" s="1"/>
  <c r="FA227" i="1"/>
  <c r="EY227" i="1" s="1"/>
  <c r="EZ227" i="1" s="1"/>
  <c r="EH227" i="1"/>
  <c r="EF227" i="1" s="1"/>
  <c r="EG227" i="1" s="1"/>
  <c r="FD227" i="1"/>
  <c r="FE227" i="1" s="1"/>
  <c r="FG227" i="1"/>
  <c r="ET235" i="1"/>
  <c r="EK235" i="1"/>
  <c r="DE236" i="1"/>
  <c r="CU239" i="1"/>
  <c r="DP239" i="1"/>
  <c r="DP238" i="1" s="1"/>
  <c r="DP299" i="1" s="1"/>
  <c r="BR238" i="1"/>
  <c r="BA238" i="1"/>
  <c r="CB239" i="1"/>
  <c r="CC238" i="1"/>
  <c r="CB238" i="1" s="1"/>
  <c r="DN243" i="1"/>
  <c r="DY243" i="1"/>
  <c r="AV244" i="1"/>
  <c r="BE244" i="1"/>
  <c r="BF243" i="1"/>
  <c r="BS241" i="1"/>
  <c r="X242" i="1"/>
  <c r="W242" i="1" s="1"/>
  <c r="W245" i="1"/>
  <c r="AR245" i="1"/>
  <c r="CA242" i="1"/>
  <c r="CA240" i="1" s="1"/>
  <c r="CA238" i="1" s="1"/>
  <c r="CA243" i="1"/>
  <c r="H247" i="1"/>
  <c r="I246" i="1"/>
  <c r="H246" i="1" s="1"/>
  <c r="I241" i="1"/>
  <c r="P246" i="1"/>
  <c r="P241" i="1"/>
  <c r="FO249" i="1"/>
  <c r="Z241" i="1"/>
  <c r="AK250" i="1"/>
  <c r="BL242" i="1"/>
  <c r="FD252" i="1"/>
  <c r="FG252" i="1"/>
  <c r="BS262" i="1"/>
  <c r="BS261" i="1" s="1"/>
  <c r="BS260" i="1" s="1"/>
  <c r="BT261" i="1"/>
  <c r="BT260" i="1" s="1"/>
  <c r="BE275" i="1"/>
  <c r="BE272" i="1" s="1"/>
  <c r="BF272" i="1"/>
  <c r="CT275" i="1"/>
  <c r="CU272" i="1"/>
  <c r="EL275" i="1"/>
  <c r="FM275" i="1"/>
  <c r="DY275" i="1"/>
  <c r="EG275" i="1"/>
  <c r="FE275" i="1"/>
  <c r="DI153" i="1"/>
  <c r="DI157" i="1"/>
  <c r="FE157" i="1" s="1"/>
  <c r="FP303" i="1"/>
  <c r="AX304" i="1"/>
  <c r="CC338" i="1"/>
  <c r="CC19" i="1" s="1"/>
  <c r="DZ304" i="1"/>
  <c r="FN304" i="1"/>
  <c r="FN301" i="1"/>
  <c r="FO235" i="1"/>
  <c r="FL235" i="1" s="1"/>
  <c r="FM235" i="1" s="1"/>
  <c r="CC178" i="1"/>
  <c r="CL179" i="1"/>
  <c r="CL178" i="1" s="1"/>
  <c r="DJ188" i="1"/>
  <c r="DI189" i="1"/>
  <c r="FM189" i="1" s="1"/>
  <c r="EH189" i="1"/>
  <c r="EF189" i="1" s="1"/>
  <c r="FA189" i="1"/>
  <c r="EY189" i="1" s="1"/>
  <c r="DI190" i="1"/>
  <c r="EH190" i="1"/>
  <c r="EF190" i="1" s="1"/>
  <c r="EG190" i="1" s="1"/>
  <c r="FA190" i="1"/>
  <c r="EY190" i="1" s="1"/>
  <c r="EZ190" i="1" s="1"/>
  <c r="FF191" i="1"/>
  <c r="AA194" i="1"/>
  <c r="EA194" i="1"/>
  <c r="AZ195" i="1"/>
  <c r="AS195" i="1"/>
  <c r="AV196" i="1"/>
  <c r="BC197" i="1"/>
  <c r="BC175" i="1" s="1"/>
  <c r="BC233" i="1" s="1"/>
  <c r="BC300" i="1" s="1"/>
  <c r="FA199" i="1"/>
  <c r="FA200" i="1"/>
  <c r="EY200" i="1" s="1"/>
  <c r="EZ200" i="1" s="1"/>
  <c r="FV200" i="1"/>
  <c r="FT200" i="1" s="1"/>
  <c r="FU200" i="1" s="1"/>
  <c r="P197" i="1"/>
  <c r="X197" i="1"/>
  <c r="EK201" i="1"/>
  <c r="FA201" i="1"/>
  <c r="EY201" i="1" s="1"/>
  <c r="EZ201" i="1" s="1"/>
  <c r="FO202" i="1"/>
  <c r="DG202" i="1"/>
  <c r="DF202" i="1" s="1"/>
  <c r="DT202" i="1"/>
  <c r="DR202" i="1" s="1"/>
  <c r="DS202" i="1" s="1"/>
  <c r="FG203" i="1"/>
  <c r="EK210" i="1"/>
  <c r="EL210" i="1" s="1"/>
  <c r="AS212" i="1"/>
  <c r="AS236" i="1" s="1"/>
  <c r="AS304" i="1" s="1"/>
  <c r="DQ234" i="1"/>
  <c r="DM212" i="1"/>
  <c r="BA213" i="1"/>
  <c r="AS213" i="1"/>
  <c r="EK214" i="1"/>
  <c r="EL214" i="1" s="1"/>
  <c r="H215" i="1"/>
  <c r="N218" i="1"/>
  <c r="BF218" i="1"/>
  <c r="N219" i="1"/>
  <c r="W219" i="1"/>
  <c r="AZ218" i="1"/>
  <c r="BY219" i="1"/>
  <c r="DV218" i="1"/>
  <c r="EI218" i="1"/>
  <c r="FM220" i="1"/>
  <c r="N221" i="1"/>
  <c r="DY222" i="1"/>
  <c r="FC222" i="1"/>
  <c r="FC218" i="1" s="1"/>
  <c r="EX222" i="1"/>
  <c r="EK222" i="1"/>
  <c r="H223" i="1"/>
  <c r="BI223" i="1"/>
  <c r="BE223" i="1"/>
  <c r="EY223" i="1"/>
  <c r="EZ223" i="1" s="1"/>
  <c r="DI224" i="1"/>
  <c r="FE224" i="1" s="1"/>
  <c r="DG224" i="1"/>
  <c r="EH224" i="1"/>
  <c r="FO224" i="1"/>
  <c r="FL224" i="1" s="1"/>
  <c r="FM224" i="1" s="1"/>
  <c r="FT226" i="1"/>
  <c r="FU226" i="1" s="1"/>
  <c r="EZ230" i="1"/>
  <c r="EZ231" i="1"/>
  <c r="EG231" i="1"/>
  <c r="DZ235" i="1"/>
  <c r="FR301" i="1"/>
  <c r="FG240" i="1"/>
  <c r="V240" i="1"/>
  <c r="AB238" i="1"/>
  <c r="AS240" i="1"/>
  <c r="AS238" i="1" s="1"/>
  <c r="AY241" i="1"/>
  <c r="CR240" i="1"/>
  <c r="CR238" i="1" s="1"/>
  <c r="CW240" i="1"/>
  <c r="DA240" i="1"/>
  <c r="DA239" i="1" s="1"/>
  <c r="BH242" i="1"/>
  <c r="AZ243" i="1"/>
  <c r="AY243" i="1" s="1"/>
  <c r="AS243" i="1"/>
  <c r="H244" i="1"/>
  <c r="I243" i="1"/>
  <c r="AR243" i="1"/>
  <c r="ET244" i="1"/>
  <c r="EK244" i="1"/>
  <c r="ES243" i="1"/>
  <c r="FA244" i="1"/>
  <c r="FV244" i="1"/>
  <c r="H245" i="1"/>
  <c r="I242" i="1"/>
  <c r="H242" i="1" s="1"/>
  <c r="P242" i="1"/>
  <c r="N242" i="1" s="1"/>
  <c r="P243" i="1"/>
  <c r="BS245" i="1"/>
  <c r="BS243" i="1" s="1"/>
  <c r="BT243" i="1"/>
  <c r="EY245" i="1"/>
  <c r="EZ245" i="1" s="1"/>
  <c r="BV246" i="1"/>
  <c r="CF246" i="1" s="1"/>
  <c r="AJ242" i="1"/>
  <c r="AJ240" i="1" s="1"/>
  <c r="AJ238" i="1" s="1"/>
  <c r="AJ246" i="1"/>
  <c r="BE248" i="1"/>
  <c r="BS248" i="1"/>
  <c r="BS246" i="1" s="1"/>
  <c r="BY250" i="1"/>
  <c r="EG252" i="1"/>
  <c r="AV253" i="1"/>
  <c r="AV252" i="1" s="1"/>
  <c r="AW252" i="1"/>
  <c r="CF260" i="1"/>
  <c r="CF262" i="1"/>
  <c r="AX260" i="1"/>
  <c r="DY271" i="1"/>
  <c r="EM278" i="1"/>
  <c r="DF291" i="1"/>
  <c r="DF292" i="1" s="1"/>
  <c r="DI293" i="1"/>
  <c r="FV295" i="1"/>
  <c r="EK295" i="1"/>
  <c r="EL295" i="1" s="1"/>
  <c r="ES293" i="1"/>
  <c r="FA295" i="1"/>
  <c r="ET295" i="1"/>
  <c r="W310" i="1"/>
  <c r="Y309" i="1"/>
  <c r="ET153" i="1"/>
  <c r="DU300" i="1"/>
  <c r="DU26" i="1" s="1"/>
  <c r="DU13" i="1" s="1"/>
  <c r="FH303" i="1"/>
  <c r="CX304" i="1"/>
  <c r="DJ304" i="1"/>
  <c r="EA189" i="1"/>
  <c r="EA190" i="1"/>
  <c r="DN194" i="1"/>
  <c r="EA197" i="1"/>
  <c r="FU198" i="1"/>
  <c r="AR199" i="1"/>
  <c r="AR197" i="1" s="1"/>
  <c r="AF197" i="1"/>
  <c r="AL197" i="1" s="1"/>
  <c r="CB197" i="1"/>
  <c r="FE200" i="1"/>
  <c r="N202" i="1"/>
  <c r="BT202" i="1"/>
  <c r="BS202" i="1" s="1"/>
  <c r="BS197" i="1" s="1"/>
  <c r="BI202" i="1"/>
  <c r="DN202" i="1"/>
  <c r="W204" i="1"/>
  <c r="W203" i="1" s="1"/>
  <c r="CL204" i="1"/>
  <c r="CH203" i="1"/>
  <c r="FV210" i="1"/>
  <c r="ES209" i="1"/>
  <c r="AV212" i="1"/>
  <c r="AV236" i="1" s="1"/>
  <c r="AV304" i="1" s="1"/>
  <c r="BU212" i="1"/>
  <c r="BU236" i="1" s="1"/>
  <c r="CN212" i="1"/>
  <c r="CV213" i="1"/>
  <c r="BA215" i="1"/>
  <c r="BG215" i="1" s="1"/>
  <c r="BE215" i="1" s="1"/>
  <c r="FC215" i="1"/>
  <c r="EY215" i="1" s="1"/>
  <c r="EJ215" i="1"/>
  <c r="EF215" i="1" s="1"/>
  <c r="DI215" i="1"/>
  <c r="DL213" i="1"/>
  <c r="EX213" i="1" s="1"/>
  <c r="DV215" i="1"/>
  <c r="DR215" i="1" s="1"/>
  <c r="DM218" i="1"/>
  <c r="H219" i="1"/>
  <c r="AV218" i="1"/>
  <c r="CU218" i="1"/>
  <c r="CU233" i="1" s="1"/>
  <c r="CU300" i="1" s="1"/>
  <c r="EM219" i="1"/>
  <c r="EY220" i="1"/>
  <c r="EZ220" i="1" s="1"/>
  <c r="H221" i="1"/>
  <c r="BI221" i="1"/>
  <c r="FL218" i="1"/>
  <c r="FM223" i="1"/>
  <c r="DN224" i="1"/>
  <c r="FV224" i="1"/>
  <c r="EF225" i="1"/>
  <c r="EG225" i="1" s="1"/>
  <c r="FM225" i="1"/>
  <c r="EF228" i="1"/>
  <c r="EG228" i="1" s="1"/>
  <c r="FE230" i="1"/>
  <c r="DQ233" i="1"/>
  <c r="FW234" i="1"/>
  <c r="DG235" i="1"/>
  <c r="DQ236" i="1"/>
  <c r="DM236" i="1" s="1"/>
  <c r="FO240" i="1"/>
  <c r="Q241" i="1"/>
  <c r="R240" i="1"/>
  <c r="BU240" i="1"/>
  <c r="BU238" i="1" s="1"/>
  <c r="FG241" i="1"/>
  <c r="DI241" i="1"/>
  <c r="FM241" i="1" s="1"/>
  <c r="FD240" i="1"/>
  <c r="FE240" i="1" s="1"/>
  <c r="BI238" i="1"/>
  <c r="CB243" i="1"/>
  <c r="BY244" i="1"/>
  <c r="BY241" i="1" s="1"/>
  <c r="BZ243" i="1"/>
  <c r="BY243" i="1" s="1"/>
  <c r="CH240" i="1"/>
  <c r="CH238" i="1" s="1"/>
  <c r="DG241" i="1"/>
  <c r="DG243" i="1"/>
  <c r="DF243" i="1" s="1"/>
  <c r="EF245" i="1"/>
  <c r="EG245" i="1" s="1"/>
  <c r="DY246" i="1"/>
  <c r="N247" i="1"/>
  <c r="O246" i="1"/>
  <c r="AK241" i="1"/>
  <c r="AK240" i="1" s="1"/>
  <c r="Z242" i="1"/>
  <c r="AK248" i="1"/>
  <c r="AK242" i="1" s="1"/>
  <c r="BG246" i="1"/>
  <c r="BG242" i="1"/>
  <c r="H249" i="1"/>
  <c r="BE249" i="1"/>
  <c r="AW249" i="1"/>
  <c r="AW241" i="1"/>
  <c r="AW240" i="1" s="1"/>
  <c r="BY249" i="1"/>
  <c r="FM250" i="1"/>
  <c r="ES250" i="1"/>
  <c r="CK253" i="1"/>
  <c r="CL252" i="1"/>
  <c r="CL241" i="1"/>
  <c r="CL240" i="1" s="1"/>
  <c r="ET255" i="1"/>
  <c r="EK255" i="1"/>
  <c r="FA255" i="1"/>
  <c r="FV255" i="1"/>
  <c r="FT259" i="1"/>
  <c r="FU259" i="1"/>
  <c r="FA265" i="1"/>
  <c r="EY265" i="1" s="1"/>
  <c r="EZ265" i="1" s="1"/>
  <c r="ET265" i="1"/>
  <c r="FV265" i="1"/>
  <c r="EM266" i="1"/>
  <c r="DN266" i="1"/>
  <c r="FU273" i="1"/>
  <c r="FT273" i="1"/>
  <c r="DR274" i="1"/>
  <c r="FU281" i="1"/>
  <c r="FT281" i="1"/>
  <c r="EM285" i="1"/>
  <c r="EL285" i="1"/>
  <c r="FW290" i="1"/>
  <c r="EV290" i="1"/>
  <c r="EK290" i="1"/>
  <c r="DN291" i="1"/>
  <c r="EM291" i="1"/>
  <c r="DF294" i="1"/>
  <c r="DG293" i="1"/>
  <c r="DF293" i="1" s="1"/>
  <c r="FG296" i="1"/>
  <c r="EA296" i="1"/>
  <c r="DI296" i="1"/>
  <c r="FE296" i="1" s="1"/>
  <c r="EH296" i="1"/>
  <c r="N309" i="1"/>
  <c r="N306" i="1" s="1"/>
  <c r="P306" i="1"/>
  <c r="DX309" i="1"/>
  <c r="DY309" i="1" s="1"/>
  <c r="ED306" i="1"/>
  <c r="FF307" i="1"/>
  <c r="CQ327" i="1"/>
  <c r="CL327" i="1"/>
  <c r="CK327" i="1" s="1"/>
  <c r="DA327" i="1" s="1"/>
  <c r="CZ327" i="1" s="1"/>
  <c r="EY327" i="1"/>
  <c r="EZ327" i="1" s="1"/>
  <c r="FA326" i="1"/>
  <c r="Z218" i="1"/>
  <c r="AS221" i="1"/>
  <c r="AS218" i="1" s="1"/>
  <c r="L238" i="1"/>
  <c r="EB299" i="1"/>
  <c r="EB16" i="1" s="1"/>
  <c r="EU299" i="1"/>
  <c r="EU300" i="1" s="1"/>
  <c r="E240" i="1"/>
  <c r="T241" i="1"/>
  <c r="AG240" i="1"/>
  <c r="AG238" i="1" s="1"/>
  <c r="CS240" i="1"/>
  <c r="CS238" i="1" s="1"/>
  <c r="DO241" i="1"/>
  <c r="E242" i="1"/>
  <c r="Q242" i="1"/>
  <c r="DD299" i="1"/>
  <c r="DC242" i="1"/>
  <c r="DC299" i="1" s="1"/>
  <c r="FO242" i="1"/>
  <c r="FG242" i="1"/>
  <c r="DY242" i="1"/>
  <c r="AV243" i="1"/>
  <c r="BH243" i="1"/>
  <c r="CH243" i="1"/>
  <c r="CT243" i="1"/>
  <c r="BL243" i="1"/>
  <c r="BL241" i="1"/>
  <c r="AS242" i="1"/>
  <c r="BB242" i="1"/>
  <c r="BB240" i="1" s="1"/>
  <c r="BB238" i="1" s="1"/>
  <c r="CF245" i="1"/>
  <c r="BV242" i="1"/>
  <c r="CF242" i="1" s="1"/>
  <c r="CF240" i="1" s="1"/>
  <c r="CT242" i="1"/>
  <c r="CT240" i="1" s="1"/>
  <c r="DG242" i="1"/>
  <c r="DG299" i="1" s="1"/>
  <c r="ES242" i="1"/>
  <c r="ET245" i="1"/>
  <c r="EK245" i="1"/>
  <c r="FU245" i="1"/>
  <c r="CP245" i="1" s="1"/>
  <c r="CQ246" i="1"/>
  <c r="CZ246" i="1"/>
  <c r="FM246" i="1"/>
  <c r="DF246" i="1"/>
  <c r="FV247" i="1"/>
  <c r="ET247" i="1"/>
  <c r="EK247" i="1"/>
  <c r="FV248" i="1"/>
  <c r="ET248" i="1"/>
  <c r="EK248" i="1"/>
  <c r="FA248" i="1"/>
  <c r="EY248" i="1" s="1"/>
  <c r="EZ248" i="1" s="1"/>
  <c r="K249" i="1"/>
  <c r="AX249" i="1"/>
  <c r="CW249" i="1"/>
  <c r="CK250" i="1"/>
  <c r="CK241" i="1" s="1"/>
  <c r="CK240" i="1" s="1"/>
  <c r="CK238" i="1" s="1"/>
  <c r="DT250" i="1"/>
  <c r="DZ250" i="1"/>
  <c r="FO250" i="1"/>
  <c r="W251" i="1"/>
  <c r="AF251" i="1"/>
  <c r="AG242" i="1"/>
  <c r="AV251" i="1"/>
  <c r="BE251" i="1"/>
  <c r="BF242" i="1"/>
  <c r="BF240" i="1" s="1"/>
  <c r="CO253" i="1"/>
  <c r="FO261" i="1"/>
  <c r="FN260" i="1"/>
  <c r="FN239" i="1" s="1"/>
  <c r="EF262" i="1"/>
  <c r="EG262" i="1" s="1"/>
  <c r="CP263" i="1"/>
  <c r="BE265" i="1"/>
  <c r="BE261" i="1" s="1"/>
  <c r="BF261" i="1"/>
  <c r="CN265" i="1"/>
  <c r="CW267" i="1"/>
  <c r="CX261" i="1"/>
  <c r="DX267" i="1"/>
  <c r="EA267" i="1"/>
  <c r="FV267" i="1"/>
  <c r="FA268" i="1"/>
  <c r="EY268" i="1" s="1"/>
  <c r="EZ268" i="1" s="1"/>
  <c r="FV268" i="1"/>
  <c r="ET268" i="1"/>
  <c r="DN269" i="1"/>
  <c r="DY269" i="1"/>
  <c r="FU269" i="1"/>
  <c r="FT269" i="1"/>
  <c r="EG270" i="1"/>
  <c r="FU271" i="1"/>
  <c r="CN272" i="1"/>
  <c r="FD273" i="1"/>
  <c r="FE273" i="1" s="1"/>
  <c r="FG273" i="1"/>
  <c r="FF272" i="1"/>
  <c r="FO277" i="1"/>
  <c r="ET277" i="1"/>
  <c r="EH277" i="1"/>
  <c r="EF277" i="1" s="1"/>
  <c r="DI277" i="1"/>
  <c r="FA277" i="1"/>
  <c r="EY277" i="1" s="1"/>
  <c r="DT277" i="1"/>
  <c r="DR277" i="1" s="1"/>
  <c r="DS277" i="1" s="1"/>
  <c r="DU279" i="1"/>
  <c r="DM279" i="1"/>
  <c r="DN279" i="1" s="1"/>
  <c r="FW284" i="1"/>
  <c r="EV284" i="1"/>
  <c r="DM285" i="1"/>
  <c r="DN285" i="1" s="1"/>
  <c r="DU285" i="1"/>
  <c r="DR285" i="1" s="1"/>
  <c r="DS285" i="1" s="1"/>
  <c r="EL289" i="1"/>
  <c r="EF291" i="1"/>
  <c r="FB291" i="1"/>
  <c r="EY292" i="1"/>
  <c r="EZ292" i="1" s="1"/>
  <c r="DX294" i="1"/>
  <c r="DY294" i="1" s="1"/>
  <c r="EA294" i="1"/>
  <c r="DZ293" i="1"/>
  <c r="FW294" i="1"/>
  <c r="EH294" i="1"/>
  <c r="DC315" i="1"/>
  <c r="DE309" i="1"/>
  <c r="K241" i="1"/>
  <c r="AY242" i="1"/>
  <c r="BT242" i="1"/>
  <c r="DM242" i="1"/>
  <c r="DN242" i="1" s="1"/>
  <c r="Z243" i="1"/>
  <c r="FD243" i="1"/>
  <c r="FE243" i="1" s="1"/>
  <c r="FG243" i="1"/>
  <c r="BP243" i="1"/>
  <c r="BP241" i="1"/>
  <c r="BP240" i="1" s="1"/>
  <c r="BP238" i="1" s="1"/>
  <c r="EF244" i="1"/>
  <c r="EG244" i="1" s="1"/>
  <c r="EH241" i="1"/>
  <c r="EH243" i="1"/>
  <c r="EF243" i="1" s="1"/>
  <c r="EG243" i="1" s="1"/>
  <c r="N245" i="1"/>
  <c r="BY245" i="1"/>
  <c r="Z246" i="1"/>
  <c r="BB246" i="1"/>
  <c r="FE246" i="1"/>
  <c r="AR248" i="1"/>
  <c r="AL248" i="1"/>
  <c r="AL242" i="1" s="1"/>
  <c r="BY248" i="1"/>
  <c r="BZ246" i="1"/>
  <c r="W249" i="1"/>
  <c r="BH249" i="1"/>
  <c r="BV249" i="1"/>
  <c r="CF249" i="1" s="1"/>
  <c r="DN250" i="1"/>
  <c r="FD250" i="1"/>
  <c r="FE250" i="1" s="1"/>
  <c r="BY251" i="1"/>
  <c r="FO252" i="1"/>
  <c r="DI252" i="1"/>
  <c r="FM252" i="1" s="1"/>
  <c r="DT252" i="1"/>
  <c r="DR252" i="1" s="1"/>
  <c r="FV256" i="1"/>
  <c r="FT256" i="1" s="1"/>
  <c r="EK256" i="1"/>
  <c r="EL256" i="1" s="1"/>
  <c r="ET256" i="1"/>
  <c r="EZ258" i="1"/>
  <c r="Q260" i="1"/>
  <c r="BV260" i="1"/>
  <c r="K261" i="1"/>
  <c r="Y260" i="1"/>
  <c r="J261" i="1"/>
  <c r="J260" i="1" s="1"/>
  <c r="J238" i="1" s="1"/>
  <c r="H262" i="1"/>
  <c r="BB261" i="1"/>
  <c r="BB260" i="1" s="1"/>
  <c r="EL262" i="1"/>
  <c r="EM262" i="1"/>
  <c r="DN263" i="1"/>
  <c r="BY264" i="1"/>
  <c r="BY261" i="1" s="1"/>
  <c r="AQ260" i="1"/>
  <c r="AQ238" i="1" s="1"/>
  <c r="FM270" i="1"/>
  <c r="FE270" i="1"/>
  <c r="DY270" i="1"/>
  <c r="DS270" i="1"/>
  <c r="DN277" i="1"/>
  <c r="FW287" i="1"/>
  <c r="EK287" i="1"/>
  <c r="EL287" i="1" s="1"/>
  <c r="EV287" i="1"/>
  <c r="EL292" i="1"/>
  <c r="DN292" i="1"/>
  <c r="CW310" i="1"/>
  <c r="CY309" i="1"/>
  <c r="BZ242" i="1"/>
  <c r="BZ240" i="1" s="1"/>
  <c r="BZ238" i="1" s="1"/>
  <c r="AG246" i="1"/>
  <c r="BF246" i="1"/>
  <c r="BE246" i="1" s="1"/>
  <c r="EH248" i="1"/>
  <c r="EF248" i="1" s="1"/>
  <c r="EG248" i="1" s="1"/>
  <c r="EH251" i="1"/>
  <c r="EF251" i="1" s="1"/>
  <c r="EG251" i="1" s="1"/>
  <c r="AG252" i="1"/>
  <c r="AF252" i="1" s="1"/>
  <c r="AR252" i="1" s="1"/>
  <c r="DI254" i="1"/>
  <c r="EG254" i="1" s="1"/>
  <c r="EA254" i="1"/>
  <c r="FG254" i="1"/>
  <c r="U260" i="1"/>
  <c r="AG261" i="1"/>
  <c r="AG260" i="1" s="1"/>
  <c r="FG261" i="1"/>
  <c r="AZ262" i="1"/>
  <c r="AS262" i="1"/>
  <c r="AS261" i="1" s="1"/>
  <c r="H263" i="1"/>
  <c r="AK264" i="1"/>
  <c r="AL264" i="1" s="1"/>
  <c r="EZ264" i="1"/>
  <c r="N265" i="1"/>
  <c r="W265" i="1"/>
  <c r="EH267" i="1"/>
  <c r="EF267" i="1" s="1"/>
  <c r="EK269" i="1"/>
  <c r="FE269" i="1"/>
  <c r="DN270" i="1"/>
  <c r="EM270" i="1"/>
  <c r="EL270" i="1"/>
  <c r="E272" i="1"/>
  <c r="CK272" i="1"/>
  <c r="H273" i="1"/>
  <c r="H272" i="1" s="1"/>
  <c r="I272" i="1"/>
  <c r="FA274" i="1"/>
  <c r="EY274" i="1" s="1"/>
  <c r="ES274" i="1"/>
  <c r="EH274" i="1"/>
  <c r="EF274" i="1" s="1"/>
  <c r="DI274" i="1"/>
  <c r="FE274" i="1" s="1"/>
  <c r="FG274" i="1"/>
  <c r="DG274" i="1"/>
  <c r="DT275" i="1"/>
  <c r="DR275" i="1" s="1"/>
  <c r="DS275" i="1" s="1"/>
  <c r="DM275" i="1"/>
  <c r="EL276" i="1"/>
  <c r="FE279" i="1"/>
  <c r="FU279" i="1"/>
  <c r="FT279" i="1"/>
  <c r="FW280" i="1"/>
  <c r="EV280" i="1"/>
  <c r="EK280" i="1"/>
  <c r="EM281" i="1"/>
  <c r="DU284" i="1"/>
  <c r="DR284" i="1" s="1"/>
  <c r="DY288" i="1"/>
  <c r="EF290" i="1"/>
  <c r="EG290" i="1" s="1"/>
  <c r="FE290" i="1"/>
  <c r="FE292" i="1"/>
  <c r="DM293" i="1"/>
  <c r="DN293" i="1" s="1"/>
  <c r="FE293" i="1"/>
  <c r="EL294" i="1"/>
  <c r="DN294" i="1"/>
  <c r="EZ294" i="1"/>
  <c r="DY296" i="1"/>
  <c r="DF301" i="1"/>
  <c r="E309" i="1"/>
  <c r="E306" i="1" s="1"/>
  <c r="E338" i="1" s="1"/>
  <c r="G306" i="1"/>
  <c r="Q309" i="1"/>
  <c r="Q306" i="1" s="1"/>
  <c r="S306" i="1"/>
  <c r="CT315" i="1"/>
  <c r="CV310" i="1"/>
  <c r="EM323" i="1"/>
  <c r="EL323" i="1"/>
  <c r="N262" i="1"/>
  <c r="AK262" i="1"/>
  <c r="FV262" i="1"/>
  <c r="CK263" i="1"/>
  <c r="CK261" i="1" s="1"/>
  <c r="FM264" i="1"/>
  <c r="DN264" i="1"/>
  <c r="I265" i="1"/>
  <c r="F261" i="1"/>
  <c r="AV265" i="1"/>
  <c r="AV261" i="1" s="1"/>
  <c r="EG265" i="1"/>
  <c r="DO267" i="1"/>
  <c r="DT267" i="1" s="1"/>
  <c r="DI267" i="1"/>
  <c r="FO267" i="1"/>
  <c r="DG267" i="1"/>
  <c r="FE267" i="1"/>
  <c r="EG268" i="1"/>
  <c r="FM268" i="1"/>
  <c r="AV272" i="1"/>
  <c r="BY272" i="1"/>
  <c r="W275" i="1"/>
  <c r="DZ272" i="1"/>
  <c r="DX276" i="1"/>
  <c r="DY276" i="1" s="1"/>
  <c r="EM277" i="1"/>
  <c r="DN280" i="1"/>
  <c r="FM280" i="1"/>
  <c r="EF280" i="1"/>
  <c r="EG280" i="1" s="1"/>
  <c r="FE280" i="1"/>
  <c r="DU282" i="1"/>
  <c r="DR282" i="1" s="1"/>
  <c r="DS282" i="1" s="1"/>
  <c r="DM282" i="1"/>
  <c r="DI284" i="1"/>
  <c r="DN284" i="1" s="1"/>
  <c r="DK278" i="1"/>
  <c r="EI284" i="1"/>
  <c r="EF284" i="1" s="1"/>
  <c r="EG284" i="1" s="1"/>
  <c r="EY284" i="1"/>
  <c r="EG286" i="1"/>
  <c r="EL286" i="1"/>
  <c r="EZ286" i="1"/>
  <c r="EF287" i="1"/>
  <c r="EG287" i="1" s="1"/>
  <c r="EY287" i="1"/>
  <c r="EZ287" i="1" s="1"/>
  <c r="DU289" i="1"/>
  <c r="DR289" i="1" s="1"/>
  <c r="DS289" i="1" s="1"/>
  <c r="DM289" i="1"/>
  <c r="DN289" i="1" s="1"/>
  <c r="DX292" i="1"/>
  <c r="DY292" i="1" s="1"/>
  <c r="FW292" i="1"/>
  <c r="EC292" i="1"/>
  <c r="FV297" i="1"/>
  <c r="ES296" i="1"/>
  <c r="EK297" i="1"/>
  <c r="EL297" i="1" s="1"/>
  <c r="DY318" i="1"/>
  <c r="DI263" i="1"/>
  <c r="DS263" i="1" s="1"/>
  <c r="FG263" i="1"/>
  <c r="FA266" i="1"/>
  <c r="EY266" i="1" s="1"/>
  <c r="EZ266" i="1" s="1"/>
  <c r="DJ272" i="1"/>
  <c r="DI273" i="1"/>
  <c r="DN273" i="1" s="1"/>
  <c r="FA273" i="1"/>
  <c r="EY273" i="1" s="1"/>
  <c r="EZ273" i="1" s="1"/>
  <c r="DI291" i="1"/>
  <c r="EL291" i="1" s="1"/>
  <c r="CH306" i="1"/>
  <c r="BS309" i="1"/>
  <c r="BS306" i="1" s="1"/>
  <c r="BU306" i="1"/>
  <c r="CB309" i="1"/>
  <c r="CB306" i="1" s="1"/>
  <c r="CD306" i="1"/>
  <c r="EE310" i="1"/>
  <c r="DX310" i="1" s="1"/>
  <c r="DY310" i="1" s="1"/>
  <c r="P311" i="1"/>
  <c r="N311" i="1" s="1"/>
  <c r="FD312" i="1"/>
  <c r="FE312" i="1" s="1"/>
  <c r="FK312" i="1"/>
  <c r="FJ309" i="1"/>
  <c r="FE314" i="1"/>
  <c r="EG319" i="1"/>
  <c r="EK315" i="1"/>
  <c r="EG320" i="1"/>
  <c r="AS326" i="1"/>
  <c r="AS20" i="1" s="1"/>
  <c r="DZ263" i="1"/>
  <c r="EH263" i="1"/>
  <c r="EF263" i="1" s="1"/>
  <c r="EG263" i="1" s="1"/>
  <c r="ES263" i="1"/>
  <c r="FA263" i="1" s="1"/>
  <c r="EH273" i="1"/>
  <c r="CW301" i="1"/>
  <c r="CK309" i="1"/>
  <c r="CK306" i="1" s="1"/>
  <c r="CM306" i="1"/>
  <c r="FE310" i="1"/>
  <c r="DI309" i="1"/>
  <c r="EJ310" i="1"/>
  <c r="EF310" i="1" s="1"/>
  <c r="EG310" i="1" s="1"/>
  <c r="FE313" i="1"/>
  <c r="EZ319" i="1"/>
  <c r="DR324" i="1"/>
  <c r="DV322" i="1"/>
  <c r="DS324" i="1"/>
  <c r="DY313" i="1"/>
  <c r="EZ317" i="1"/>
  <c r="FD319" i="1"/>
  <c r="FE319" i="1" s="1"/>
  <c r="FG319" i="1"/>
  <c r="DY322" i="1"/>
  <c r="FC326" i="1"/>
  <c r="FC20" i="1" s="1"/>
  <c r="EJ326" i="1"/>
  <c r="EJ20" i="1" s="1"/>
  <c r="DI326" i="1"/>
  <c r="EX326" i="1"/>
  <c r="K327" i="1"/>
  <c r="O327" i="1"/>
  <c r="I327" i="1"/>
  <c r="L326" i="1"/>
  <c r="K326" i="1" s="1"/>
  <c r="BJ309" i="1"/>
  <c r="BB309" i="1"/>
  <c r="BB306" i="1" s="1"/>
  <c r="BB15" i="1" s="1"/>
  <c r="J309" i="1"/>
  <c r="H310" i="1"/>
  <c r="AL310" i="1"/>
  <c r="AF309" i="1"/>
  <c r="DN311" i="1"/>
  <c r="EM311" i="1"/>
  <c r="FV315" i="1"/>
  <c r="FT317" i="1"/>
  <c r="FD318" i="1"/>
  <c r="FG318" i="1"/>
  <c r="EZ320" i="1"/>
  <c r="FG326" i="1"/>
  <c r="FD326" i="1"/>
  <c r="FG328" i="1"/>
  <c r="FD328" i="1"/>
  <c r="FE328" i="1" s="1"/>
  <c r="FA336" i="1"/>
  <c r="EY336" i="1" s="1"/>
  <c r="EZ336" i="1" s="1"/>
  <c r="DI336" i="1"/>
  <c r="FE336" i="1" s="1"/>
  <c r="CF309" i="1"/>
  <c r="J311" i="1"/>
  <c r="H311" i="1" s="1"/>
  <c r="EX312" i="1"/>
  <c r="EJ312" i="1"/>
  <c r="EF312" i="1" s="1"/>
  <c r="EG312" i="1" s="1"/>
  <c r="DL309" i="1"/>
  <c r="EE309" i="1" s="1"/>
  <c r="DY312" i="1"/>
  <c r="DF313" i="1"/>
  <c r="DH310" i="1"/>
  <c r="EL319" i="1"/>
  <c r="FE320" i="1"/>
  <c r="J327" i="1"/>
  <c r="J326" i="1" s="1"/>
  <c r="P327" i="1"/>
  <c r="P326" i="1" s="1"/>
  <c r="M326" i="1"/>
  <c r="AV327" i="1"/>
  <c r="AW326" i="1"/>
  <c r="DQ312" i="1"/>
  <c r="EW313" i="1"/>
  <c r="EJ313" i="1"/>
  <c r="EF313" i="1" s="1"/>
  <c r="EG313" i="1" s="1"/>
  <c r="DV313" i="1"/>
  <c r="EE313" i="1"/>
  <c r="EW314" i="1"/>
  <c r="DI314" i="1"/>
  <c r="DY314" i="1" s="1"/>
  <c r="EL320" i="1"/>
  <c r="DI322" i="1"/>
  <c r="DN322" i="1" s="1"/>
  <c r="DY323" i="1"/>
  <c r="DN323" i="1"/>
  <c r="FJ324" i="1"/>
  <c r="FD324" i="1" s="1"/>
  <c r="EK324" i="1"/>
  <c r="EX324" i="1"/>
  <c r="AY327" i="1"/>
  <c r="FE327" i="1"/>
  <c r="EF326" i="1"/>
  <c r="EG326" i="1" s="1"/>
  <c r="DI318" i="1"/>
  <c r="DX324" i="1"/>
  <c r="DY324" i="1" s="1"/>
  <c r="EJ324" i="1"/>
  <c r="EF324" i="1" s="1"/>
  <c r="EG324" i="1" s="1"/>
  <c r="EA326" i="1"/>
  <c r="EH332" i="1"/>
  <c r="EF332" i="1" s="1"/>
  <c r="EG332" i="1" s="1"/>
  <c r="ET336" i="1"/>
  <c r="FF336" i="1"/>
  <c r="FG336" i="1" s="1"/>
  <c r="EA339" i="1"/>
  <c r="EH339" i="1"/>
  <c r="EF339" i="1" s="1"/>
  <c r="EG339" i="1" s="1"/>
  <c r="BY326" i="1"/>
  <c r="BY20" i="1" s="1"/>
  <c r="FK326" i="1"/>
  <c r="X327" i="1"/>
  <c r="AA326" i="1"/>
  <c r="EH336" i="1"/>
  <c r="EF336" i="1" s="1"/>
  <c r="EG336" i="1" s="1"/>
  <c r="EA336" i="1"/>
  <c r="EA340" i="1"/>
  <c r="EH340" i="1"/>
  <c r="EF340" i="1" s="1"/>
  <c r="EG340" i="1" s="1"/>
  <c r="EH323" i="1"/>
  <c r="FA323" i="1"/>
  <c r="DY336" i="1"/>
  <c r="EL336" i="1"/>
  <c r="FG315" i="1" l="1"/>
  <c r="EL315" i="1"/>
  <c r="FE315" i="1"/>
  <c r="ET315" i="1"/>
  <c r="DJ307" i="1"/>
  <c r="EL279" i="1"/>
  <c r="EB303" i="1"/>
  <c r="EB31" i="1" s="1"/>
  <c r="FT286" i="1"/>
  <c r="FU286" i="1"/>
  <c r="K238" i="1"/>
  <c r="FU251" i="1"/>
  <c r="CP251" i="1" s="1"/>
  <c r="FT251" i="1"/>
  <c r="CO251" i="1" s="1"/>
  <c r="CN251" i="1" s="1"/>
  <c r="BE260" i="1"/>
  <c r="CK252" i="1"/>
  <c r="BH238" i="1"/>
  <c r="FG249" i="1"/>
  <c r="N243" i="1"/>
  <c r="EZ274" i="1"/>
  <c r="BY246" i="1"/>
  <c r="CL238" i="1"/>
  <c r="DG240" i="1"/>
  <c r="H243" i="1"/>
  <c r="EA249" i="1"/>
  <c r="AF260" i="1"/>
  <c r="W246" i="1"/>
  <c r="BY260" i="1"/>
  <c r="FT276" i="1"/>
  <c r="FU276" i="1"/>
  <c r="AW238" i="1"/>
  <c r="DI249" i="1"/>
  <c r="EL249" i="1" s="1"/>
  <c r="AV241" i="1"/>
  <c r="AV240" i="1" s="1"/>
  <c r="AR261" i="1"/>
  <c r="AR260" i="1" s="1"/>
  <c r="FA246" i="1"/>
  <c r="EY246" i="1" s="1"/>
  <c r="EZ246" i="1" s="1"/>
  <c r="AK261" i="1"/>
  <c r="AK260" i="1" s="1"/>
  <c r="AK238" i="1" s="1"/>
  <c r="Y238" i="1"/>
  <c r="DS252" i="1"/>
  <c r="BY242" i="1"/>
  <c r="EZ277" i="1"/>
  <c r="CF238" i="1"/>
  <c r="BL240" i="1"/>
  <c r="EZ254" i="1"/>
  <c r="N246" i="1"/>
  <c r="FE241" i="1"/>
  <c r="K240" i="1"/>
  <c r="EY263" i="1"/>
  <c r="EZ263" i="1" s="1"/>
  <c r="FA261" i="1"/>
  <c r="DT261" i="1"/>
  <c r="DR267" i="1"/>
  <c r="DS267" i="1" s="1"/>
  <c r="FL239" i="1"/>
  <c r="FN238" i="1"/>
  <c r="EU26" i="1"/>
  <c r="AV338" i="1"/>
  <c r="AV19" i="1" s="1"/>
  <c r="AV32" i="1"/>
  <c r="AX335" i="1"/>
  <c r="AX337" i="1" s="1"/>
  <c r="AX333" i="1"/>
  <c r="AX13" i="1" s="1"/>
  <c r="AX26" i="1"/>
  <c r="AX15" i="1"/>
  <c r="AV300" i="1"/>
  <c r="BU333" i="1"/>
  <c r="BU13" i="1" s="1"/>
  <c r="BU26" i="1"/>
  <c r="BU15" i="1"/>
  <c r="AU333" i="1"/>
  <c r="AU13" i="1" s="1"/>
  <c r="AU335" i="1"/>
  <c r="AU337" i="1" s="1"/>
  <c r="AU26" i="1"/>
  <c r="AU15" i="1"/>
  <c r="AP335" i="1"/>
  <c r="AP333" i="1"/>
  <c r="AP13" i="1" s="1"/>
  <c r="AP26" i="1"/>
  <c r="AP15" i="1"/>
  <c r="G333" i="1"/>
  <c r="G335" i="1"/>
  <c r="G337" i="1" s="1"/>
  <c r="CB338" i="1"/>
  <c r="CB32" i="1"/>
  <c r="CM335" i="1"/>
  <c r="CM337" i="1" s="1"/>
  <c r="CM333" i="1"/>
  <c r="CM13" i="1" s="1"/>
  <c r="CM26" i="1"/>
  <c r="CM15" i="1"/>
  <c r="AS338" i="1"/>
  <c r="AS19" i="1" s="1"/>
  <c r="AS32" i="1"/>
  <c r="EY112" i="1"/>
  <c r="EZ112" i="1" s="1"/>
  <c r="FS133" i="1"/>
  <c r="DR133" i="1"/>
  <c r="CU335" i="1"/>
  <c r="CU337" i="1"/>
  <c r="CU333" i="1"/>
  <c r="CU13" i="1" s="1"/>
  <c r="CU26" i="1"/>
  <c r="CU15" i="1"/>
  <c r="BC333" i="1"/>
  <c r="BC13" i="1" s="1"/>
  <c r="BC335" i="1"/>
  <c r="BC337" i="1" s="1"/>
  <c r="BC26" i="1"/>
  <c r="BC15" i="1"/>
  <c r="AG335" i="1"/>
  <c r="AG337" i="1" s="1"/>
  <c r="AG333" i="1"/>
  <c r="AG13" i="1" s="1"/>
  <c r="AG15" i="1"/>
  <c r="AG26" i="1"/>
  <c r="EF84" i="1"/>
  <c r="EG84" i="1" s="1"/>
  <c r="EH81" i="1"/>
  <c r="EF81" i="1" s="1"/>
  <c r="EG81" i="1" s="1"/>
  <c r="CK338" i="1"/>
  <c r="CK19" i="1" s="1"/>
  <c r="CK32" i="1"/>
  <c r="CY169" i="1"/>
  <c r="CY161" i="1"/>
  <c r="BP333" i="1"/>
  <c r="BP13" i="1" s="1"/>
  <c r="BP26" i="1"/>
  <c r="BP15" i="1"/>
  <c r="DD303" i="1"/>
  <c r="DD300" i="1"/>
  <c r="DD161" i="1"/>
  <c r="EM324" i="1"/>
  <c r="EL324" i="1"/>
  <c r="EK314" i="1"/>
  <c r="EL314" i="1" s="1"/>
  <c r="FY314" i="1"/>
  <c r="FT314" i="1" s="1"/>
  <c r="EX314" i="1"/>
  <c r="AV326" i="1"/>
  <c r="AV20" i="1" s="1"/>
  <c r="AW20" i="1"/>
  <c r="AZ326" i="1"/>
  <c r="DJ260" i="1"/>
  <c r="DI272" i="1"/>
  <c r="EL267" i="1"/>
  <c r="FM267" i="1"/>
  <c r="F260" i="1"/>
  <c r="E261" i="1"/>
  <c r="DX293" i="1"/>
  <c r="DY293" i="1" s="1"/>
  <c r="EA293" i="1"/>
  <c r="EM289" i="1"/>
  <c r="FT284" i="1"/>
  <c r="FU284" i="1"/>
  <c r="CW261" i="1"/>
  <c r="CX260" i="1"/>
  <c r="AF249" i="1"/>
  <c r="AR251" i="1"/>
  <c r="AR249" i="1" s="1"/>
  <c r="ED308" i="1"/>
  <c r="DX306" i="1"/>
  <c r="DT272" i="1"/>
  <c r="DR272" i="1" s="1"/>
  <c r="FT255" i="1"/>
  <c r="CO255" i="1" s="1"/>
  <c r="CN255" i="1" s="1"/>
  <c r="FU255" i="1"/>
  <c r="CP255" i="1" s="1"/>
  <c r="Q240" i="1"/>
  <c r="Q238" i="1" s="1"/>
  <c r="R238" i="1"/>
  <c r="FM215" i="1"/>
  <c r="FE215" i="1"/>
  <c r="EL215" i="1"/>
  <c r="DN215" i="1"/>
  <c r="DK7" i="1"/>
  <c r="CL203" i="1"/>
  <c r="CK203" i="1" s="1"/>
  <c r="CK204" i="1"/>
  <c r="W309" i="1"/>
  <c r="W306" i="1" s="1"/>
  <c r="W338" i="1" s="1"/>
  <c r="Y306" i="1"/>
  <c r="EK293" i="1"/>
  <c r="ET293" i="1"/>
  <c r="FR27" i="1"/>
  <c r="FS27" i="1" s="1"/>
  <c r="FR29" i="1"/>
  <c r="FS29" i="1" s="1"/>
  <c r="DF224" i="1"/>
  <c r="DF24" i="1" s="1"/>
  <c r="DG24" i="1"/>
  <c r="CC223" i="1"/>
  <c r="BH223" i="1"/>
  <c r="EI233" i="1"/>
  <c r="EI234" i="1"/>
  <c r="DZ32" i="1"/>
  <c r="EG153" i="1"/>
  <c r="FE153" i="1"/>
  <c r="EL153" i="1"/>
  <c r="DY153" i="1"/>
  <c r="AL250" i="1"/>
  <c r="AL249" i="1" s="1"/>
  <c r="AK249" i="1"/>
  <c r="I240" i="1"/>
  <c r="H241" i="1"/>
  <c r="FA24" i="1"/>
  <c r="EY224" i="1"/>
  <c r="EZ224" i="1" s="1"/>
  <c r="CP189" i="1"/>
  <c r="CP194" i="1"/>
  <c r="CP190" i="1" s="1"/>
  <c r="W241" i="1"/>
  <c r="X240" i="1"/>
  <c r="FM219" i="1"/>
  <c r="FE219" i="1"/>
  <c r="BH201" i="1"/>
  <c r="BZ201" i="1"/>
  <c r="BI197" i="1"/>
  <c r="AA338" i="1"/>
  <c r="AA19" i="1" s="1"/>
  <c r="AA32" i="1"/>
  <c r="EF149" i="1"/>
  <c r="EG149" i="1" s="1"/>
  <c r="EH146" i="1"/>
  <c r="FE112" i="1"/>
  <c r="DN112" i="1"/>
  <c r="FG94" i="1"/>
  <c r="DI94" i="1"/>
  <c r="DJ90" i="1"/>
  <c r="EA94" i="1"/>
  <c r="DT94" i="1"/>
  <c r="DR94" i="1" s="1"/>
  <c r="FT207" i="1"/>
  <c r="FU207" i="1" s="1"/>
  <c r="FV206" i="1"/>
  <c r="AV190" i="1"/>
  <c r="AV186" i="1" s="1"/>
  <c r="AW186" i="1"/>
  <c r="FC212" i="1"/>
  <c r="EY213" i="1"/>
  <c r="EM182" i="1"/>
  <c r="EL182" i="1"/>
  <c r="BX338" i="1"/>
  <c r="BX19" i="1" s="1"/>
  <c r="BX32" i="1"/>
  <c r="BG240" i="1"/>
  <c r="BG238" i="1" s="1"/>
  <c r="DR180" i="1"/>
  <c r="Z300" i="1"/>
  <c r="ET87" i="1"/>
  <c r="EK87" i="1"/>
  <c r="EL87" i="1" s="1"/>
  <c r="EY64" i="1"/>
  <c r="EZ64" i="1" s="1"/>
  <c r="DX46" i="1"/>
  <c r="CF43" i="1"/>
  <c r="EY160" i="1"/>
  <c r="EZ160" i="1" s="1"/>
  <c r="FA157" i="1"/>
  <c r="EY157" i="1" s="1"/>
  <c r="EZ157" i="1" s="1"/>
  <c r="DS117" i="1"/>
  <c r="FF178" i="1"/>
  <c r="FD179" i="1"/>
  <c r="AY179" i="1"/>
  <c r="BL180" i="1"/>
  <c r="FY113" i="1"/>
  <c r="EX113" i="1"/>
  <c r="EK113" i="1"/>
  <c r="FC113" i="1"/>
  <c r="EY113" i="1" s="1"/>
  <c r="EZ113" i="1" s="1"/>
  <c r="CB90" i="1"/>
  <c r="CF92" i="1"/>
  <c r="CF90" i="1" s="1"/>
  <c r="DJ170" i="1"/>
  <c r="FG40" i="1"/>
  <c r="FA40" i="1"/>
  <c r="DI40" i="1"/>
  <c r="DT40" i="1"/>
  <c r="EA40" i="1"/>
  <c r="DJ36" i="1"/>
  <c r="AD335" i="1"/>
  <c r="AD337" i="1" s="1"/>
  <c r="AD333" i="1"/>
  <c r="AD13" i="1" s="1"/>
  <c r="AD26" i="1"/>
  <c r="AD15" i="1"/>
  <c r="M335" i="1"/>
  <c r="M337" i="1" s="1"/>
  <c r="M333" i="1"/>
  <c r="EM249" i="1"/>
  <c r="EF92" i="1"/>
  <c r="EG92" i="1" s="1"/>
  <c r="DF60" i="1"/>
  <c r="DG59" i="1"/>
  <c r="DF59" i="1" s="1"/>
  <c r="ES46" i="1"/>
  <c r="FV48" i="1"/>
  <c r="ET48" i="1"/>
  <c r="EK48" i="1"/>
  <c r="ES47" i="1"/>
  <c r="BJ333" i="1"/>
  <c r="BJ13" i="1" s="1"/>
  <c r="BJ26" i="1"/>
  <c r="BJ15" i="1"/>
  <c r="EY222" i="1"/>
  <c r="EZ222" i="1" s="1"/>
  <c r="DY215" i="1"/>
  <c r="CD300" i="1"/>
  <c r="CD143" i="1"/>
  <c r="FK133" i="1"/>
  <c r="EX133" i="1"/>
  <c r="EE133" i="1"/>
  <c r="FC133" i="1"/>
  <c r="ES170" i="1"/>
  <c r="ES36" i="1"/>
  <c r="EK40" i="1"/>
  <c r="ET40" i="1"/>
  <c r="EM95" i="1"/>
  <c r="EL95" i="1"/>
  <c r="DG90" i="1"/>
  <c r="FT88" i="1"/>
  <c r="FU88" i="1" s="1"/>
  <c r="FV87" i="1"/>
  <c r="FT87" i="1" s="1"/>
  <c r="FA322" i="1"/>
  <c r="EY323" i="1"/>
  <c r="EZ323" i="1" s="1"/>
  <c r="FE324" i="1"/>
  <c r="FK324" i="1" s="1"/>
  <c r="FD322" i="1"/>
  <c r="FE322" i="1" s="1"/>
  <c r="FC314" i="1"/>
  <c r="EY314" i="1" s="1"/>
  <c r="EZ314" i="1" s="1"/>
  <c r="FV308" i="1"/>
  <c r="FT315" i="1"/>
  <c r="FU315" i="1" s="1"/>
  <c r="H327" i="1"/>
  <c r="I326" i="1"/>
  <c r="H326" i="1" s="1"/>
  <c r="FX292" i="1"/>
  <c r="FW291" i="1"/>
  <c r="FT292" i="1"/>
  <c r="FU292" i="1" s="1"/>
  <c r="FI278" i="1"/>
  <c r="EV278" i="1"/>
  <c r="DI278" i="1"/>
  <c r="EC278" i="1"/>
  <c r="DK238" i="1"/>
  <c r="CV309" i="1"/>
  <c r="CT310" i="1"/>
  <c r="EL280" i="1"/>
  <c r="EM280" i="1"/>
  <c r="DN275" i="1"/>
  <c r="EM275" i="1"/>
  <c r="CW309" i="1"/>
  <c r="CW306" i="1" s="1"/>
  <c r="CY306" i="1"/>
  <c r="FM291" i="1"/>
  <c r="CN263" i="1"/>
  <c r="DT241" i="1"/>
  <c r="DR250" i="1"/>
  <c r="DS250" i="1" s="1"/>
  <c r="FU247" i="1"/>
  <c r="CP247" i="1" s="1"/>
  <c r="FT247" i="1"/>
  <c r="CO247" i="1" s="1"/>
  <c r="FV242" i="1"/>
  <c r="EK242" i="1"/>
  <c r="ET242" i="1"/>
  <c r="DM241" i="1"/>
  <c r="DN241" i="1" s="1"/>
  <c r="DO240" i="1"/>
  <c r="EB15" i="1"/>
  <c r="EY326" i="1"/>
  <c r="EZ326" i="1" s="1"/>
  <c r="FA20" i="1"/>
  <c r="EY20" i="1" s="1"/>
  <c r="EZ20" i="1" s="1"/>
  <c r="FF306" i="1"/>
  <c r="EF296" i="1"/>
  <c r="EG296" i="1" s="1"/>
  <c r="EH22" i="1"/>
  <c r="EF22" i="1" s="1"/>
  <c r="EG22" i="1" s="1"/>
  <c r="EL290" i="1"/>
  <c r="EM290" i="1"/>
  <c r="DS274" i="1"/>
  <c r="EY255" i="1"/>
  <c r="FA252" i="1"/>
  <c r="FV250" i="1"/>
  <c r="EK250" i="1"/>
  <c r="EM250" i="1" s="1"/>
  <c r="AV249" i="1"/>
  <c r="AK246" i="1"/>
  <c r="EH242" i="1"/>
  <c r="EF242" i="1" s="1"/>
  <c r="EG242" i="1" s="1"/>
  <c r="EV233" i="1"/>
  <c r="DY219" i="1"/>
  <c r="EG215" i="1"/>
  <c r="CT213" i="1"/>
  <c r="CT212" i="1" s="1"/>
  <c r="CV212" i="1"/>
  <c r="CV236" i="1" s="1"/>
  <c r="CV304" i="1" s="1"/>
  <c r="ET209" i="1"/>
  <c r="EK209" i="1"/>
  <c r="EL209" i="1" s="1"/>
  <c r="DN252" i="1"/>
  <c r="BE242" i="1"/>
  <c r="FA242" i="1"/>
  <c r="EY242" i="1" s="1"/>
  <c r="EZ242" i="1" s="1"/>
  <c r="FT244" i="1"/>
  <c r="CO244" i="1" s="1"/>
  <c r="FU244" i="1"/>
  <c r="CP244" i="1" s="1"/>
  <c r="AY240" i="1"/>
  <c r="DZ301" i="1"/>
  <c r="DX235" i="1"/>
  <c r="DY235" i="1" s="1"/>
  <c r="EA235" i="1"/>
  <c r="BG213" i="1"/>
  <c r="AY213" i="1"/>
  <c r="BA212" i="1"/>
  <c r="FA197" i="1"/>
  <c r="EY197" i="1" s="1"/>
  <c r="EZ197" i="1" s="1"/>
  <c r="EY199" i="1"/>
  <c r="EZ199" i="1" s="1"/>
  <c r="Z194" i="1"/>
  <c r="AK194" i="1" s="1"/>
  <c r="AK175" i="1" s="1"/>
  <c r="AK233" i="1" s="1"/>
  <c r="X194" i="1"/>
  <c r="W194" i="1" s="1"/>
  <c r="EL190" i="1"/>
  <c r="FE190" i="1"/>
  <c r="FA188" i="1"/>
  <c r="FG188" i="1"/>
  <c r="DI188" i="1"/>
  <c r="FE188" i="1" s="1"/>
  <c r="DJ186" i="1"/>
  <c r="EH188" i="1"/>
  <c r="FN27" i="1"/>
  <c r="FN29" i="1"/>
  <c r="FN17" i="1"/>
  <c r="Z240" i="1"/>
  <c r="Z238" i="1" s="1"/>
  <c r="AF242" i="1"/>
  <c r="AF240" i="1" s="1"/>
  <c r="AF238" i="1" s="1"/>
  <c r="BE241" i="1"/>
  <c r="BE243" i="1"/>
  <c r="CL218" i="1"/>
  <c r="CK219" i="1"/>
  <c r="CK218" i="1" s="1"/>
  <c r="DY216" i="1"/>
  <c r="DF216" i="1"/>
  <c r="DF212" i="1" s="1"/>
  <c r="DF236" i="1" s="1"/>
  <c r="DH212" i="1"/>
  <c r="DY190" i="1"/>
  <c r="E233" i="1"/>
  <c r="E300" i="1" s="1"/>
  <c r="FF338" i="1"/>
  <c r="DZ338" i="1"/>
  <c r="DY161" i="1"/>
  <c r="FE161" i="1"/>
  <c r="EL161" i="1"/>
  <c r="DY157" i="1"/>
  <c r="DX145" i="1"/>
  <c r="FE138" i="1"/>
  <c r="DI133" i="1"/>
  <c r="EG133" i="1" s="1"/>
  <c r="S304" i="1"/>
  <c r="S338" i="1" s="1"/>
  <c r="EH73" i="1"/>
  <c r="EF73" i="1" s="1"/>
  <c r="EF74" i="1"/>
  <c r="EG74" i="1" s="1"/>
  <c r="ET326" i="1"/>
  <c r="EK326" i="1"/>
  <c r="ES20" i="1"/>
  <c r="FB238" i="1"/>
  <c r="FB299" i="1" s="1"/>
  <c r="EY278" i="1"/>
  <c r="W261" i="1"/>
  <c r="X260" i="1"/>
  <c r="W260" i="1" s="1"/>
  <c r="FU252" i="1"/>
  <c r="FT252" i="1"/>
  <c r="AL246" i="1"/>
  <c r="EL224" i="1"/>
  <c r="DG218" i="1"/>
  <c r="DF218" i="1" s="1"/>
  <c r="DF219" i="1"/>
  <c r="BY216" i="1"/>
  <c r="BY212" i="1" s="1"/>
  <c r="BY236" i="1" s="1"/>
  <c r="CA212" i="1"/>
  <c r="AL204" i="1"/>
  <c r="AF203" i="1"/>
  <c r="AL203" i="1" s="1"/>
  <c r="AR204" i="1"/>
  <c r="AR203" i="1" s="1"/>
  <c r="EG191" i="1"/>
  <c r="DY188" i="1"/>
  <c r="R233" i="1"/>
  <c r="Q175" i="1"/>
  <c r="H178" i="1"/>
  <c r="FD301" i="1"/>
  <c r="FF27" i="1"/>
  <c r="FF17" i="1"/>
  <c r="FF29" i="1"/>
  <c r="FA32" i="1"/>
  <c r="FA147" i="1"/>
  <c r="EY147" i="1" s="1"/>
  <c r="EZ147" i="1" s="1"/>
  <c r="FA146" i="1"/>
  <c r="EY149" i="1"/>
  <c r="EZ149" i="1" s="1"/>
  <c r="DH172" i="1"/>
  <c r="DF107" i="1"/>
  <c r="DF172" i="1" s="1"/>
  <c r="FE92" i="1"/>
  <c r="EL92" i="1"/>
  <c r="DN92" i="1"/>
  <c r="DS92" i="1"/>
  <c r="DM74" i="1"/>
  <c r="DT74" i="1"/>
  <c r="DR74" i="1" s="1"/>
  <c r="DO73" i="1"/>
  <c r="K300" i="1"/>
  <c r="DY291" i="1"/>
  <c r="DY252" i="1"/>
  <c r="FU246" i="1"/>
  <c r="FT246" i="1"/>
  <c r="EK218" i="1"/>
  <c r="ET218" i="1"/>
  <c r="EL207" i="1"/>
  <c r="EM207" i="1"/>
  <c r="S233" i="1"/>
  <c r="S300" i="1" s="1"/>
  <c r="W179" i="1"/>
  <c r="W178" i="1"/>
  <c r="FA235" i="1"/>
  <c r="EY177" i="1"/>
  <c r="EZ177" i="1" s="1"/>
  <c r="FV157" i="1"/>
  <c r="FT157" i="1" s="1"/>
  <c r="EH147" i="1"/>
  <c r="EF147" i="1" s="1"/>
  <c r="EG147" i="1" s="1"/>
  <c r="FL145" i="1"/>
  <c r="FI234" i="1"/>
  <c r="Z236" i="1"/>
  <c r="Z304" i="1" s="1"/>
  <c r="AK212" i="1"/>
  <c r="AK236" i="1" s="1"/>
  <c r="AK304" i="1" s="1"/>
  <c r="EG197" i="1"/>
  <c r="DS189" i="1"/>
  <c r="EK186" i="1"/>
  <c r="AS233" i="1"/>
  <c r="FU182" i="1"/>
  <c r="O233" i="1"/>
  <c r="N175" i="1"/>
  <c r="O240" i="1"/>
  <c r="N241" i="1"/>
  <c r="DF180" i="1"/>
  <c r="FM180" i="1"/>
  <c r="DZ180" i="1"/>
  <c r="DP303" i="1"/>
  <c r="FD145" i="1"/>
  <c r="FK126" i="1"/>
  <c r="EE126" i="1"/>
  <c r="FC126" i="1"/>
  <c r="EY126" i="1" s="1"/>
  <c r="EZ126" i="1" s="1"/>
  <c r="FT114" i="1"/>
  <c r="FU114" i="1" s="1"/>
  <c r="FZ114" i="1"/>
  <c r="CH338" i="1"/>
  <c r="CH19" i="1" s="1"/>
  <c r="CH32" i="1"/>
  <c r="DY95" i="1"/>
  <c r="BN333" i="1"/>
  <c r="BN13" i="1" s="1"/>
  <c r="BN26" i="1"/>
  <c r="BN15" i="1"/>
  <c r="EG89" i="1"/>
  <c r="FA65" i="1"/>
  <c r="EY65" i="1" s="1"/>
  <c r="EZ65" i="1" s="1"/>
  <c r="EY66" i="1"/>
  <c r="EZ66" i="1" s="1"/>
  <c r="DN50" i="1"/>
  <c r="K175" i="1"/>
  <c r="ET157" i="1"/>
  <c r="EK157" i="1"/>
  <c r="EK146" i="1"/>
  <c r="ES145" i="1"/>
  <c r="EM142" i="1"/>
  <c r="EL142" i="1"/>
  <c r="DS112" i="1"/>
  <c r="EZ88" i="1"/>
  <c r="FG81" i="1"/>
  <c r="FD81" i="1"/>
  <c r="FE81" i="1" s="1"/>
  <c r="FF39" i="1"/>
  <c r="BS189" i="1"/>
  <c r="BT186" i="1"/>
  <c r="BS186" i="1" s="1"/>
  <c r="FE180" i="1"/>
  <c r="DR141" i="1"/>
  <c r="FS141" i="1"/>
  <c r="EE109" i="1"/>
  <c r="ED107" i="1"/>
  <c r="DX109" i="1"/>
  <c r="AR304" i="1"/>
  <c r="FT82" i="1"/>
  <c r="FU82" i="1" s="1"/>
  <c r="FT66" i="1"/>
  <c r="FU66" i="1" s="1"/>
  <c r="FV65" i="1"/>
  <c r="FT65" i="1" s="1"/>
  <c r="FU65" i="1" s="1"/>
  <c r="DO39" i="1"/>
  <c r="FA59" i="1"/>
  <c r="EY59" i="1" s="1"/>
  <c r="EZ59" i="1" s="1"/>
  <c r="DM59" i="1"/>
  <c r="DO38" i="1"/>
  <c r="AL53" i="1"/>
  <c r="AF52" i="1"/>
  <c r="AL52" i="1" s="1"/>
  <c r="FO50" i="1"/>
  <c r="DS50" i="1"/>
  <c r="CZ38" i="1"/>
  <c r="CZ34" i="1" s="1"/>
  <c r="DG38" i="1"/>
  <c r="DG34" i="1" s="1"/>
  <c r="DF43" i="1"/>
  <c r="AS300" i="1"/>
  <c r="AB335" i="1"/>
  <c r="AB337" i="1" s="1"/>
  <c r="AB333" i="1"/>
  <c r="AB13" i="1" s="1"/>
  <c r="AB15" i="1"/>
  <c r="AB26" i="1"/>
  <c r="EL197" i="1"/>
  <c r="EM197" i="1"/>
  <c r="DN190" i="1"/>
  <c r="EZ161" i="1"/>
  <c r="DS152" i="1"/>
  <c r="BT138" i="1"/>
  <c r="BS139" i="1"/>
  <c r="BS138" i="1" s="1"/>
  <c r="FE124" i="1"/>
  <c r="DB172" i="1"/>
  <c r="DB304" i="1" s="1"/>
  <c r="CZ107" i="1"/>
  <c r="CZ172" i="1" s="1"/>
  <c r="CZ304" i="1" s="1"/>
  <c r="CS335" i="1"/>
  <c r="CS337" i="1" s="1"/>
  <c r="CS333" i="1"/>
  <c r="CS13" i="1" s="1"/>
  <c r="CS26" i="1"/>
  <c r="CS15" i="1"/>
  <c r="EK65" i="1"/>
  <c r="EL65" i="1" s="1"/>
  <c r="ET65" i="1"/>
  <c r="DS60" i="1"/>
  <c r="FO60" i="1"/>
  <c r="EH60" i="1"/>
  <c r="EF60" i="1" s="1"/>
  <c r="EG60" i="1" s="1"/>
  <c r="DG46" i="1"/>
  <c r="DF46" i="1" s="1"/>
  <c r="DF48" i="1"/>
  <c r="FA48" i="1"/>
  <c r="BB333" i="1"/>
  <c r="BB13" i="1" s="1"/>
  <c r="AK168" i="1"/>
  <c r="F300" i="1"/>
  <c r="N261" i="1"/>
  <c r="O260" i="1"/>
  <c r="N260" i="1" s="1"/>
  <c r="BK197" i="1"/>
  <c r="CA172" i="1"/>
  <c r="BY107" i="1"/>
  <c r="BY172" i="1" s="1"/>
  <c r="BY304" i="1" s="1"/>
  <c r="I175" i="1"/>
  <c r="EZ127" i="1"/>
  <c r="CS338" i="1"/>
  <c r="CS19" i="1" s="1"/>
  <c r="CS32" i="1"/>
  <c r="FD90" i="1"/>
  <c r="FG90" i="1"/>
  <c r="EA62" i="1"/>
  <c r="DX62" i="1"/>
  <c r="DY62" i="1" s="1"/>
  <c r="DS138" i="1"/>
  <c r="CJ304" i="1"/>
  <c r="CJ143" i="1"/>
  <c r="CQ90" i="1"/>
  <c r="CQ34" i="1" s="1"/>
  <c r="CQ168" i="1" s="1"/>
  <c r="CQ300" i="1" s="1"/>
  <c r="DY64" i="1"/>
  <c r="FU133" i="1"/>
  <c r="FK119" i="1"/>
  <c r="FD119" i="1"/>
  <c r="FE119" i="1" s="1"/>
  <c r="DL107" i="1"/>
  <c r="EZ106" i="1"/>
  <c r="ES90" i="1"/>
  <c r="EK94" i="1"/>
  <c r="ET94" i="1"/>
  <c r="EG85" i="1"/>
  <c r="FE48" i="1"/>
  <c r="CJ168" i="1"/>
  <c r="CJ300" i="1" s="1"/>
  <c r="FU129" i="1"/>
  <c r="FT128" i="1"/>
  <c r="FU128" i="1" s="1"/>
  <c r="EX126" i="1"/>
  <c r="FO49" i="1"/>
  <c r="DS49" i="1"/>
  <c r="DE335" i="1"/>
  <c r="DE333" i="1"/>
  <c r="DE13" i="1" s="1"/>
  <c r="DE26" i="1"/>
  <c r="DE15" i="1"/>
  <c r="DQ303" i="1"/>
  <c r="AR309" i="1"/>
  <c r="AR306" i="1" s="1"/>
  <c r="AL309" i="1"/>
  <c r="AF306" i="1"/>
  <c r="AL306" i="1" s="1"/>
  <c r="FK309" i="1"/>
  <c r="FD309" i="1"/>
  <c r="FE309" i="1" s="1"/>
  <c r="FJ307" i="1"/>
  <c r="FD307" i="1" s="1"/>
  <c r="FJ306" i="1"/>
  <c r="ET296" i="1"/>
  <c r="EK296" i="1"/>
  <c r="EL296" i="1" s="1"/>
  <c r="ES22" i="1"/>
  <c r="FE284" i="1"/>
  <c r="DY284" i="1"/>
  <c r="FM284" i="1"/>
  <c r="FU262" i="1"/>
  <c r="FT262" i="1"/>
  <c r="EG274" i="1"/>
  <c r="DY277" i="1"/>
  <c r="FM277" i="1"/>
  <c r="EL277" i="1"/>
  <c r="FE277" i="1"/>
  <c r="FU248" i="1"/>
  <c r="CP248" i="1" s="1"/>
  <c r="CP242" i="1" s="1"/>
  <c r="CN242" i="1" s="1"/>
  <c r="FT248" i="1"/>
  <c r="CO248" i="1" s="1"/>
  <c r="CN245" i="1"/>
  <c r="FU265" i="1"/>
  <c r="CP264" i="1" s="1"/>
  <c r="CP261" i="1" s="1"/>
  <c r="CP260" i="1" s="1"/>
  <c r="FT265" i="1"/>
  <c r="CO264" i="1" s="1"/>
  <c r="EL255" i="1"/>
  <c r="EM255" i="1"/>
  <c r="EZ215" i="1"/>
  <c r="DA238" i="1"/>
  <c r="CZ239" i="1"/>
  <c r="DN219" i="1"/>
  <c r="EZ189" i="1"/>
  <c r="CB19" i="1"/>
  <c r="CT272" i="1"/>
  <c r="CU260" i="1"/>
  <c r="FE252" i="1"/>
  <c r="AV238" i="1"/>
  <c r="FU235" i="1"/>
  <c r="EL235" i="1"/>
  <c r="DR224" i="1"/>
  <c r="DS224" i="1" s="1"/>
  <c r="DT24" i="1"/>
  <c r="DR24" i="1" s="1"/>
  <c r="DS24" i="1" s="1"/>
  <c r="FE197" i="1"/>
  <c r="DS197" i="1"/>
  <c r="AL189" i="1"/>
  <c r="AR189" i="1"/>
  <c r="AR186" i="1" s="1"/>
  <c r="AF186" i="1"/>
  <c r="AL186" i="1" s="1"/>
  <c r="EE326" i="1"/>
  <c r="DX326" i="1"/>
  <c r="DY326" i="1" s="1"/>
  <c r="ED20" i="1"/>
  <c r="DX20" i="1" s="1"/>
  <c r="DY20" i="1" s="1"/>
  <c r="EL284" i="1"/>
  <c r="EH246" i="1"/>
  <c r="EF246" i="1" s="1"/>
  <c r="EG246" i="1" s="1"/>
  <c r="BV240" i="1"/>
  <c r="BV238" i="1" s="1"/>
  <c r="DT218" i="1"/>
  <c r="DR218" i="1" s="1"/>
  <c r="DR219" i="1"/>
  <c r="DS219" i="1" s="1"/>
  <c r="FU184" i="1"/>
  <c r="DU303" i="1"/>
  <c r="DU16" i="1"/>
  <c r="DU15" i="1" s="1"/>
  <c r="DS149" i="1"/>
  <c r="FO149" i="1"/>
  <c r="FY112" i="1"/>
  <c r="EX112" i="1"/>
  <c r="EK112" i="1"/>
  <c r="EW109" i="1"/>
  <c r="DY74" i="1"/>
  <c r="EL74" i="1"/>
  <c r="FE74" i="1"/>
  <c r="EL58" i="1"/>
  <c r="DN58" i="1"/>
  <c r="DS58" i="1"/>
  <c r="FE58" i="1"/>
  <c r="EY207" i="1"/>
  <c r="EZ207" i="1" s="1"/>
  <c r="FA206" i="1"/>
  <c r="EZ191" i="1"/>
  <c r="DO301" i="1"/>
  <c r="DM235" i="1"/>
  <c r="DN235" i="1" s="1"/>
  <c r="EL188" i="1"/>
  <c r="DF157" i="1"/>
  <c r="DG145" i="1"/>
  <c r="DG144" i="1" s="1"/>
  <c r="DG23" i="1" s="1"/>
  <c r="DF23" i="1" s="1"/>
  <c r="DG181" i="1"/>
  <c r="DF181" i="1" s="1"/>
  <c r="FO181" i="1"/>
  <c r="DI181" i="1"/>
  <c r="FM181" i="1" s="1"/>
  <c r="DM180" i="1"/>
  <c r="DN180" i="1" s="1"/>
  <c r="DO179" i="1"/>
  <c r="DO181" i="1"/>
  <c r="DM181" i="1" s="1"/>
  <c r="FS134" i="1"/>
  <c r="DR134" i="1"/>
  <c r="DS127" i="1"/>
  <c r="DI126" i="1"/>
  <c r="EG126" i="1" s="1"/>
  <c r="DY127" i="1"/>
  <c r="CQ338" i="1"/>
  <c r="CQ19" i="1" s="1"/>
  <c r="CQ32" i="1"/>
  <c r="CI338" i="1"/>
  <c r="CI19" i="1" s="1"/>
  <c r="CI32" i="1"/>
  <c r="BV338" i="1"/>
  <c r="BV19" i="1" s="1"/>
  <c r="BV32" i="1"/>
  <c r="EZ89" i="1"/>
  <c r="EL88" i="1"/>
  <c r="EK75" i="1"/>
  <c r="ET75" i="1"/>
  <c r="EF64" i="1"/>
  <c r="EG64" i="1" s="1"/>
  <c r="CK46" i="1"/>
  <c r="CK38" i="1" s="1"/>
  <c r="CK34" i="1" s="1"/>
  <c r="CK168" i="1" s="1"/>
  <c r="CL38" i="1"/>
  <c r="FN169" i="1"/>
  <c r="FN303" i="1" s="1"/>
  <c r="FL35" i="1"/>
  <c r="FM35" i="1" s="1"/>
  <c r="EL160" i="1"/>
  <c r="EM160" i="1"/>
  <c r="EH87" i="1"/>
  <c r="EF87" i="1" s="1"/>
  <c r="EG87" i="1" s="1"/>
  <c r="EF88" i="1"/>
  <c r="EG88" i="1" s="1"/>
  <c r="CO194" i="1"/>
  <c r="CO190" i="1" s="1"/>
  <c r="CO189" i="1"/>
  <c r="CR179" i="1"/>
  <c r="CR178" i="1" s="1"/>
  <c r="CR175" i="1" s="1"/>
  <c r="CR233" i="1" s="1"/>
  <c r="CQ180" i="1"/>
  <c r="CQ179" i="1" s="1"/>
  <c r="CQ178" i="1" s="1"/>
  <c r="CQ175" i="1" s="1"/>
  <c r="CQ233" i="1" s="1"/>
  <c r="FL233" i="1"/>
  <c r="FE141" i="1"/>
  <c r="EG141" i="1"/>
  <c r="DY141" i="1"/>
  <c r="EL141" i="1"/>
  <c r="AC338" i="1"/>
  <c r="AC19" i="1" s="1"/>
  <c r="AC32" i="1"/>
  <c r="BE168" i="1"/>
  <c r="AN335" i="1"/>
  <c r="AN333" i="1"/>
  <c r="AN13" i="1" s="1"/>
  <c r="AN26" i="1"/>
  <c r="AN15" i="1"/>
  <c r="EY296" i="1"/>
  <c r="EZ296" i="1" s="1"/>
  <c r="FA22" i="1"/>
  <c r="EY22" i="1" s="1"/>
  <c r="EZ22" i="1" s="1"/>
  <c r="EJ212" i="1"/>
  <c r="EF213" i="1"/>
  <c r="FE127" i="1"/>
  <c r="DR115" i="1"/>
  <c r="DS115" i="1" s="1"/>
  <c r="AR300" i="1"/>
  <c r="BB335" i="1"/>
  <c r="BB337" i="1" s="1"/>
  <c r="AC335" i="1"/>
  <c r="AC337" i="1" s="1"/>
  <c r="AC333" i="1"/>
  <c r="AC13" i="1" s="1"/>
  <c r="AC26" i="1"/>
  <c r="AC15" i="1"/>
  <c r="EM213" i="1"/>
  <c r="EL213" i="1"/>
  <c r="EK212" i="1"/>
  <c r="EF206" i="1"/>
  <c r="EG206" i="1" s="1"/>
  <c r="EH205" i="1"/>
  <c r="EM134" i="1"/>
  <c r="EL134" i="1"/>
  <c r="EK133" i="1"/>
  <c r="CD338" i="1"/>
  <c r="CD32" i="1"/>
  <c r="CD19" i="1" s="1"/>
  <c r="BL43" i="1"/>
  <c r="AY43" i="1"/>
  <c r="AF175" i="1"/>
  <c r="AF233" i="1" s="1"/>
  <c r="AF300" i="1" s="1"/>
  <c r="FE134" i="1"/>
  <c r="FD133" i="1"/>
  <c r="FE133" i="1" s="1"/>
  <c r="DM99" i="1"/>
  <c r="DT99" i="1"/>
  <c r="DR99" i="1" s="1"/>
  <c r="DO90" i="1"/>
  <c r="DM90" i="1" s="1"/>
  <c r="FL90" i="1"/>
  <c r="FM90" i="1" s="1"/>
  <c r="BO333" i="1"/>
  <c r="BO13" i="1" s="1"/>
  <c r="BO15" i="1"/>
  <c r="BO26" i="1"/>
  <c r="BH89" i="1"/>
  <c r="BT89" i="1"/>
  <c r="BS89" i="1" s="1"/>
  <c r="CC89" i="1"/>
  <c r="FN34" i="1"/>
  <c r="FL38" i="1"/>
  <c r="DN40" i="1"/>
  <c r="DX133" i="1"/>
  <c r="DY133" i="1" s="1"/>
  <c r="CF304" i="1"/>
  <c r="CF143" i="1"/>
  <c r="EZ58" i="1"/>
  <c r="EM50" i="1"/>
  <c r="EL50" i="1"/>
  <c r="FO43" i="1"/>
  <c r="DS43" i="1"/>
  <c r="DN127" i="1"/>
  <c r="DC338" i="1"/>
  <c r="DC19" i="1" s="1"/>
  <c r="DC32" i="1"/>
  <c r="DY106" i="1"/>
  <c r="FE106" i="1"/>
  <c r="EL106" i="1"/>
  <c r="EH65" i="1"/>
  <c r="EF65" i="1" s="1"/>
  <c r="EG65" i="1" s="1"/>
  <c r="DH161" i="1"/>
  <c r="DH169" i="1"/>
  <c r="CF168" i="1"/>
  <c r="FA133" i="1"/>
  <c r="EY133" i="1" s="1"/>
  <c r="EZ133" i="1" s="1"/>
  <c r="DM133" i="1"/>
  <c r="DN133" i="1" s="1"/>
  <c r="FT127" i="1"/>
  <c r="FU127" i="1" s="1"/>
  <c r="FZ127" i="1"/>
  <c r="FY126" i="1"/>
  <c r="FK114" i="1"/>
  <c r="FD114" i="1"/>
  <c r="FE114" i="1" s="1"/>
  <c r="DN49" i="1"/>
  <c r="DY49" i="1"/>
  <c r="DQ304" i="1"/>
  <c r="DQ32" i="1" s="1"/>
  <c r="X326" i="1"/>
  <c r="W326" i="1" s="1"/>
  <c r="W327" i="1"/>
  <c r="DR322" i="1"/>
  <c r="DS322" i="1"/>
  <c r="FV263" i="1"/>
  <c r="EK263" i="1"/>
  <c r="ET263" i="1"/>
  <c r="DX272" i="1"/>
  <c r="EA272" i="1"/>
  <c r="EF241" i="1"/>
  <c r="DE306" i="1"/>
  <c r="DC306" i="1" s="1"/>
  <c r="DC309" i="1"/>
  <c r="EY291" i="1"/>
  <c r="EZ291" i="1" s="1"/>
  <c r="FB24" i="1"/>
  <c r="DZ241" i="1"/>
  <c r="DX250" i="1"/>
  <c r="EM248" i="1"/>
  <c r="EL248" i="1"/>
  <c r="EU16" i="1"/>
  <c r="BZ221" i="1"/>
  <c r="BI218" i="1"/>
  <c r="BH221" i="1"/>
  <c r="BH218" i="1" s="1"/>
  <c r="FH31" i="1"/>
  <c r="EL244" i="1"/>
  <c r="EM244" i="1"/>
  <c r="V238" i="1"/>
  <c r="T240" i="1"/>
  <c r="EL201" i="1"/>
  <c r="FU201" i="1"/>
  <c r="FE189" i="1"/>
  <c r="DN189" i="1"/>
  <c r="EL189" i="1"/>
  <c r="FP31" i="1"/>
  <c r="FQ31" i="1" s="1"/>
  <c r="P212" i="1"/>
  <c r="N213" i="1"/>
  <c r="H179" i="1"/>
  <c r="J178" i="1"/>
  <c r="J175" i="1" s="1"/>
  <c r="J233" i="1" s="1"/>
  <c r="J300" i="1" s="1"/>
  <c r="AW338" i="1"/>
  <c r="AW19" i="1" s="1"/>
  <c r="AW32" i="1"/>
  <c r="EH94" i="1"/>
  <c r="EF94" i="1" s="1"/>
  <c r="EG94" i="1" s="1"/>
  <c r="EF95" i="1"/>
  <c r="EG95" i="1" s="1"/>
  <c r="EY219" i="1"/>
  <c r="EZ219" i="1" s="1"/>
  <c r="FA218" i="1"/>
  <c r="EY218" i="1" s="1"/>
  <c r="EL184" i="1"/>
  <c r="EM184" i="1"/>
  <c r="DS148" i="1"/>
  <c r="FO148" i="1"/>
  <c r="EL117" i="1"/>
  <c r="EZ117" i="1"/>
  <c r="DN117" i="1"/>
  <c r="BV178" i="1"/>
  <c r="CF179" i="1"/>
  <c r="EF235" i="1"/>
  <c r="EG235" i="1" s="1"/>
  <c r="DI109" i="1"/>
  <c r="FE109" i="1" s="1"/>
  <c r="CM338" i="1"/>
  <c r="CM19" i="1" s="1"/>
  <c r="CM32" i="1"/>
  <c r="DY89" i="1"/>
  <c r="EL89" i="1"/>
  <c r="FE89" i="1"/>
  <c r="AK53" i="1"/>
  <c r="Z52" i="1"/>
  <c r="AK52" i="1" s="1"/>
  <c r="DE338" i="1"/>
  <c r="DE19" i="1" s="1"/>
  <c r="DE32" i="1"/>
  <c r="CZ152" i="1"/>
  <c r="CZ145" i="1" s="1"/>
  <c r="CZ144" i="1" s="1"/>
  <c r="CZ133" i="1"/>
  <c r="FE117" i="1"/>
  <c r="DY112" i="1"/>
  <c r="CK94" i="1"/>
  <c r="CK90" i="1" s="1"/>
  <c r="CL90" i="1"/>
  <c r="BM333" i="1"/>
  <c r="BM13" i="1" s="1"/>
  <c r="BM26" i="1"/>
  <c r="BM15" i="1"/>
  <c r="DY152" i="1"/>
  <c r="EL152" i="1"/>
  <c r="DT62" i="1"/>
  <c r="DR62" i="1" s="1"/>
  <c r="EH47" i="1"/>
  <c r="DI47" i="1"/>
  <c r="FE47" i="1" s="1"/>
  <c r="FG47" i="1"/>
  <c r="DJ46" i="1"/>
  <c r="DJ39" i="1"/>
  <c r="EA47" i="1"/>
  <c r="AA335" i="1"/>
  <c r="AA337" i="1" s="1"/>
  <c r="AA333" i="1"/>
  <c r="AA13" i="1" s="1"/>
  <c r="AA26" i="1"/>
  <c r="AA15" i="1"/>
  <c r="FO101" i="1"/>
  <c r="DS101" i="1"/>
  <c r="CR300" i="1"/>
  <c r="EM52" i="1"/>
  <c r="EL52" i="1"/>
  <c r="EW310" i="1"/>
  <c r="EX313" i="1"/>
  <c r="EW309" i="1"/>
  <c r="FY313" i="1"/>
  <c r="EK313" i="1"/>
  <c r="H309" i="1"/>
  <c r="H306" i="1" s="1"/>
  <c r="H338" i="1" s="1"/>
  <c r="J306" i="1"/>
  <c r="J338" i="1" s="1"/>
  <c r="DF267" i="1"/>
  <c r="DG261" i="1"/>
  <c r="DO261" i="1"/>
  <c r="DM267" i="1"/>
  <c r="H265" i="1"/>
  <c r="I261" i="1"/>
  <c r="FM274" i="1"/>
  <c r="DY274" i="1"/>
  <c r="FM254" i="1"/>
  <c r="EL254" i="1"/>
  <c r="FE254" i="1"/>
  <c r="DY254" i="1"/>
  <c r="BS242" i="1"/>
  <c r="BS240" i="1" s="1"/>
  <c r="BS238" i="1" s="1"/>
  <c r="BT240" i="1"/>
  <c r="BT238" i="1" s="1"/>
  <c r="EI278" i="1"/>
  <c r="FT267" i="1"/>
  <c r="FU267" i="1"/>
  <c r="FO260" i="1"/>
  <c r="FL260" i="1" s="1"/>
  <c r="EH322" i="1"/>
  <c r="EF322" i="1" s="1"/>
  <c r="EG322" i="1" s="1"/>
  <c r="EF323" i="1"/>
  <c r="EG323" i="1" s="1"/>
  <c r="EJ322" i="1"/>
  <c r="FC313" i="1"/>
  <c r="EJ309" i="1"/>
  <c r="DL307" i="1"/>
  <c r="DL306" i="1" s="1"/>
  <c r="DL308" i="1" s="1"/>
  <c r="N327" i="1"/>
  <c r="O326" i="1"/>
  <c r="N326" i="1" s="1"/>
  <c r="DZ261" i="1"/>
  <c r="EA263" i="1"/>
  <c r="DX263" i="1"/>
  <c r="DY263" i="1" s="1"/>
  <c r="DN274" i="1"/>
  <c r="EK322" i="1"/>
  <c r="EM269" i="1"/>
  <c r="EL269" i="1"/>
  <c r="AZ261" i="1"/>
  <c r="AZ260" i="1" s="1"/>
  <c r="AY262" i="1"/>
  <c r="U238" i="1"/>
  <c r="T260" i="1"/>
  <c r="EF294" i="1"/>
  <c r="EG294" i="1" s="1"/>
  <c r="EH293" i="1"/>
  <c r="EF293" i="1" s="1"/>
  <c r="EG293" i="1" s="1"/>
  <c r="EG291" i="1"/>
  <c r="FG272" i="1"/>
  <c r="FD272" i="1"/>
  <c r="DS215" i="1"/>
  <c r="CN236" i="1"/>
  <c r="CN202" i="1"/>
  <c r="CN201" i="1" s="1"/>
  <c r="CN199" i="1" s="1"/>
  <c r="CN197" i="1" s="1"/>
  <c r="CN196" i="1" s="1"/>
  <c r="FT210" i="1"/>
  <c r="FU210" i="1" s="1"/>
  <c r="FV209" i="1"/>
  <c r="FT209" i="1" s="1"/>
  <c r="FU209" i="1" s="1"/>
  <c r="DJ32" i="1"/>
  <c r="FT295" i="1"/>
  <c r="FU295" i="1" s="1"/>
  <c r="FV293" i="1"/>
  <c r="FT293" i="1" s="1"/>
  <c r="FU293" i="1" s="1"/>
  <c r="EY244" i="1"/>
  <c r="EZ244" i="1" s="1"/>
  <c r="FA243" i="1"/>
  <c r="EY243" i="1" s="1"/>
  <c r="EZ243" i="1" s="1"/>
  <c r="ES241" i="1"/>
  <c r="EL222" i="1"/>
  <c r="EM222" i="1"/>
  <c r="BT197" i="1"/>
  <c r="FG191" i="1"/>
  <c r="FD191" i="1"/>
  <c r="FF186" i="1"/>
  <c r="P240" i="1"/>
  <c r="P238" i="1" s="1"/>
  <c r="FM216" i="1"/>
  <c r="EG216" i="1"/>
  <c r="CY179" i="1"/>
  <c r="CW180" i="1"/>
  <c r="EM177" i="1"/>
  <c r="L335" i="1"/>
  <c r="L337" i="1" s="1"/>
  <c r="L333" i="1"/>
  <c r="EF316" i="1"/>
  <c r="EG316" i="1" s="1"/>
  <c r="EH315" i="1"/>
  <c r="EL316" i="1"/>
  <c r="DY316" i="1"/>
  <c r="FE316" i="1"/>
  <c r="EH218" i="1"/>
  <c r="EF218" i="1" s="1"/>
  <c r="EF219" i="1"/>
  <c r="EG219" i="1" s="1"/>
  <c r="CK199" i="1"/>
  <c r="CL197" i="1"/>
  <c r="CK197" i="1" s="1"/>
  <c r="CK175" i="1" s="1"/>
  <c r="CK233" i="1" s="1"/>
  <c r="BJ338" i="1"/>
  <c r="BJ19" i="1" s="1"/>
  <c r="BJ32" i="1"/>
  <c r="BB338" i="1"/>
  <c r="BB19" i="1" s="1"/>
  <c r="BB32" i="1"/>
  <c r="EA84" i="1"/>
  <c r="ES84" i="1"/>
  <c r="DZ81" i="1"/>
  <c r="DX84" i="1"/>
  <c r="DY84" i="1" s="1"/>
  <c r="EM246" i="1"/>
  <c r="EL246" i="1"/>
  <c r="EM223" i="1"/>
  <c r="EL223" i="1"/>
  <c r="FE216" i="1"/>
  <c r="AR175" i="1"/>
  <c r="AR233" i="1" s="1"/>
  <c r="DC240" i="1"/>
  <c r="DC239" i="1" s="1"/>
  <c r="DC238" i="1" s="1"/>
  <c r="DC226" i="1" s="1"/>
  <c r="DN216" i="1"/>
  <c r="Z326" i="1"/>
  <c r="AA20" i="1"/>
  <c r="EL318" i="1"/>
  <c r="EZ318" i="1"/>
  <c r="DR313" i="1"/>
  <c r="DS313" i="1" s="1"/>
  <c r="DV309" i="1"/>
  <c r="DM312" i="1"/>
  <c r="DQ310" i="1"/>
  <c r="DH309" i="1"/>
  <c r="DF310" i="1"/>
  <c r="FE326" i="1"/>
  <c r="FE318" i="1"/>
  <c r="BJ306" i="1"/>
  <c r="BJ335" i="1" s="1"/>
  <c r="BJ337" i="1" s="1"/>
  <c r="BH309" i="1"/>
  <c r="BH306" i="1" s="1"/>
  <c r="BH338" i="1" s="1"/>
  <c r="BH19" i="1" s="1"/>
  <c r="EG318" i="1"/>
  <c r="EH272" i="1"/>
  <c r="EF272" i="1" s="1"/>
  <c r="EG272" i="1" s="1"/>
  <c r="EF273" i="1"/>
  <c r="EG273" i="1" s="1"/>
  <c r="DJ306" i="1"/>
  <c r="FM273" i="1"/>
  <c r="EL273" i="1"/>
  <c r="FM263" i="1"/>
  <c r="FE263" i="1"/>
  <c r="FT297" i="1"/>
  <c r="FU297" i="1" s="1"/>
  <c r="FV296" i="1"/>
  <c r="FE291" i="1"/>
  <c r="EZ284" i="1"/>
  <c r="DN282" i="1"/>
  <c r="EM282" i="1"/>
  <c r="DS273" i="1"/>
  <c r="ES261" i="1"/>
  <c r="DS284" i="1"/>
  <c r="FU280" i="1"/>
  <c r="FT280" i="1"/>
  <c r="DG272" i="1"/>
  <c r="DF272" i="1" s="1"/>
  <c r="DF274" i="1"/>
  <c r="FV274" i="1"/>
  <c r="ES272" i="1"/>
  <c r="ET274" i="1"/>
  <c r="EK274" i="1"/>
  <c r="FO272" i="1"/>
  <c r="EG267" i="1"/>
  <c r="FF260" i="1"/>
  <c r="FU287" i="1"/>
  <c r="FT287" i="1"/>
  <c r="EZ267" i="1"/>
  <c r="DR279" i="1"/>
  <c r="DS279" i="1" s="1"/>
  <c r="DU278" i="1"/>
  <c r="EG277" i="1"/>
  <c r="FT268" i="1"/>
  <c r="FU268" i="1"/>
  <c r="DY267" i="1"/>
  <c r="BF260" i="1"/>
  <c r="BF238" i="1" s="1"/>
  <c r="EH261" i="1"/>
  <c r="CN253" i="1"/>
  <c r="FA250" i="1"/>
  <c r="EL247" i="1"/>
  <c r="EM247" i="1"/>
  <c r="EL245" i="1"/>
  <c r="EM245" i="1"/>
  <c r="CT239" i="1"/>
  <c r="FU290" i="1"/>
  <c r="FT290" i="1"/>
  <c r="BY240" i="1"/>
  <c r="BY238" i="1" s="1"/>
  <c r="EC234" i="1"/>
  <c r="FT224" i="1"/>
  <c r="FU224" i="1" s="1"/>
  <c r="FV24" i="1"/>
  <c r="EL219" i="1"/>
  <c r="FK213" i="1"/>
  <c r="EE213" i="1"/>
  <c r="DI213" i="1"/>
  <c r="DV213" i="1"/>
  <c r="DL212" i="1"/>
  <c r="BH202" i="1"/>
  <c r="BZ202" i="1"/>
  <c r="BY202" i="1" s="1"/>
  <c r="CX338" i="1"/>
  <c r="CX19" i="1" s="1"/>
  <c r="CW304" i="1"/>
  <c r="CX32" i="1"/>
  <c r="EY295" i="1"/>
  <c r="EZ295" i="1" s="1"/>
  <c r="FA293" i="1"/>
  <c r="EY293" i="1" s="1"/>
  <c r="EZ293" i="1" s="1"/>
  <c r="FM293" i="1"/>
  <c r="DS293" i="1"/>
  <c r="DY273" i="1"/>
  <c r="ET243" i="1"/>
  <c r="EK243" i="1"/>
  <c r="FV243" i="1"/>
  <c r="EF224" i="1"/>
  <c r="EG224" i="1" s="1"/>
  <c r="EH24" i="1"/>
  <c r="EF24" i="1" s="1"/>
  <c r="EG24" i="1" s="1"/>
  <c r="EB300" i="1"/>
  <c r="BI195" i="1"/>
  <c r="AZ194" i="1"/>
  <c r="AZ175" i="1" s="1"/>
  <c r="AZ233" i="1" s="1"/>
  <c r="AZ300" i="1" s="1"/>
  <c r="AY195" i="1"/>
  <c r="BL195" i="1" s="1"/>
  <c r="EG189" i="1"/>
  <c r="CC175" i="1"/>
  <c r="CB178" i="1"/>
  <c r="CB175" i="1" s="1"/>
  <c r="FN32" i="1"/>
  <c r="FN338" i="1"/>
  <c r="AX338" i="1"/>
  <c r="AX19" i="1" s="1"/>
  <c r="AX32" i="1"/>
  <c r="EG157" i="1"/>
  <c r="DS157" i="1"/>
  <c r="DY249" i="1"/>
  <c r="FB234" i="1"/>
  <c r="FB233" i="1"/>
  <c r="FB300" i="1" s="1"/>
  <c r="FB26" i="1" s="1"/>
  <c r="FB13" i="1" s="1"/>
  <c r="FT213" i="1"/>
  <c r="FU213" i="1" s="1"/>
  <c r="FY212" i="1"/>
  <c r="CZ175" i="1"/>
  <c r="DM304" i="1"/>
  <c r="DO32" i="1"/>
  <c r="EH161" i="1"/>
  <c r="EF161" i="1" s="1"/>
  <c r="EG161" i="1" s="1"/>
  <c r="FO161" i="1"/>
  <c r="DS161" i="1"/>
  <c r="FA94" i="1"/>
  <c r="EY95" i="1"/>
  <c r="EZ95" i="1" s="1"/>
  <c r="EH52" i="1"/>
  <c r="EF52" i="1" s="1"/>
  <c r="EG52" i="1" s="1"/>
  <c r="EF58" i="1"/>
  <c r="EG58" i="1" s="1"/>
  <c r="FA315" i="1"/>
  <c r="EY316" i="1"/>
  <c r="EZ316" i="1" s="1"/>
  <c r="DS291" i="1"/>
  <c r="EL252" i="1"/>
  <c r="EM252" i="1"/>
  <c r="AR246" i="1"/>
  <c r="EA218" i="1"/>
  <c r="DI218" i="1"/>
  <c r="DY218" i="1" s="1"/>
  <c r="FI233" i="1"/>
  <c r="FD236" i="1"/>
  <c r="EA205" i="1"/>
  <c r="DZ203" i="1"/>
  <c r="DX205" i="1"/>
  <c r="DY205" i="1" s="1"/>
  <c r="FU194" i="1"/>
  <c r="EM194" i="1"/>
  <c r="EL194" i="1"/>
  <c r="DS190" i="1"/>
  <c r="DX186" i="1"/>
  <c r="Z175" i="1"/>
  <c r="Z233" i="1" s="1"/>
  <c r="BX233" i="1"/>
  <c r="BX300" i="1" s="1"/>
  <c r="DR235" i="1"/>
  <c r="DS235" i="1" s="1"/>
  <c r="AM338" i="1"/>
  <c r="AM19" i="1" s="1"/>
  <c r="AM32" i="1"/>
  <c r="EZ152" i="1"/>
  <c r="FE152" i="1"/>
  <c r="DJ146" i="1"/>
  <c r="DI147" i="1"/>
  <c r="DY147" i="1" s="1"/>
  <c r="DM146" i="1"/>
  <c r="DO145" i="1"/>
  <c r="EF117" i="1"/>
  <c r="EG117" i="1" s="1"/>
  <c r="EJ114" i="1"/>
  <c r="EF114" i="1" s="1"/>
  <c r="EG114" i="1" s="1"/>
  <c r="EJ109" i="1"/>
  <c r="EF112" i="1"/>
  <c r="EG112" i="1" s="1"/>
  <c r="EA88" i="1"/>
  <c r="DZ87" i="1"/>
  <c r="DX88" i="1"/>
  <c r="DY88" i="1" s="1"/>
  <c r="EH78" i="1"/>
  <c r="EF78" i="1" s="1"/>
  <c r="EG78" i="1" s="1"/>
  <c r="EF79" i="1"/>
  <c r="EG79" i="1" s="1"/>
  <c r="FG73" i="1"/>
  <c r="DT73" i="1"/>
  <c r="DR73" i="1" s="1"/>
  <c r="DI73" i="1"/>
  <c r="ET73" i="1"/>
  <c r="EA73" i="1"/>
  <c r="FE249" i="1"/>
  <c r="FV218" i="1"/>
  <c r="FT223" i="1"/>
  <c r="AL179" i="1"/>
  <c r="AL178" i="1" s="1"/>
  <c r="AL175" i="1" s="1"/>
  <c r="AL233" i="1" s="1"/>
  <c r="FH13" i="1"/>
  <c r="DN161" i="1"/>
  <c r="DZ144" i="1"/>
  <c r="DF145" i="1"/>
  <c r="DF144" i="1" s="1"/>
  <c r="CM240" i="1"/>
  <c r="CM238" i="1" s="1"/>
  <c r="FU222" i="1"/>
  <c r="DY197" i="1"/>
  <c r="DT32" i="1"/>
  <c r="EU303" i="1"/>
  <c r="EU31" i="1" s="1"/>
  <c r="FG149" i="1"/>
  <c r="FG147" i="1" s="1"/>
  <c r="FD149" i="1"/>
  <c r="FE149" i="1" s="1"/>
  <c r="FT146" i="1"/>
  <c r="FV145" i="1"/>
  <c r="FV144" i="1" s="1"/>
  <c r="CZ240" i="1"/>
  <c r="DJ179" i="1"/>
  <c r="FG179" i="1" s="1"/>
  <c r="FF144" i="1"/>
  <c r="FR172" i="1"/>
  <c r="FR169" i="1"/>
  <c r="FS107" i="1"/>
  <c r="FR168" i="1"/>
  <c r="FL107" i="1"/>
  <c r="FV64" i="1"/>
  <c r="ET64" i="1"/>
  <c r="EK64" i="1"/>
  <c r="ES62" i="1"/>
  <c r="EM60" i="1"/>
  <c r="X52" i="1"/>
  <c r="W53" i="1"/>
  <c r="EF43" i="1"/>
  <c r="EG43" i="1" s="1"/>
  <c r="EH39" i="1"/>
  <c r="CV143" i="1"/>
  <c r="CT143" i="1" s="1"/>
  <c r="EL147" i="1"/>
  <c r="DC133" i="1"/>
  <c r="DC152" i="1"/>
  <c r="DC145" i="1" s="1"/>
  <c r="DC144" i="1" s="1"/>
  <c r="DR114" i="1"/>
  <c r="DS114" i="1" s="1"/>
  <c r="BI92" i="1"/>
  <c r="BH92" i="1" s="1"/>
  <c r="BH93" i="1"/>
  <c r="ES205" i="1"/>
  <c r="FD181" i="1"/>
  <c r="FG181" i="1"/>
  <c r="AV180" i="1"/>
  <c r="AV179" i="1" s="1"/>
  <c r="AV178" i="1" s="1"/>
  <c r="AV175" i="1" s="1"/>
  <c r="AV233" i="1" s="1"/>
  <c r="AW179" i="1"/>
  <c r="AW178" i="1" s="1"/>
  <c r="AW175" i="1" s="1"/>
  <c r="AW233" i="1" s="1"/>
  <c r="AW300" i="1" s="1"/>
  <c r="FL234" i="1"/>
  <c r="BW333" i="1"/>
  <c r="BW13" i="1" s="1"/>
  <c r="BW335" i="1"/>
  <c r="BW337" i="1" s="1"/>
  <c r="BW15" i="1"/>
  <c r="BW26" i="1"/>
  <c r="EH139" i="1"/>
  <c r="EF139" i="1" s="1"/>
  <c r="EG139" i="1" s="1"/>
  <c r="DS139" i="1"/>
  <c r="FO139" i="1"/>
  <c r="BU304" i="1"/>
  <c r="BU32" i="1" s="1"/>
  <c r="EH40" i="1"/>
  <c r="EF50" i="1"/>
  <c r="EG50" i="1" s="1"/>
  <c r="CH38" i="1"/>
  <c r="CH34" i="1" s="1"/>
  <c r="CH168" i="1" s="1"/>
  <c r="DJ302" i="1"/>
  <c r="DI302" i="1" s="1"/>
  <c r="DI37" i="1"/>
  <c r="EG37" i="1" s="1"/>
  <c r="DJ30" i="1"/>
  <c r="AJ335" i="1"/>
  <c r="AJ337" i="1" s="1"/>
  <c r="AJ333" i="1"/>
  <c r="AJ13" i="1" s="1"/>
  <c r="AJ15" i="1"/>
  <c r="AJ26" i="1"/>
  <c r="T335" i="1"/>
  <c r="T337" i="1" s="1"/>
  <c r="T333" i="1"/>
  <c r="AL300" i="1"/>
  <c r="FQ19" i="1"/>
  <c r="FT249" i="1"/>
  <c r="FU249" i="1"/>
  <c r="AY218" i="1"/>
  <c r="BL218" i="1" s="1"/>
  <c r="DY189" i="1"/>
  <c r="DS126" i="1"/>
  <c r="FK121" i="1"/>
  <c r="FD121" i="1"/>
  <c r="FE121" i="1" s="1"/>
  <c r="FJ107" i="1"/>
  <c r="CL338" i="1"/>
  <c r="CL19" i="1" s="1"/>
  <c r="CL32" i="1"/>
  <c r="DN106" i="1"/>
  <c r="DI59" i="1"/>
  <c r="FE59" i="1" s="1"/>
  <c r="DT59" i="1"/>
  <c r="DR59" i="1" s="1"/>
  <c r="EG48" i="1"/>
  <c r="CW38" i="1"/>
  <c r="CW34" i="1" s="1"/>
  <c r="CW168" i="1" s="1"/>
  <c r="CX34" i="1"/>
  <c r="CX168" i="1" s="1"/>
  <c r="CN168" i="1"/>
  <c r="BS168" i="1"/>
  <c r="AL212" i="1"/>
  <c r="AL236" i="1" s="1"/>
  <c r="AL304" i="1" s="1"/>
  <c r="AF236" i="1"/>
  <c r="AF304" i="1" s="1"/>
  <c r="EW233" i="1"/>
  <c r="EW236" i="1"/>
  <c r="EW234" i="1"/>
  <c r="EX212" i="1"/>
  <c r="EG124" i="1"/>
  <c r="AW43" i="1"/>
  <c r="AV43" i="1" s="1"/>
  <c r="AV44" i="1"/>
  <c r="FN23" i="1"/>
  <c r="DN101" i="1"/>
  <c r="EM101" i="1"/>
  <c r="FO96" i="1"/>
  <c r="DA300" i="1"/>
  <c r="DA303" i="1"/>
  <c r="DA16" i="1" s="1"/>
  <c r="DA161" i="1"/>
  <c r="DN89" i="1"/>
  <c r="DS20" i="1"/>
  <c r="EM138" i="1"/>
  <c r="EL138" i="1"/>
  <c r="FU138" i="1"/>
  <c r="CR304" i="1"/>
  <c r="CR143" i="1"/>
  <c r="FO78" i="1"/>
  <c r="DS78" i="1"/>
  <c r="FT50" i="1"/>
  <c r="FU50" i="1" s="1"/>
  <c r="DS48" i="1"/>
  <c r="DB168" i="1"/>
  <c r="EM114" i="1"/>
  <c r="DS106" i="1"/>
  <c r="FO106" i="1"/>
  <c r="EG106" i="1"/>
  <c r="FT95" i="1"/>
  <c r="FU95" i="1" s="1"/>
  <c r="FV94" i="1"/>
  <c r="DF90" i="1"/>
  <c r="DX24" i="1"/>
  <c r="DY24" i="1" s="1"/>
  <c r="DN141" i="1"/>
  <c r="EM141" i="1"/>
  <c r="EM127" i="1"/>
  <c r="EL127" i="1"/>
  <c r="EK126" i="1"/>
  <c r="EZ92" i="1"/>
  <c r="FV49" i="1"/>
  <c r="FT49" i="1" s="1"/>
  <c r="FU49" i="1" s="1"/>
  <c r="ET49" i="1"/>
  <c r="EK49" i="1"/>
  <c r="EG49" i="1"/>
  <c r="FE20" i="1"/>
  <c r="FE307" i="1" l="1"/>
  <c r="DI307" i="1"/>
  <c r="EZ278" i="1"/>
  <c r="AL241" i="1"/>
  <c r="AL240" i="1" s="1"/>
  <c r="AL238" i="1" s="1"/>
  <c r="CP246" i="1"/>
  <c r="DN249" i="1"/>
  <c r="FM249" i="1"/>
  <c r="EG249" i="1"/>
  <c r="CO252" i="1"/>
  <c r="AR242" i="1"/>
  <c r="AR240" i="1" s="1"/>
  <c r="AR238" i="1" s="1"/>
  <c r="T238" i="1"/>
  <c r="CN248" i="1"/>
  <c r="BE240" i="1"/>
  <c r="BE238" i="1" s="1"/>
  <c r="DS249" i="1"/>
  <c r="FN31" i="1"/>
  <c r="AZ335" i="1"/>
  <c r="AZ337" i="1" s="1"/>
  <c r="AZ333" i="1"/>
  <c r="AZ13" i="1" s="1"/>
  <c r="AZ26" i="1"/>
  <c r="AZ15" i="1"/>
  <c r="AF335" i="1"/>
  <c r="AF337" i="1" s="1"/>
  <c r="AF333" i="1"/>
  <c r="AF13" i="1" s="1"/>
  <c r="AF26" i="1"/>
  <c r="AF15" i="1"/>
  <c r="AK338" i="1"/>
  <c r="AK19" i="1" s="1"/>
  <c r="AK32" i="1"/>
  <c r="CV32" i="1"/>
  <c r="CQ335" i="1"/>
  <c r="CQ337" i="1" s="1"/>
  <c r="CQ333" i="1"/>
  <c r="CQ13" i="1" s="1"/>
  <c r="CQ26" i="1"/>
  <c r="CQ15" i="1"/>
  <c r="BS175" i="1"/>
  <c r="BS233" i="1" s="1"/>
  <c r="K335" i="1"/>
  <c r="K337" i="1" s="1"/>
  <c r="K333" i="1"/>
  <c r="FD17" i="1"/>
  <c r="FL29" i="1"/>
  <c r="FM29" i="1" s="1"/>
  <c r="FO29" i="1"/>
  <c r="DI186" i="1"/>
  <c r="FO186" i="1"/>
  <c r="FL186" i="1" s="1"/>
  <c r="BE213" i="1"/>
  <c r="BE212" i="1" s="1"/>
  <c r="BE304" i="1" s="1"/>
  <c r="BG212" i="1"/>
  <c r="EZ255" i="1"/>
  <c r="EY252" i="1"/>
  <c r="EZ252" i="1" s="1"/>
  <c r="DM240" i="1"/>
  <c r="DN240" i="1" s="1"/>
  <c r="FU242" i="1"/>
  <c r="FT242" i="1"/>
  <c r="DR241" i="1"/>
  <c r="DS241" i="1" s="1"/>
  <c r="DT240" i="1"/>
  <c r="CY338" i="1"/>
  <c r="CY19" i="1"/>
  <c r="DK299" i="1"/>
  <c r="FI238" i="1"/>
  <c r="EC238" i="1"/>
  <c r="EC299" i="1" s="1"/>
  <c r="EV238" i="1"/>
  <c r="EY322" i="1"/>
  <c r="EZ322" i="1" s="1"/>
  <c r="FA21" i="1"/>
  <c r="EY21" i="1" s="1"/>
  <c r="EZ21" i="1" s="1"/>
  <c r="ET36" i="1"/>
  <c r="EK36" i="1"/>
  <c r="DT36" i="1"/>
  <c r="DR36" i="1" s="1"/>
  <c r="DR40" i="1"/>
  <c r="DT170" i="1"/>
  <c r="DI170" i="1"/>
  <c r="FG170" i="1"/>
  <c r="DJ301" i="1"/>
  <c r="EA170" i="1"/>
  <c r="EL113" i="1"/>
  <c r="EM113" i="1"/>
  <c r="Z335" i="1"/>
  <c r="Z337" i="1" s="1"/>
  <c r="Z333" i="1"/>
  <c r="Z13" i="1" s="1"/>
  <c r="AA14" i="1" s="1"/>
  <c r="Z26" i="1"/>
  <c r="Z15" i="1"/>
  <c r="FO94" i="1"/>
  <c r="DS94" i="1"/>
  <c r="Y335" i="1"/>
  <c r="Y337" i="1" s="1"/>
  <c r="Y338" i="1"/>
  <c r="Y333" i="1"/>
  <c r="DX308" i="1"/>
  <c r="FM272" i="1"/>
  <c r="DN272" i="1"/>
  <c r="DN126" i="1"/>
  <c r="DB300" i="1"/>
  <c r="DB303" i="1"/>
  <c r="DB16" i="1" s="1"/>
  <c r="CZ16" i="1" s="1"/>
  <c r="DB161" i="1"/>
  <c r="DA335" i="1"/>
  <c r="DA337" i="1"/>
  <c r="DA333" i="1"/>
  <c r="DA13" i="1" s="1"/>
  <c r="DA26" i="1"/>
  <c r="DA15" i="1"/>
  <c r="BS300" i="1"/>
  <c r="DI30" i="1"/>
  <c r="DJ18" i="1"/>
  <c r="DI18" i="1" s="1"/>
  <c r="EG18" i="1" s="1"/>
  <c r="FE181" i="1"/>
  <c r="ET62" i="1"/>
  <c r="EK62" i="1"/>
  <c r="FL172" i="1"/>
  <c r="FM172" i="1" s="1"/>
  <c r="FM107" i="1"/>
  <c r="FR304" i="1"/>
  <c r="FR32" i="1" s="1"/>
  <c r="FS172" i="1"/>
  <c r="FS304" i="1" s="1"/>
  <c r="FS338" i="1" s="1"/>
  <c r="DZ23" i="1"/>
  <c r="EL73" i="1"/>
  <c r="FE73" i="1"/>
  <c r="DY73" i="1"/>
  <c r="DM145" i="1"/>
  <c r="DO144" i="1"/>
  <c r="EA203" i="1"/>
  <c r="DX203" i="1"/>
  <c r="DY203" i="1" s="1"/>
  <c r="EY315" i="1"/>
  <c r="EZ315" i="1" s="1"/>
  <c r="FA307" i="1"/>
  <c r="EY94" i="1"/>
  <c r="EZ94" i="1" s="1"/>
  <c r="FA90" i="1"/>
  <c r="EY90" i="1" s="1"/>
  <c r="CV233" i="1"/>
  <c r="CV300" i="1" s="1"/>
  <c r="FB16" i="1"/>
  <c r="FB15" i="1" s="1"/>
  <c r="FB303" i="1"/>
  <c r="FB31" i="1" s="1"/>
  <c r="EB26" i="1"/>
  <c r="DI212" i="1"/>
  <c r="FE213" i="1"/>
  <c r="FM213" i="1"/>
  <c r="DN213" i="1"/>
  <c r="DY213" i="1"/>
  <c r="FA249" i="1"/>
  <c r="EY249" i="1" s="1"/>
  <c r="EZ249" i="1" s="1"/>
  <c r="EY250" i="1"/>
  <c r="FU274" i="1"/>
  <c r="FT274" i="1"/>
  <c r="FT296" i="1"/>
  <c r="FU296" i="1" s="1"/>
  <c r="FV22" i="1"/>
  <c r="FT22" i="1" s="1"/>
  <c r="FU22" i="1" s="1"/>
  <c r="DF309" i="1"/>
  <c r="DH306" i="1"/>
  <c r="DF306" i="1" s="1"/>
  <c r="AK326" i="1"/>
  <c r="AK20" i="1" s="1"/>
  <c r="Z20" i="1"/>
  <c r="DX81" i="1"/>
  <c r="DY81" i="1" s="1"/>
  <c r="EA81" i="1"/>
  <c r="DZ39" i="1"/>
  <c r="FG186" i="1"/>
  <c r="FA241" i="1"/>
  <c r="FE272" i="1"/>
  <c r="AY260" i="1"/>
  <c r="AY238" i="1" s="1"/>
  <c r="AZ238" i="1"/>
  <c r="EY313" i="1"/>
  <c r="EZ313" i="1" s="1"/>
  <c r="FC310" i="1"/>
  <c r="EY310" i="1" s="1"/>
  <c r="EZ310" i="1" s="1"/>
  <c r="FC309" i="1"/>
  <c r="EI238" i="1"/>
  <c r="EI299" i="1" s="1"/>
  <c r="EI16" i="1" s="1"/>
  <c r="EI15" i="1" s="1"/>
  <c r="EF278" i="1"/>
  <c r="EG278" i="1" s="1"/>
  <c r="DO260" i="1"/>
  <c r="DM260" i="1" s="1"/>
  <c r="DM261" i="1"/>
  <c r="DN261" i="1" s="1"/>
  <c r="BV175" i="1"/>
  <c r="BV233" i="1" s="1"/>
  <c r="BV300" i="1" s="1"/>
  <c r="CF178" i="1"/>
  <c r="CF175" i="1" s="1"/>
  <c r="CF233" i="1" s="1"/>
  <c r="J335" i="1"/>
  <c r="J337" i="1" s="1"/>
  <c r="J333" i="1"/>
  <c r="DZ240" i="1"/>
  <c r="EA241" i="1"/>
  <c r="DX241" i="1"/>
  <c r="DY241" i="1" s="1"/>
  <c r="DY272" i="1"/>
  <c r="EM133" i="1"/>
  <c r="EL133" i="1"/>
  <c r="EF205" i="1"/>
  <c r="EG205" i="1" s="1"/>
  <c r="EH203" i="1"/>
  <c r="EF203" i="1" s="1"/>
  <c r="EG203" i="1" s="1"/>
  <c r="EG213" i="1"/>
  <c r="DM301" i="1"/>
  <c r="DO17" i="1"/>
  <c r="DM17" i="1" s="1"/>
  <c r="EK109" i="1"/>
  <c r="EL109" i="1" s="1"/>
  <c r="EW107" i="1"/>
  <c r="EX109" i="1"/>
  <c r="CN264" i="1"/>
  <c r="CN261" i="1" s="1"/>
  <c r="CO261" i="1"/>
  <c r="CO260" i="1" s="1"/>
  <c r="CN260" i="1" s="1"/>
  <c r="FJ308" i="1"/>
  <c r="FK306" i="1"/>
  <c r="FK308" i="1" s="1"/>
  <c r="DE337" i="1"/>
  <c r="ET90" i="1"/>
  <c r="EK90" i="1"/>
  <c r="H175" i="1"/>
  <c r="I233" i="1"/>
  <c r="CS14" i="1"/>
  <c r="DB338" i="1"/>
  <c r="DB32" i="1"/>
  <c r="DB19" i="1" s="1"/>
  <c r="CZ19" i="1" s="1"/>
  <c r="AB14" i="1"/>
  <c r="DF38" i="1"/>
  <c r="DF34" i="1" s="1"/>
  <c r="DF168" i="1" s="1"/>
  <c r="DN59" i="1"/>
  <c r="EM59" i="1"/>
  <c r="DY109" i="1"/>
  <c r="DS141" i="1"/>
  <c r="FO141" i="1"/>
  <c r="ES144" i="1"/>
  <c r="ET145" i="1"/>
  <c r="DG179" i="1"/>
  <c r="O300" i="1"/>
  <c r="ET186" i="1"/>
  <c r="Z338" i="1"/>
  <c r="Z19" i="1" s="1"/>
  <c r="Z32" i="1"/>
  <c r="FU157" i="1"/>
  <c r="FA73" i="1"/>
  <c r="EY73" i="1" s="1"/>
  <c r="EZ73" i="1" s="1"/>
  <c r="DM73" i="1"/>
  <c r="FD27" i="1"/>
  <c r="CA236" i="1"/>
  <c r="CA233" i="1"/>
  <c r="CA300" i="1" s="1"/>
  <c r="EH338" i="1"/>
  <c r="EF338" i="1" s="1"/>
  <c r="EG338" i="1" s="1"/>
  <c r="FO27" i="1"/>
  <c r="FL27" i="1"/>
  <c r="FM27" i="1" s="1"/>
  <c r="CP243" i="1"/>
  <c r="CP241" i="1"/>
  <c r="CP240" i="1" s="1"/>
  <c r="CP238" i="1" s="1"/>
  <c r="CT236" i="1"/>
  <c r="CT304" i="1" s="1"/>
  <c r="CT233" i="1"/>
  <c r="CT300" i="1" s="1"/>
  <c r="CO246" i="1"/>
  <c r="CN246" i="1" s="1"/>
  <c r="CN247" i="1"/>
  <c r="FU87" i="1"/>
  <c r="EK170" i="1"/>
  <c r="ET170" i="1"/>
  <c r="ES301" i="1"/>
  <c r="FT48" i="1"/>
  <c r="FU48" i="1" s="1"/>
  <c r="FV47" i="1"/>
  <c r="FV46" i="1"/>
  <c r="FT46" i="1" s="1"/>
  <c r="FU46" i="1" s="1"/>
  <c r="BY168" i="1"/>
  <c r="FE40" i="1"/>
  <c r="DY40" i="1"/>
  <c r="BL179" i="1"/>
  <c r="BL178" i="1" s="1"/>
  <c r="BL175" i="1" s="1"/>
  <c r="AY178" i="1"/>
  <c r="FA62" i="1"/>
  <c r="EY62" i="1" s="1"/>
  <c r="EZ62" i="1" s="1"/>
  <c r="EZ213" i="1"/>
  <c r="BY201" i="1"/>
  <c r="BZ197" i="1"/>
  <c r="W240" i="1"/>
  <c r="W238" i="1" s="1"/>
  <c r="X238" i="1"/>
  <c r="CP187" i="1"/>
  <c r="CP186" i="1" s="1"/>
  <c r="CP175" i="1" s="1"/>
  <c r="CP233" i="1" s="1"/>
  <c r="H240" i="1"/>
  <c r="CC218" i="1"/>
  <c r="CC233" i="1" s="1"/>
  <c r="CB223" i="1"/>
  <c r="CB218" i="1" s="1"/>
  <c r="CB233" i="1" s="1"/>
  <c r="EE306" i="1"/>
  <c r="EE308" i="1" s="1"/>
  <c r="CW260" i="1"/>
  <c r="CX239" i="1"/>
  <c r="E260" i="1"/>
  <c r="E238" i="1" s="1"/>
  <c r="F238" i="1"/>
  <c r="DI260" i="1"/>
  <c r="FM260" i="1" s="1"/>
  <c r="DJ239" i="1"/>
  <c r="AG14" i="1"/>
  <c r="FC109" i="1"/>
  <c r="FL238" i="1"/>
  <c r="FN226" i="1"/>
  <c r="FO226" i="1" s="1"/>
  <c r="DR261" i="1"/>
  <c r="DS261" i="1" s="1"/>
  <c r="DT260" i="1"/>
  <c r="DR260" i="1" s="1"/>
  <c r="EK236" i="1"/>
  <c r="FR303" i="1"/>
  <c r="FR31" i="1" s="1"/>
  <c r="FS31" i="1" s="1"/>
  <c r="FR16" i="1"/>
  <c r="FU223" i="1"/>
  <c r="FT218" i="1"/>
  <c r="FU218" i="1" s="1"/>
  <c r="BX335" i="1"/>
  <c r="BX337" i="1" s="1"/>
  <c r="BX333" i="1"/>
  <c r="BX13" i="1" s="1"/>
  <c r="BX26" i="1"/>
  <c r="BX15" i="1"/>
  <c r="CW19" i="1"/>
  <c r="EH260" i="1"/>
  <c r="EF260" i="1" s="1"/>
  <c r="EF261" i="1"/>
  <c r="EG261" i="1" s="1"/>
  <c r="EK272" i="1"/>
  <c r="FV272" i="1"/>
  <c r="ET272" i="1"/>
  <c r="DR309" i="1"/>
  <c r="DV306" i="1"/>
  <c r="AY261" i="1"/>
  <c r="BL262" i="1"/>
  <c r="BL261" i="1" s="1"/>
  <c r="BL260" i="1" s="1"/>
  <c r="BL238" i="1" s="1"/>
  <c r="EA261" i="1"/>
  <c r="DZ260" i="1"/>
  <c r="DX261" i="1"/>
  <c r="DY261" i="1" s="1"/>
  <c r="EF309" i="1"/>
  <c r="EG309" i="1" s="1"/>
  <c r="EJ307" i="1"/>
  <c r="EJ306" i="1" s="1"/>
  <c r="EJ308" i="1" s="1"/>
  <c r="DN109" i="1"/>
  <c r="DS109" i="1"/>
  <c r="N212" i="1"/>
  <c r="N304" i="1" s="1"/>
  <c r="N338" i="1" s="1"/>
  <c r="P304" i="1"/>
  <c r="P338" i="1" s="1"/>
  <c r="FN168" i="1"/>
  <c r="DN99" i="1"/>
  <c r="EM99" i="1"/>
  <c r="AR335" i="1"/>
  <c r="AR333" i="1"/>
  <c r="AR13" i="1" s="1"/>
  <c r="AR14" i="1" s="1"/>
  <c r="AR26" i="1"/>
  <c r="AR15" i="1"/>
  <c r="CK300" i="1"/>
  <c r="EM75" i="1"/>
  <c r="EL75" i="1"/>
  <c r="FA75" i="1"/>
  <c r="EY75" i="1" s="1"/>
  <c r="EZ75" i="1" s="1"/>
  <c r="FU75" i="1"/>
  <c r="EH134" i="1"/>
  <c r="EF134" i="1" s="1"/>
  <c r="EG134" i="1" s="1"/>
  <c r="DS134" i="1"/>
  <c r="FO134" i="1"/>
  <c r="FL134" i="1" s="1"/>
  <c r="DM179" i="1"/>
  <c r="DN179" i="1" s="1"/>
  <c r="DO178" i="1"/>
  <c r="EM235" i="1"/>
  <c r="CJ335" i="1"/>
  <c r="CJ337" i="1" s="1"/>
  <c r="CJ333" i="1"/>
  <c r="CJ13" i="1" s="1"/>
  <c r="CJ15" i="1"/>
  <c r="CJ26" i="1"/>
  <c r="AK300" i="1"/>
  <c r="CZ338" i="1"/>
  <c r="CZ32" i="1"/>
  <c r="EL157" i="1"/>
  <c r="EM157" i="1"/>
  <c r="FD144" i="1"/>
  <c r="EM186" i="1"/>
  <c r="FU186" i="1"/>
  <c r="EM49" i="1"/>
  <c r="EL49" i="1"/>
  <c r="EM126" i="1"/>
  <c r="EL126" i="1"/>
  <c r="FV90" i="1"/>
  <c r="FT90" i="1" s="1"/>
  <c r="FU90" i="1" s="1"/>
  <c r="FT94" i="1"/>
  <c r="FU94" i="1" s="1"/>
  <c r="AL333" i="1"/>
  <c r="AL13" i="1" s="1"/>
  <c r="AL335" i="1"/>
  <c r="AL337" i="1" s="1"/>
  <c r="AL26" i="1"/>
  <c r="AL15" i="1"/>
  <c r="EH170" i="1"/>
  <c r="EH36" i="1"/>
  <c r="EF36" i="1" s="1"/>
  <c r="EF40" i="1"/>
  <c r="EG40" i="1" s="1"/>
  <c r="AW335" i="1"/>
  <c r="AW337" i="1" s="1"/>
  <c r="AW333" i="1"/>
  <c r="AW13" i="1" s="1"/>
  <c r="AW26" i="1"/>
  <c r="AW15" i="1"/>
  <c r="EL64" i="1"/>
  <c r="EM64" i="1"/>
  <c r="EJ107" i="1"/>
  <c r="EF109" i="1"/>
  <c r="EG109" i="1" s="1"/>
  <c r="FT243" i="1"/>
  <c r="FU243" i="1"/>
  <c r="DR278" i="1"/>
  <c r="DS278" i="1" s="1"/>
  <c r="DU238" i="1"/>
  <c r="DU299" i="1" s="1"/>
  <c r="EM274" i="1"/>
  <c r="EL274" i="1"/>
  <c r="DM310" i="1"/>
  <c r="DQ309" i="1"/>
  <c r="FE191" i="1"/>
  <c r="FD186" i="1"/>
  <c r="FE186" i="1" s="1"/>
  <c r="I260" i="1"/>
  <c r="H260" i="1" s="1"/>
  <c r="H261" i="1"/>
  <c r="EL313" i="1"/>
  <c r="EM313" i="1"/>
  <c r="EK310" i="1"/>
  <c r="EX310" i="1"/>
  <c r="DN90" i="1"/>
  <c r="EJ233" i="1"/>
  <c r="EJ234" i="1"/>
  <c r="EJ236" i="1"/>
  <c r="EF236" i="1" s="1"/>
  <c r="EF212" i="1"/>
  <c r="EG212" i="1" s="1"/>
  <c r="EH62" i="1"/>
  <c r="EF62" i="1" s="1"/>
  <c r="EG62" i="1" s="1"/>
  <c r="FE126" i="1"/>
  <c r="DY126" i="1"/>
  <c r="FM218" i="1"/>
  <c r="CJ338" i="1"/>
  <c r="CJ19" i="1" s="1"/>
  <c r="CJ32" i="1"/>
  <c r="BY338" i="1"/>
  <c r="BY19" i="1" s="1"/>
  <c r="BY32" i="1"/>
  <c r="DY47" i="1"/>
  <c r="ED172" i="1"/>
  <c r="ED169" i="1"/>
  <c r="ED168" i="1"/>
  <c r="EE107" i="1"/>
  <c r="DX107" i="1"/>
  <c r="FF35" i="1"/>
  <c r="FD39" i="1"/>
  <c r="FF38" i="1"/>
  <c r="FG39" i="1"/>
  <c r="EM146" i="1"/>
  <c r="EK145" i="1"/>
  <c r="DX180" i="1"/>
  <c r="DY180" i="1" s="1"/>
  <c r="DZ179" i="1"/>
  <c r="DZ181" i="1"/>
  <c r="EA180" i="1"/>
  <c r="ES180" i="1"/>
  <c r="EH180" i="1"/>
  <c r="EF180" i="1" s="1"/>
  <c r="EG180" i="1" s="1"/>
  <c r="S335" i="1"/>
  <c r="S337" i="1" s="1"/>
  <c r="S333" i="1"/>
  <c r="FO74" i="1"/>
  <c r="DS74" i="1"/>
  <c r="CR338" i="1"/>
  <c r="CR19" i="1" s="1"/>
  <c r="CR32" i="1"/>
  <c r="CW161" i="1"/>
  <c r="EF39" i="1"/>
  <c r="EH38" i="1"/>
  <c r="EH35" i="1"/>
  <c r="FT64" i="1"/>
  <c r="FU64" i="1" s="1"/>
  <c r="FV62" i="1"/>
  <c r="FT62" i="1" s="1"/>
  <c r="FU62" i="1" s="1"/>
  <c r="FO179" i="1"/>
  <c r="EH179" i="1"/>
  <c r="DJ178" i="1"/>
  <c r="DI179" i="1"/>
  <c r="FM179" i="1" s="1"/>
  <c r="DT146" i="1"/>
  <c r="DR146" i="1" s="1"/>
  <c r="DI146" i="1"/>
  <c r="DJ145" i="1"/>
  <c r="FG146" i="1"/>
  <c r="EA146" i="1"/>
  <c r="CZ233" i="1"/>
  <c r="CZ234" i="1"/>
  <c r="DR213" i="1"/>
  <c r="DS213" i="1" s="1"/>
  <c r="DV212" i="1"/>
  <c r="DJ308" i="1"/>
  <c r="ET308" i="1" s="1"/>
  <c r="DI306" i="1"/>
  <c r="DI308" i="1" s="1"/>
  <c r="ET306" i="1"/>
  <c r="EF315" i="1"/>
  <c r="EG315" i="1" s="1"/>
  <c r="EH307" i="1"/>
  <c r="CL175" i="1"/>
  <c r="CL233" i="1" s="1"/>
  <c r="EM322" i="1"/>
  <c r="EL322" i="1"/>
  <c r="DN267" i="1"/>
  <c r="EM267" i="1"/>
  <c r="EK309" i="1"/>
  <c r="EW306" i="1"/>
  <c r="EX309" i="1"/>
  <c r="DI46" i="1"/>
  <c r="DT46" i="1"/>
  <c r="FG46" i="1"/>
  <c r="DS62" i="1"/>
  <c r="FO62" i="1"/>
  <c r="BY221" i="1"/>
  <c r="BY218" i="1" s="1"/>
  <c r="BZ218" i="1"/>
  <c r="FU263" i="1"/>
  <c r="FT263" i="1"/>
  <c r="FZ112" i="1"/>
  <c r="FT112" i="1"/>
  <c r="FU112" i="1" s="1"/>
  <c r="FY109" i="1"/>
  <c r="CZ238" i="1"/>
  <c r="CZ226" i="1" s="1"/>
  <c r="DA226" i="1"/>
  <c r="EM94" i="1"/>
  <c r="EL94" i="1"/>
  <c r="DM38" i="1"/>
  <c r="DO34" i="1"/>
  <c r="DO168" i="1" s="1"/>
  <c r="AR338" i="1"/>
  <c r="AR19" i="1" s="1"/>
  <c r="AR32" i="1"/>
  <c r="FL23" i="1"/>
  <c r="AF338" i="1"/>
  <c r="AF19" i="1" s="1"/>
  <c r="AF32" i="1"/>
  <c r="DS59" i="1"/>
  <c r="EH59" i="1"/>
  <c r="EF59" i="1" s="1"/>
  <c r="EG59" i="1" s="1"/>
  <c r="FO59" i="1"/>
  <c r="ES203" i="1"/>
  <c r="EK205" i="1"/>
  <c r="ET205" i="1"/>
  <c r="FR300" i="1"/>
  <c r="FR26" i="1" s="1"/>
  <c r="FF23" i="1"/>
  <c r="FO73" i="1"/>
  <c r="DS73" i="1"/>
  <c r="DN146" i="1"/>
  <c r="DM32" i="1"/>
  <c r="DO19" i="1"/>
  <c r="FY234" i="1"/>
  <c r="FT212" i="1"/>
  <c r="FY233" i="1"/>
  <c r="FY236" i="1"/>
  <c r="AY194" i="1"/>
  <c r="BL194" i="1" s="1"/>
  <c r="BT194" i="1"/>
  <c r="BS194" i="1" s="1"/>
  <c r="FV84" i="1"/>
  <c r="ET84" i="1"/>
  <c r="EK84" i="1"/>
  <c r="ES81" i="1"/>
  <c r="FA84" i="1"/>
  <c r="CY178" i="1"/>
  <c r="CW179" i="1"/>
  <c r="EH196" i="1"/>
  <c r="EF196" i="1" s="1"/>
  <c r="EG196" i="1" s="1"/>
  <c r="CN195" i="1"/>
  <c r="DF261" i="1"/>
  <c r="DG260" i="1"/>
  <c r="CR335" i="1"/>
  <c r="CR337" i="1" s="1"/>
  <c r="CR333" i="1"/>
  <c r="CR13" i="1" s="1"/>
  <c r="CR14" i="1" s="1"/>
  <c r="CR15" i="1"/>
  <c r="CR26" i="1"/>
  <c r="EG241" i="1"/>
  <c r="EF240" i="1"/>
  <c r="EG240" i="1" s="1"/>
  <c r="FZ126" i="1"/>
  <c r="FT126" i="1"/>
  <c r="FU126" i="1" s="1"/>
  <c r="CF338" i="1"/>
  <c r="CF19" i="1" s="1"/>
  <c r="CF32" i="1"/>
  <c r="CB89" i="1"/>
  <c r="CC38" i="1"/>
  <c r="CC34" i="1" s="1"/>
  <c r="CC168" i="1" s="1"/>
  <c r="FL169" i="1"/>
  <c r="FM169" i="1" s="1"/>
  <c r="FN16" i="1"/>
  <c r="EM112" i="1"/>
  <c r="EL112" i="1"/>
  <c r="CT260" i="1"/>
  <c r="CT238" i="1" s="1"/>
  <c r="CU238" i="1"/>
  <c r="EK22" i="1"/>
  <c r="ET22" i="1"/>
  <c r="DG168" i="1"/>
  <c r="ET20" i="1"/>
  <c r="EK20" i="1"/>
  <c r="DH236" i="1"/>
  <c r="DH304" i="1" s="1"/>
  <c r="DH233" i="1"/>
  <c r="BA236" i="1"/>
  <c r="BA304" i="1" s="1"/>
  <c r="BA233" i="1"/>
  <c r="BA300" i="1" s="1"/>
  <c r="CO243" i="1"/>
  <c r="CN243" i="1" s="1"/>
  <c r="CN244" i="1"/>
  <c r="FU250" i="1"/>
  <c r="CP250" i="1" s="1"/>
  <c r="CP249" i="1" s="1"/>
  <c r="FT250" i="1"/>
  <c r="CO250" i="1" s="1"/>
  <c r="CO241" i="1" s="1"/>
  <c r="CO240" i="1" s="1"/>
  <c r="FF308" i="1"/>
  <c r="FD306" i="1"/>
  <c r="FM278" i="1"/>
  <c r="FE278" i="1"/>
  <c r="EL278" i="1"/>
  <c r="DY278" i="1"/>
  <c r="DN278" i="1"/>
  <c r="FT291" i="1"/>
  <c r="FU291" i="1" s="1"/>
  <c r="FX291" i="1"/>
  <c r="FW24" i="1"/>
  <c r="FX24" i="1" s="1"/>
  <c r="FW299" i="1"/>
  <c r="CA143" i="1"/>
  <c r="BY143" i="1" s="1"/>
  <c r="CB143" i="1"/>
  <c r="EK47" i="1"/>
  <c r="EL47" i="1" s="1"/>
  <c r="ES39" i="1"/>
  <c r="ET47" i="1"/>
  <c r="ET46" i="1"/>
  <c r="EK46" i="1"/>
  <c r="EH90" i="1"/>
  <c r="EF90" i="1" s="1"/>
  <c r="EG90" i="1" s="1"/>
  <c r="DI36" i="1"/>
  <c r="EA36" i="1"/>
  <c r="FG36" i="1"/>
  <c r="FA170" i="1"/>
  <c r="EY170" i="1" s="1"/>
  <c r="EZ170" i="1" s="1"/>
  <c r="FA36" i="1"/>
  <c r="EY36" i="1" s="1"/>
  <c r="EZ36" i="1" s="1"/>
  <c r="EY40" i="1"/>
  <c r="EZ40" i="1" s="1"/>
  <c r="FZ113" i="1"/>
  <c r="FT113" i="1"/>
  <c r="FU113" i="1" s="1"/>
  <c r="FE179" i="1"/>
  <c r="EA46" i="1"/>
  <c r="FC234" i="1"/>
  <c r="FC233" i="1"/>
  <c r="FC236" i="1"/>
  <c r="EY236" i="1" s="1"/>
  <c r="EY212" i="1"/>
  <c r="EZ212" i="1" s="1"/>
  <c r="FV205" i="1"/>
  <c r="FT206" i="1"/>
  <c r="FU206" i="1" s="1"/>
  <c r="DT90" i="1"/>
  <c r="DR90" i="1" s="1"/>
  <c r="DI90" i="1"/>
  <c r="DY90" i="1" s="1"/>
  <c r="EA90" i="1"/>
  <c r="BH197" i="1"/>
  <c r="FA272" i="1"/>
  <c r="EY272" i="1" s="1"/>
  <c r="EZ272" i="1" s="1"/>
  <c r="DD337" i="1"/>
  <c r="DC337" i="1" s="1"/>
  <c r="DD333" i="1"/>
  <c r="DD13" i="1" s="1"/>
  <c r="DD335" i="1"/>
  <c r="DD15" i="1"/>
  <c r="DD26" i="1"/>
  <c r="DS133" i="1"/>
  <c r="FO133" i="1"/>
  <c r="AV333" i="1"/>
  <c r="AV13" i="1" s="1"/>
  <c r="AV335" i="1"/>
  <c r="AV337" i="1" s="1"/>
  <c r="AV26" i="1"/>
  <c r="AV15" i="1"/>
  <c r="FA260" i="1"/>
  <c r="EY260" i="1" s="1"/>
  <c r="EY261" i="1"/>
  <c r="EZ261" i="1" s="1"/>
  <c r="FV40" i="1"/>
  <c r="AL338" i="1"/>
  <c r="AL19" i="1" s="1"/>
  <c r="AL32" i="1"/>
  <c r="CX300" i="1"/>
  <c r="CX303" i="1"/>
  <c r="CX161" i="1"/>
  <c r="CX170" i="1" s="1"/>
  <c r="CW170" i="1" s="1"/>
  <c r="FJ172" i="1"/>
  <c r="FK107" i="1"/>
  <c r="FJ168" i="1"/>
  <c r="FJ169" i="1"/>
  <c r="FD107" i="1"/>
  <c r="EZ302" i="1"/>
  <c r="EG302" i="1"/>
  <c r="FE218" i="1"/>
  <c r="DC168" i="1"/>
  <c r="W52" i="1"/>
  <c r="W172" i="1" s="1"/>
  <c r="X172" i="1"/>
  <c r="FU146" i="1"/>
  <c r="FT145" i="1"/>
  <c r="DT19" i="1"/>
  <c r="EA87" i="1"/>
  <c r="DX87" i="1"/>
  <c r="DY87" i="1" s="1"/>
  <c r="EA186" i="1"/>
  <c r="BF195" i="1"/>
  <c r="BI194" i="1"/>
  <c r="BH195" i="1"/>
  <c r="BZ195" i="1"/>
  <c r="EM243" i="1"/>
  <c r="EL243" i="1"/>
  <c r="CW338" i="1"/>
  <c r="CW32" i="1"/>
  <c r="DL236" i="1"/>
  <c r="EX236" i="1" s="1"/>
  <c r="DL234" i="1"/>
  <c r="EX234" i="1" s="1"/>
  <c r="DL233" i="1"/>
  <c r="EX233" i="1" s="1"/>
  <c r="FK212" i="1"/>
  <c r="EE212" i="1"/>
  <c r="CN252" i="1"/>
  <c r="FG260" i="1"/>
  <c r="FD260" i="1"/>
  <c r="FF239" i="1"/>
  <c r="FV261" i="1"/>
  <c r="EK261" i="1"/>
  <c r="ES260" i="1"/>
  <c r="ET261" i="1"/>
  <c r="DN312" i="1"/>
  <c r="DS312" i="1"/>
  <c r="EM312" i="1"/>
  <c r="EG218" i="1"/>
  <c r="ES240" i="1"/>
  <c r="ET241" i="1"/>
  <c r="EK241" i="1"/>
  <c r="FV241" i="1"/>
  <c r="DJ338" i="1"/>
  <c r="FT313" i="1"/>
  <c r="FU313" i="1" s="1"/>
  <c r="FY309" i="1"/>
  <c r="DI39" i="1"/>
  <c r="DJ35" i="1"/>
  <c r="DT39" i="1"/>
  <c r="DJ38" i="1"/>
  <c r="EF47" i="1"/>
  <c r="EG47" i="1" s="1"/>
  <c r="EH46" i="1"/>
  <c r="EF46" i="1" s="1"/>
  <c r="EG46" i="1" s="1"/>
  <c r="P233" i="1"/>
  <c r="P300" i="1" s="1"/>
  <c r="EZ218" i="1"/>
  <c r="EU15" i="1"/>
  <c r="EH240" i="1"/>
  <c r="EM263" i="1"/>
  <c r="EL263" i="1"/>
  <c r="CF300" i="1"/>
  <c r="FL34" i="1"/>
  <c r="FM38" i="1"/>
  <c r="DS99" i="1"/>
  <c r="FO99" i="1"/>
  <c r="EL212" i="1"/>
  <c r="EM212" i="1"/>
  <c r="CO187" i="1"/>
  <c r="CO186" i="1" s="1"/>
  <c r="CO175" i="1" s="1"/>
  <c r="CO233" i="1" s="1"/>
  <c r="CL34" i="1"/>
  <c r="CL168" i="1" s="1"/>
  <c r="CL300" i="1" s="1"/>
  <c r="DN181" i="1"/>
  <c r="DT181" i="1"/>
  <c r="EY206" i="1"/>
  <c r="EZ206" i="1" s="1"/>
  <c r="FA205" i="1"/>
  <c r="DS218" i="1"/>
  <c r="DL168" i="1"/>
  <c r="DL169" i="1"/>
  <c r="DL172" i="1"/>
  <c r="DI107" i="1"/>
  <c r="CA304" i="1"/>
  <c r="F333" i="1"/>
  <c r="F335" i="1"/>
  <c r="F337" i="1" s="1"/>
  <c r="EY48" i="1"/>
  <c r="EZ48" i="1" s="1"/>
  <c r="FA47" i="1"/>
  <c r="AS335" i="1"/>
  <c r="AS337" i="1" s="1"/>
  <c r="AS333" i="1"/>
  <c r="AS13" i="1" s="1"/>
  <c r="AT14" i="1" s="1"/>
  <c r="AS15" i="1"/>
  <c r="AS26" i="1"/>
  <c r="CZ168" i="1"/>
  <c r="DO35" i="1"/>
  <c r="DM39" i="1"/>
  <c r="ET146" i="1"/>
  <c r="N240" i="1"/>
  <c r="N238" i="1" s="1"/>
  <c r="O238" i="1"/>
  <c r="FM145" i="1"/>
  <c r="FL144" i="1"/>
  <c r="FM144" i="1" s="1"/>
  <c r="FA301" i="1"/>
  <c r="EY235" i="1"/>
  <c r="EZ235" i="1" s="1"/>
  <c r="EM218" i="1"/>
  <c r="EL218" i="1"/>
  <c r="DN74" i="1"/>
  <c r="EM74" i="1"/>
  <c r="FA145" i="1"/>
  <c r="EY146" i="1"/>
  <c r="FD29" i="1"/>
  <c r="Q233" i="1"/>
  <c r="Q300" i="1" s="1"/>
  <c r="R300" i="1"/>
  <c r="EM326" i="1"/>
  <c r="EL326" i="1"/>
  <c r="EG73" i="1"/>
  <c r="DX144" i="1"/>
  <c r="E335" i="1"/>
  <c r="E337" i="1" s="1"/>
  <c r="E333" i="1"/>
  <c r="FL17" i="1"/>
  <c r="EF188" i="1"/>
  <c r="EG188" i="1" s="1"/>
  <c r="EH186" i="1"/>
  <c r="EF186" i="1" s="1"/>
  <c r="EY188" i="1"/>
  <c r="EZ188" i="1" s="1"/>
  <c r="FA186" i="1"/>
  <c r="EY186" i="1" s="1"/>
  <c r="EZ186" i="1" s="1"/>
  <c r="AY212" i="1"/>
  <c r="BL213" i="1"/>
  <c r="DX301" i="1"/>
  <c r="DZ27" i="1"/>
  <c r="DZ29" i="1"/>
  <c r="DZ17" i="1"/>
  <c r="DN218" i="1"/>
  <c r="EM242" i="1"/>
  <c r="EL242" i="1"/>
  <c r="CT309" i="1"/>
  <c r="CT306" i="1" s="1"/>
  <c r="CV306" i="1"/>
  <c r="CV338" i="1" s="1"/>
  <c r="FV306" i="1"/>
  <c r="EM40" i="1"/>
  <c r="EL40" i="1"/>
  <c r="CD335" i="1"/>
  <c r="CD333" i="1"/>
  <c r="CD13" i="1" s="1"/>
  <c r="CD337" i="1"/>
  <c r="CD26" i="1"/>
  <c r="CD15" i="1"/>
  <c r="EM48" i="1"/>
  <c r="EL48" i="1"/>
  <c r="FG178" i="1"/>
  <c r="FF175" i="1"/>
  <c r="FD178" i="1"/>
  <c r="FF176" i="1"/>
  <c r="DY46" i="1"/>
  <c r="DS180" i="1"/>
  <c r="X175" i="1"/>
  <c r="DN94" i="1"/>
  <c r="FE94" i="1"/>
  <c r="DY94" i="1"/>
  <c r="EH145" i="1"/>
  <c r="EF146" i="1"/>
  <c r="EG146" i="1" s="1"/>
  <c r="BT175" i="1"/>
  <c r="BT233" i="1" s="1"/>
  <c r="BT300" i="1" s="1"/>
  <c r="EY24" i="1"/>
  <c r="EZ24" i="1" s="1"/>
  <c r="EM293" i="1"/>
  <c r="EL293" i="1"/>
  <c r="DS272" i="1"/>
  <c r="BF326" i="1"/>
  <c r="BL326" i="1"/>
  <c r="BL20" i="1" s="1"/>
  <c r="AY326" i="1"/>
  <c r="AY20" i="1" s="1"/>
  <c r="AZ20" i="1"/>
  <c r="FU314" i="1"/>
  <c r="AP14" i="1"/>
  <c r="EU13" i="1"/>
  <c r="EI303" i="1" l="1"/>
  <c r="EI31" i="1" s="1"/>
  <c r="CO238" i="1"/>
  <c r="H238" i="1"/>
  <c r="DS260" i="1"/>
  <c r="EG260" i="1"/>
  <c r="DH338" i="1"/>
  <c r="DH32" i="1"/>
  <c r="DH19" i="1" s="1"/>
  <c r="DF19" i="1" s="1"/>
  <c r="DF304" i="1"/>
  <c r="FD176" i="1"/>
  <c r="CL335" i="1"/>
  <c r="CL337" i="1" s="1"/>
  <c r="CL333" i="1"/>
  <c r="CL13" i="1" s="1"/>
  <c r="CL26" i="1"/>
  <c r="CL15" i="1"/>
  <c r="DI35" i="1"/>
  <c r="ES239" i="1"/>
  <c r="ET240" i="1"/>
  <c r="FT261" i="1"/>
  <c r="FU261" i="1"/>
  <c r="FJ300" i="1"/>
  <c r="FK168" i="1"/>
  <c r="EM205" i="1"/>
  <c r="EL205" i="1"/>
  <c r="EW308" i="1"/>
  <c r="EX306" i="1"/>
  <c r="EX308" i="1" s="1"/>
  <c r="EK306" i="1"/>
  <c r="DS146" i="1"/>
  <c r="FO146" i="1"/>
  <c r="EF35" i="1"/>
  <c r="EH169" i="1"/>
  <c r="ED303" i="1"/>
  <c r="EE169" i="1"/>
  <c r="ED16" i="1"/>
  <c r="EJ168" i="1"/>
  <c r="EJ300" i="1" s="1"/>
  <c r="EJ26" i="1" s="1"/>
  <c r="EJ13" i="1" s="1"/>
  <c r="EJ172" i="1"/>
  <c r="EJ169" i="1"/>
  <c r="EF107" i="1"/>
  <c r="EG107" i="1" s="1"/>
  <c r="DM178" i="1"/>
  <c r="DO176" i="1"/>
  <c r="DM176" i="1" s="1"/>
  <c r="DO175" i="1"/>
  <c r="DI239" i="1"/>
  <c r="FM239" i="1" s="1"/>
  <c r="DJ238" i="1"/>
  <c r="FO239" i="1"/>
  <c r="CW239" i="1"/>
  <c r="CX238" i="1"/>
  <c r="BV333" i="1"/>
  <c r="BV13" i="1" s="1"/>
  <c r="BW14" i="1" s="1"/>
  <c r="BV335" i="1"/>
  <c r="BV337" i="1" s="1"/>
  <c r="BV26" i="1"/>
  <c r="BV15" i="1"/>
  <c r="DM144" i="1"/>
  <c r="DO23" i="1"/>
  <c r="DM23" i="1" s="1"/>
  <c r="FS32" i="1"/>
  <c r="FR19" i="1"/>
  <c r="BS333" i="1"/>
  <c r="BS13" i="1" s="1"/>
  <c r="BS26" i="1"/>
  <c r="BS15" i="1"/>
  <c r="FO40" i="1"/>
  <c r="DS40" i="1"/>
  <c r="FM186" i="1"/>
  <c r="FL175" i="1"/>
  <c r="BE326" i="1"/>
  <c r="BE20" i="1" s="1"/>
  <c r="BF20" i="1"/>
  <c r="EF145" i="1"/>
  <c r="EH144" i="1"/>
  <c r="R333" i="1"/>
  <c r="R335" i="1"/>
  <c r="R337" i="1" s="1"/>
  <c r="EY301" i="1"/>
  <c r="FA29" i="1"/>
  <c r="FA27" i="1"/>
  <c r="FA17" i="1"/>
  <c r="EY17" i="1" s="1"/>
  <c r="FU145" i="1"/>
  <c r="FT144" i="1"/>
  <c r="FU144" i="1" s="1"/>
  <c r="CX335" i="1"/>
  <c r="CX333" i="1"/>
  <c r="CX13" i="1" s="1"/>
  <c r="CX26" i="1"/>
  <c r="CX15" i="1"/>
  <c r="FW300" i="1"/>
  <c r="FW303" i="1"/>
  <c r="BA335" i="1"/>
  <c r="BA337" i="1" s="1"/>
  <c r="BA333" i="1"/>
  <c r="BA13" i="1" s="1"/>
  <c r="BA15" i="1"/>
  <c r="BA26" i="1"/>
  <c r="EH195" i="1"/>
  <c r="EF195" i="1" s="1"/>
  <c r="EG195" i="1" s="1"/>
  <c r="CN194" i="1"/>
  <c r="CN189" i="1"/>
  <c r="FT84" i="1"/>
  <c r="FU84" i="1" s="1"/>
  <c r="FV81" i="1"/>
  <c r="FT81" i="1" s="1"/>
  <c r="FU81" i="1" s="1"/>
  <c r="DM34" i="1"/>
  <c r="EH34" i="1"/>
  <c r="EF38" i="1"/>
  <c r="EG38" i="1" s="1"/>
  <c r="DX172" i="1"/>
  <c r="DY107" i="1"/>
  <c r="ED304" i="1"/>
  <c r="EE172" i="1"/>
  <c r="CK333" i="1"/>
  <c r="CK13" i="1" s="1"/>
  <c r="CK335" i="1"/>
  <c r="CK337" i="1" s="1"/>
  <c r="CK26" i="1"/>
  <c r="CK15" i="1"/>
  <c r="FT272" i="1"/>
  <c r="FU272" i="1"/>
  <c r="FR15" i="1"/>
  <c r="FS16" i="1"/>
  <c r="EM236" i="1"/>
  <c r="AU14" i="1"/>
  <c r="FT47" i="1"/>
  <c r="FU47" i="1" s="1"/>
  <c r="FV39" i="1"/>
  <c r="EM170" i="1"/>
  <c r="EL170" i="1"/>
  <c r="O333" i="1"/>
  <c r="O335" i="1"/>
  <c r="O337" i="1" s="1"/>
  <c r="ES23" i="1"/>
  <c r="EY309" i="1"/>
  <c r="EZ309" i="1" s="1"/>
  <c r="FC307" i="1"/>
  <c r="FC306" i="1" s="1"/>
  <c r="FC308" i="1" s="1"/>
  <c r="DX39" i="1"/>
  <c r="DY39" i="1" s="1"/>
  <c r="DZ38" i="1"/>
  <c r="EA39" i="1"/>
  <c r="DZ35" i="1"/>
  <c r="CV337" i="1"/>
  <c r="CT337" i="1" s="1"/>
  <c r="CV333" i="1"/>
  <c r="CV13" i="1" s="1"/>
  <c r="CV14" i="1" s="1"/>
  <c r="CV335" i="1"/>
  <c r="CV15" i="1"/>
  <c r="CV26" i="1"/>
  <c r="DX23" i="1"/>
  <c r="DB337" i="1"/>
  <c r="CZ337" i="1" s="1"/>
  <c r="DB333" i="1"/>
  <c r="DB13" i="1" s="1"/>
  <c r="DB335" i="1"/>
  <c r="DB26" i="1"/>
  <c r="DB15" i="1"/>
  <c r="DS36" i="1"/>
  <c r="FO36" i="1"/>
  <c r="DR240" i="1"/>
  <c r="DS240" i="1" s="1"/>
  <c r="DT239" i="1"/>
  <c r="DN186" i="1"/>
  <c r="DS186" i="1"/>
  <c r="CV19" i="1"/>
  <c r="CT19" i="1" s="1"/>
  <c r="FO31" i="1"/>
  <c r="FL31" i="1"/>
  <c r="FM31" i="1" s="1"/>
  <c r="FF234" i="1"/>
  <c r="FF233" i="1"/>
  <c r="DX29" i="1"/>
  <c r="EG186" i="1"/>
  <c r="Q335" i="1"/>
  <c r="Q337" i="1" s="1"/>
  <c r="Q333" i="1"/>
  <c r="EZ146" i="1"/>
  <c r="EY47" i="1"/>
  <c r="EZ47" i="1" s="1"/>
  <c r="FA46" i="1"/>
  <c r="EY46" i="1" s="1"/>
  <c r="EZ46" i="1" s="1"/>
  <c r="CA338" i="1"/>
  <c r="CA19" i="1" s="1"/>
  <c r="CA32" i="1"/>
  <c r="DL300" i="1"/>
  <c r="DV168" i="1"/>
  <c r="DV300" i="1" s="1"/>
  <c r="DV26" i="1" s="1"/>
  <c r="DV13" i="1" s="1"/>
  <c r="DR181" i="1"/>
  <c r="DS181" i="1" s="1"/>
  <c r="DT179" i="1"/>
  <c r="DJ34" i="1"/>
  <c r="DJ168" i="1" s="1"/>
  <c r="DI38" i="1"/>
  <c r="DI34" i="1" s="1"/>
  <c r="FT309" i="1"/>
  <c r="FU309" i="1" s="1"/>
  <c r="CP309" i="1" s="1"/>
  <c r="FY306" i="1"/>
  <c r="FY308" i="1" s="1"/>
  <c r="FT308" i="1" s="1"/>
  <c r="EM241" i="1"/>
  <c r="EL241" i="1"/>
  <c r="EK240" i="1"/>
  <c r="EK260" i="1"/>
  <c r="FV260" i="1"/>
  <c r="ET260" i="1"/>
  <c r="FE260" i="1"/>
  <c r="BY195" i="1"/>
  <c r="BZ194" i="1"/>
  <c r="FD172" i="1"/>
  <c r="FE107" i="1"/>
  <c r="FJ304" i="1"/>
  <c r="FK172" i="1"/>
  <c r="FT205" i="1"/>
  <c r="FU205" i="1" s="1"/>
  <c r="FV203" i="1"/>
  <c r="EL46" i="1"/>
  <c r="EM46" i="1"/>
  <c r="FE306" i="1"/>
  <c r="FE308" i="1" s="1"/>
  <c r="FD308" i="1"/>
  <c r="BA338" i="1"/>
  <c r="BA19" i="1" s="1"/>
  <c r="BA32" i="1"/>
  <c r="EM20" i="1"/>
  <c r="EL20" i="1"/>
  <c r="FU20" i="1"/>
  <c r="EM22" i="1"/>
  <c r="EL22" i="1"/>
  <c r="CC300" i="1"/>
  <c r="DF260" i="1"/>
  <c r="DG239" i="1"/>
  <c r="ET81" i="1"/>
  <c r="EK81" i="1"/>
  <c r="FU212" i="1"/>
  <c r="FT236" i="1"/>
  <c r="FU236" i="1" s="1"/>
  <c r="DY186" i="1"/>
  <c r="FR13" i="1"/>
  <c r="FE46" i="1"/>
  <c r="DN46" i="1"/>
  <c r="DT145" i="1"/>
  <c r="DR145" i="1" s="1"/>
  <c r="DJ144" i="1"/>
  <c r="FG145" i="1"/>
  <c r="EA145" i="1"/>
  <c r="EG39" i="1"/>
  <c r="EM145" i="1"/>
  <c r="EK144" i="1"/>
  <c r="FG38" i="1"/>
  <c r="FF34" i="1"/>
  <c r="EM310" i="1"/>
  <c r="EL310" i="1"/>
  <c r="FU310" i="1"/>
  <c r="DM309" i="1"/>
  <c r="DN309" i="1" s="1"/>
  <c r="DQ306" i="1"/>
  <c r="EF170" i="1"/>
  <c r="EG170" i="1" s="1"/>
  <c r="EH301" i="1"/>
  <c r="AK335" i="1"/>
  <c r="AK337" i="1" s="1"/>
  <c r="AK333" i="1"/>
  <c r="AK13" i="1" s="1"/>
  <c r="AK26" i="1"/>
  <c r="AK15" i="1"/>
  <c r="FL133" i="1"/>
  <c r="FM133" i="1" s="1"/>
  <c r="FM134" i="1"/>
  <c r="EA260" i="1"/>
  <c r="DX260" i="1"/>
  <c r="DY260" i="1" s="1"/>
  <c r="DV308" i="1"/>
  <c r="DR306" i="1"/>
  <c r="EM272" i="1"/>
  <c r="EL272" i="1"/>
  <c r="EY109" i="1"/>
  <c r="EZ109" i="1" s="1"/>
  <c r="FC107" i="1"/>
  <c r="I238" i="1"/>
  <c r="CT335" i="1"/>
  <c r="CT333" i="1"/>
  <c r="CT13" i="1" s="1"/>
  <c r="CU14" i="1" s="1"/>
  <c r="CT26" i="1"/>
  <c r="CT15" i="1"/>
  <c r="CA333" i="1"/>
  <c r="CA13" i="1" s="1"/>
  <c r="CA335" i="1"/>
  <c r="CA337" i="1" s="1"/>
  <c r="CA26" i="1"/>
  <c r="CA15" i="1"/>
  <c r="N233" i="1"/>
  <c r="N300" i="1" s="1"/>
  <c r="FE90" i="1"/>
  <c r="DN301" i="1"/>
  <c r="DN260" i="1"/>
  <c r="FT24" i="1"/>
  <c r="FU24" i="1" s="1"/>
  <c r="FL32" i="1"/>
  <c r="FM32" i="1" s="1"/>
  <c r="EZ90" i="1"/>
  <c r="DY306" i="1"/>
  <c r="DY308" i="1" s="1"/>
  <c r="DG170" i="1"/>
  <c r="DY170" i="1"/>
  <c r="FE170" i="1"/>
  <c r="DN170" i="1"/>
  <c r="FQ299" i="1"/>
  <c r="FI299" i="1"/>
  <c r="DK300" i="1"/>
  <c r="DK303" i="1"/>
  <c r="EV299" i="1"/>
  <c r="DK16" i="1"/>
  <c r="DO239" i="1"/>
  <c r="BG304" i="1"/>
  <c r="BG233" i="1"/>
  <c r="BG300" i="1" s="1"/>
  <c r="FL303" i="1"/>
  <c r="DO169" i="1"/>
  <c r="DM35" i="1"/>
  <c r="DL304" i="1"/>
  <c r="DV172" i="1"/>
  <c r="EY205" i="1"/>
  <c r="EZ205" i="1" s="1"/>
  <c r="FA203" i="1"/>
  <c r="EY203" i="1" s="1"/>
  <c r="EZ203" i="1" s="1"/>
  <c r="CF335" i="1"/>
  <c r="CF337" i="1" s="1"/>
  <c r="CF333" i="1"/>
  <c r="CF13" i="1" s="1"/>
  <c r="CF15" i="1"/>
  <c r="CF26" i="1"/>
  <c r="FA338" i="1"/>
  <c r="EY338" i="1" s="1"/>
  <c r="ET338" i="1"/>
  <c r="EE234" i="1"/>
  <c r="FK234" i="1"/>
  <c r="BH194" i="1"/>
  <c r="BH175" i="1" s="1"/>
  <c r="BH233" i="1" s="1"/>
  <c r="BH300" i="1" s="1"/>
  <c r="BI175" i="1"/>
  <c r="BI233" i="1" s="1"/>
  <c r="BI300" i="1" s="1"/>
  <c r="CX337" i="1"/>
  <c r="CX16" i="1"/>
  <c r="DS90" i="1"/>
  <c r="FO90" i="1"/>
  <c r="DY36" i="1"/>
  <c r="FE36" i="1"/>
  <c r="DN36" i="1"/>
  <c r="CO249" i="1"/>
  <c r="CN249" i="1" s="1"/>
  <c r="CN250" i="1"/>
  <c r="EH250" i="1" s="1"/>
  <c r="EF250" i="1" s="1"/>
  <c r="EG250" i="1" s="1"/>
  <c r="DG161" i="1"/>
  <c r="CY175" i="1"/>
  <c r="CW178" i="1"/>
  <c r="CW175" i="1" s="1"/>
  <c r="CW233" i="1" s="1"/>
  <c r="DV233" i="1"/>
  <c r="DV236" i="1"/>
  <c r="DR236" i="1" s="1"/>
  <c r="DR212" i="1"/>
  <c r="DS212" i="1" s="1"/>
  <c r="DV234" i="1"/>
  <c r="EH178" i="1"/>
  <c r="EF179" i="1"/>
  <c r="EG179" i="1" s="1"/>
  <c r="DZ178" i="1"/>
  <c r="EA179" i="1"/>
  <c r="DX179" i="1"/>
  <c r="DY179" i="1" s="1"/>
  <c r="FF169" i="1"/>
  <c r="FG35" i="1"/>
  <c r="FD35" i="1"/>
  <c r="FL226" i="1"/>
  <c r="FM226" i="1" s="1"/>
  <c r="BL233" i="1"/>
  <c r="BL300" i="1" s="1"/>
  <c r="EA338" i="1"/>
  <c r="H233" i="1"/>
  <c r="H300" i="1" s="1"/>
  <c r="I300" i="1"/>
  <c r="DZ239" i="1"/>
  <c r="EA240" i="1"/>
  <c r="DX240" i="1"/>
  <c r="DY240" i="1" s="1"/>
  <c r="EB13" i="1"/>
  <c r="FA306" i="1"/>
  <c r="EY307" i="1"/>
  <c r="EZ307" i="1" s="1"/>
  <c r="DI301" i="1"/>
  <c r="DY301" i="1" s="1"/>
  <c r="DJ27" i="1"/>
  <c r="DJ17" i="1"/>
  <c r="DJ29" i="1"/>
  <c r="FO301" i="1"/>
  <c r="FG301" i="1"/>
  <c r="EI300" i="1"/>
  <c r="EI26" i="1" s="1"/>
  <c r="EI13" i="1" s="1"/>
  <c r="X233" i="1"/>
  <c r="W175" i="1"/>
  <c r="FD175" i="1"/>
  <c r="FE178" i="1"/>
  <c r="FV338" i="1"/>
  <c r="EA17" i="1"/>
  <c r="DX17" i="1"/>
  <c r="EA301" i="1"/>
  <c r="CZ300" i="1"/>
  <c r="CZ303" i="1"/>
  <c r="CZ169" i="1"/>
  <c r="CW169" i="1" s="1"/>
  <c r="CZ161" i="1"/>
  <c r="DL303" i="1"/>
  <c r="DV169" i="1"/>
  <c r="DL16" i="1"/>
  <c r="DL15" i="1" s="1"/>
  <c r="FT241" i="1"/>
  <c r="FT240" i="1" s="1"/>
  <c r="FV240" i="1"/>
  <c r="FU241" i="1"/>
  <c r="FG239" i="1"/>
  <c r="FF238" i="1"/>
  <c r="FD239" i="1"/>
  <c r="FE239" i="1" s="1"/>
  <c r="DI236" i="1"/>
  <c r="FK236" i="1"/>
  <c r="EE236" i="1"/>
  <c r="BF194" i="1"/>
  <c r="BE195" i="1"/>
  <c r="DC303" i="1"/>
  <c r="DC300" i="1"/>
  <c r="DC161" i="1"/>
  <c r="FV170" i="1"/>
  <c r="FV301" i="1" s="1"/>
  <c r="FT40" i="1"/>
  <c r="FV36" i="1"/>
  <c r="FT36" i="1" s="1"/>
  <c r="FU36" i="1" s="1"/>
  <c r="ES38" i="1"/>
  <c r="ET39" i="1"/>
  <c r="EK39" i="1"/>
  <c r="ES35" i="1"/>
  <c r="FG338" i="1"/>
  <c r="EY84" i="1"/>
  <c r="EZ84" i="1" s="1"/>
  <c r="FA81" i="1"/>
  <c r="EY81" i="1" s="1"/>
  <c r="EZ81" i="1" s="1"/>
  <c r="ET203" i="1"/>
  <c r="EK203" i="1"/>
  <c r="DR46" i="1"/>
  <c r="DT38" i="1"/>
  <c r="EL309" i="1"/>
  <c r="FV180" i="1"/>
  <c r="FT180" i="1" s="1"/>
  <c r="FU180" i="1" s="1"/>
  <c r="ET180" i="1"/>
  <c r="EK180" i="1"/>
  <c r="FA180" i="1"/>
  <c r="EG36" i="1"/>
  <c r="FN300" i="1"/>
  <c r="BT333" i="1"/>
  <c r="BT13" i="1" s="1"/>
  <c r="BT26" i="1"/>
  <c r="BT15" i="1"/>
  <c r="DX27" i="1"/>
  <c r="EA27" i="1"/>
  <c r="FX27" i="1" s="1"/>
  <c r="AY236" i="1"/>
  <c r="AY304" i="1" s="1"/>
  <c r="BL212" i="1"/>
  <c r="BL236" i="1" s="1"/>
  <c r="BL304" i="1" s="1"/>
  <c r="FA144" i="1"/>
  <c r="EY145" i="1"/>
  <c r="DN39" i="1"/>
  <c r="DI172" i="1"/>
  <c r="DN172" i="1" s="1"/>
  <c r="DN107" i="1"/>
  <c r="DS107" i="1"/>
  <c r="FL168" i="1"/>
  <c r="FM168" i="1" s="1"/>
  <c r="FM34" i="1"/>
  <c r="EH239" i="1"/>
  <c r="P335" i="1"/>
  <c r="P337" i="1" s="1"/>
  <c r="P333" i="1"/>
  <c r="DR39" i="1"/>
  <c r="DT35" i="1"/>
  <c r="DR35" i="1" s="1"/>
  <c r="EL261" i="1"/>
  <c r="EM261" i="1"/>
  <c r="FK233" i="1"/>
  <c r="EE233" i="1"/>
  <c r="FJ303" i="1"/>
  <c r="FK169" i="1"/>
  <c r="FJ16" i="1"/>
  <c r="EZ260" i="1"/>
  <c r="CN241" i="1"/>
  <c r="CN240" i="1" s="1"/>
  <c r="CN238" i="1" s="1"/>
  <c r="DH234" i="1"/>
  <c r="DH300" i="1"/>
  <c r="DH303" i="1"/>
  <c r="FN15" i="1"/>
  <c r="FL16" i="1"/>
  <c r="CF89" i="1"/>
  <c r="CF38" i="1" s="1"/>
  <c r="CB38" i="1"/>
  <c r="CB34" i="1" s="1"/>
  <c r="CB168" i="1" s="1"/>
  <c r="CB300" i="1" s="1"/>
  <c r="EM84" i="1"/>
  <c r="EL84" i="1"/>
  <c r="FD23" i="1"/>
  <c r="FT109" i="1"/>
  <c r="FU109" i="1" s="1"/>
  <c r="FY107" i="1"/>
  <c r="FZ109" i="1"/>
  <c r="EH306" i="1"/>
  <c r="EF307" i="1"/>
  <c r="EG307" i="1" s="1"/>
  <c r="DI145" i="1"/>
  <c r="DN145" i="1" s="1"/>
  <c r="DY146" i="1"/>
  <c r="FE146" i="1"/>
  <c r="FO178" i="1"/>
  <c r="DJ175" i="1"/>
  <c r="FG175" i="1" s="1"/>
  <c r="DI178" i="1"/>
  <c r="DJ176" i="1"/>
  <c r="EA181" i="1"/>
  <c r="ES181" i="1"/>
  <c r="DX181" i="1"/>
  <c r="DY181" i="1" s="1"/>
  <c r="EH181" i="1"/>
  <c r="EF181" i="1" s="1"/>
  <c r="EG181" i="1" s="1"/>
  <c r="EL146" i="1"/>
  <c r="FE39" i="1"/>
  <c r="FD38" i="1"/>
  <c r="ED300" i="1"/>
  <c r="EE168" i="1"/>
  <c r="DN310" i="1"/>
  <c r="DS310" i="1"/>
  <c r="EL186" i="1"/>
  <c r="DS309" i="1"/>
  <c r="CI201" i="1"/>
  <c r="BY197" i="1"/>
  <c r="AY175" i="1"/>
  <c r="AY233" i="1" s="1"/>
  <c r="AY300" i="1" s="1"/>
  <c r="ET301" i="1"/>
  <c r="EK301" i="1"/>
  <c r="ES29" i="1"/>
  <c r="ES27" i="1"/>
  <c r="ET27" i="1" s="1"/>
  <c r="ES17" i="1"/>
  <c r="CT338" i="1"/>
  <c r="CT32" i="1"/>
  <c r="DN73" i="1"/>
  <c r="EM73" i="1"/>
  <c r="DG178" i="1"/>
  <c r="DF179" i="1"/>
  <c r="DF161" i="1"/>
  <c r="EM90" i="1"/>
  <c r="EL90" i="1"/>
  <c r="EW168" i="1"/>
  <c r="EW172" i="1"/>
  <c r="EW169" i="1"/>
  <c r="EK107" i="1"/>
  <c r="EX107" i="1"/>
  <c r="FA240" i="1"/>
  <c r="FA239" i="1" s="1"/>
  <c r="EY241" i="1"/>
  <c r="FM212" i="1"/>
  <c r="FE212" i="1"/>
  <c r="DY212" i="1"/>
  <c r="DN212" i="1"/>
  <c r="EM62" i="1"/>
  <c r="EL62" i="1"/>
  <c r="EZ30" i="1"/>
  <c r="EG30" i="1"/>
  <c r="DR170" i="1"/>
  <c r="DT301" i="1"/>
  <c r="EL36" i="1"/>
  <c r="EM36" i="1"/>
  <c r="BE338" i="1"/>
  <c r="BE19" i="1" s="1"/>
  <c r="BE32" i="1"/>
  <c r="AQ14" i="1"/>
  <c r="AH14" i="1"/>
  <c r="EW300" i="1" l="1"/>
  <c r="EX168" i="1"/>
  <c r="EK17" i="1"/>
  <c r="ET17" i="1"/>
  <c r="CI197" i="1"/>
  <c r="CI175" i="1" s="1"/>
  <c r="CI233" i="1" s="1"/>
  <c r="CI300" i="1" s="1"/>
  <c r="CH201" i="1"/>
  <c r="CH197" i="1" s="1"/>
  <c r="CH175" i="1" s="1"/>
  <c r="CH233" i="1" s="1"/>
  <c r="CH300" i="1" s="1"/>
  <c r="ET181" i="1"/>
  <c r="EK181" i="1"/>
  <c r="FV181" i="1"/>
  <c r="FT181" i="1" s="1"/>
  <c r="FA181" i="1"/>
  <c r="EY181" i="1" s="1"/>
  <c r="EZ181" i="1" s="1"/>
  <c r="FY168" i="1"/>
  <c r="FY172" i="1"/>
  <c r="FZ107" i="1"/>
  <c r="FY169" i="1"/>
  <c r="FT107" i="1"/>
  <c r="FJ15" i="1"/>
  <c r="FK15" i="1" s="1"/>
  <c r="FK16" i="1"/>
  <c r="EH238" i="1"/>
  <c r="EF239" i="1"/>
  <c r="EG239" i="1" s="1"/>
  <c r="EY180" i="1"/>
  <c r="EZ180" i="1" s="1"/>
  <c r="FA179" i="1"/>
  <c r="DS46" i="1"/>
  <c r="FO46" i="1"/>
  <c r="FT301" i="1"/>
  <c r="FU301" i="1" s="1"/>
  <c r="FV27" i="1"/>
  <c r="FT27" i="1" s="1"/>
  <c r="FV17" i="1"/>
  <c r="FT17" i="1" s="1"/>
  <c r="FU17" i="1" s="1"/>
  <c r="FV29" i="1"/>
  <c r="FT29" i="1" s="1"/>
  <c r="FM236" i="1"/>
  <c r="DY236" i="1"/>
  <c r="DN236" i="1"/>
  <c r="FE236" i="1"/>
  <c r="DV303" i="1"/>
  <c r="DV16" i="1"/>
  <c r="DV15" i="1" s="1"/>
  <c r="DY17" i="1"/>
  <c r="DI29" i="1"/>
  <c r="FE29" i="1" s="1"/>
  <c r="FG29" i="1"/>
  <c r="DX239" i="1"/>
  <c r="DY239" i="1" s="1"/>
  <c r="EA239" i="1"/>
  <c r="DZ238" i="1"/>
  <c r="BL333" i="1"/>
  <c r="BL13" i="1" s="1"/>
  <c r="BL335" i="1"/>
  <c r="BL337" i="1" s="1"/>
  <c r="BL26" i="1"/>
  <c r="BL15" i="1"/>
  <c r="DM169" i="1"/>
  <c r="DO16" i="1"/>
  <c r="DO238" i="1"/>
  <c r="DM239" i="1"/>
  <c r="DN239" i="1" s="1"/>
  <c r="DK26" i="1"/>
  <c r="FQ300" i="1"/>
  <c r="FI300" i="1"/>
  <c r="EV300" i="1"/>
  <c r="EC300" i="1"/>
  <c r="FC168" i="1"/>
  <c r="FC300" i="1" s="1"/>
  <c r="FC26" i="1" s="1"/>
  <c r="FC13" i="1" s="1"/>
  <c r="FC172" i="1"/>
  <c r="FC169" i="1"/>
  <c r="EY107" i="1"/>
  <c r="EZ107" i="1" s="1"/>
  <c r="DS306" i="1"/>
  <c r="DS308" i="1" s="1"/>
  <c r="DR308" i="1"/>
  <c r="DQ308" i="1"/>
  <c r="DM306" i="1"/>
  <c r="DQ16" i="1"/>
  <c r="DQ15" i="1" s="1"/>
  <c r="DQ13" i="1"/>
  <c r="DQ19" i="1"/>
  <c r="DM19" i="1" s="1"/>
  <c r="EL145" i="1"/>
  <c r="DG238" i="1"/>
  <c r="DF239" i="1"/>
  <c r="BY194" i="1"/>
  <c r="BY175" i="1" s="1"/>
  <c r="BY233" i="1" s="1"/>
  <c r="BY300" i="1" s="1"/>
  <c r="BZ175" i="1"/>
  <c r="BZ233" i="1" s="1"/>
  <c r="BZ300" i="1" s="1"/>
  <c r="FU260" i="1"/>
  <c r="FT260" i="1"/>
  <c r="DT168" i="1"/>
  <c r="DI168" i="1"/>
  <c r="DL335" i="1"/>
  <c r="EX335" i="1" s="1"/>
  <c r="DL333" i="1"/>
  <c r="EX333" i="1" s="1"/>
  <c r="DL26" i="1"/>
  <c r="DL13" i="1" s="1"/>
  <c r="FD233" i="1"/>
  <c r="FG233" i="1"/>
  <c r="DT238" i="1"/>
  <c r="DR239" i="1"/>
  <c r="DS239" i="1" s="1"/>
  <c r="DZ34" i="1"/>
  <c r="EA38" i="1"/>
  <c r="DX38" i="1"/>
  <c r="DY38" i="1" s="1"/>
  <c r="FV35" i="1"/>
  <c r="FT39" i="1"/>
  <c r="FU39" i="1" s="1"/>
  <c r="FV38" i="1"/>
  <c r="EH194" i="1"/>
  <c r="EF194" i="1" s="1"/>
  <c r="EG194" i="1" s="1"/>
  <c r="CN190" i="1"/>
  <c r="DN176" i="1"/>
  <c r="EJ304" i="1"/>
  <c r="EF172" i="1"/>
  <c r="EG172" i="1" s="1"/>
  <c r="EE303" i="1"/>
  <c r="ED31" i="1"/>
  <c r="EE31" i="1" s="1"/>
  <c r="FK300" i="1"/>
  <c r="FJ26" i="1"/>
  <c r="EK239" i="1"/>
  <c r="ET239" i="1"/>
  <c r="ES238" i="1"/>
  <c r="DS170" i="1"/>
  <c r="FO170" i="1"/>
  <c r="EM107" i="1"/>
  <c r="EL107" i="1"/>
  <c r="FO39" i="1"/>
  <c r="DS39" i="1"/>
  <c r="BL338" i="1"/>
  <c r="BL19" i="1" s="1"/>
  <c r="BL32" i="1"/>
  <c r="FN335" i="1"/>
  <c r="FN333" i="1"/>
  <c r="FL300" i="1"/>
  <c r="FN337" i="1"/>
  <c r="FL337" i="1" s="1"/>
  <c r="FN26" i="1"/>
  <c r="EL180" i="1"/>
  <c r="EM180" i="1"/>
  <c r="EM203" i="1"/>
  <c r="EL203" i="1"/>
  <c r="ES34" i="1"/>
  <c r="EK38" i="1"/>
  <c r="ET38" i="1"/>
  <c r="BE194" i="1"/>
  <c r="BE175" i="1" s="1"/>
  <c r="BE233" i="1" s="1"/>
  <c r="BE300" i="1" s="1"/>
  <c r="BF175" i="1"/>
  <c r="BF233" i="1" s="1"/>
  <c r="BF300" i="1" s="1"/>
  <c r="FU240" i="1"/>
  <c r="FV239" i="1"/>
  <c r="DL337" i="1"/>
  <c r="EX337" i="1" s="1"/>
  <c r="DL31" i="1"/>
  <c r="CZ335" i="1"/>
  <c r="CZ333" i="1"/>
  <c r="CZ13" i="1" s="1"/>
  <c r="DA14" i="1" s="1"/>
  <c r="CZ15" i="1"/>
  <c r="CZ26" i="1"/>
  <c r="DI17" i="1"/>
  <c r="FO17" i="1"/>
  <c r="FG17" i="1"/>
  <c r="I335" i="1"/>
  <c r="I337" i="1" s="1"/>
  <c r="I333" i="1"/>
  <c r="FD169" i="1"/>
  <c r="DS236" i="1"/>
  <c r="CW300" i="1"/>
  <c r="CW303" i="1"/>
  <c r="BI335" i="1"/>
  <c r="BI337" i="1" s="1"/>
  <c r="BI333" i="1"/>
  <c r="BI13" i="1" s="1"/>
  <c r="BI14" i="1" s="1"/>
  <c r="BI15" i="1"/>
  <c r="BI26" i="1"/>
  <c r="DV304" i="1"/>
  <c r="DR172" i="1"/>
  <c r="DS172" i="1" s="1"/>
  <c r="FQ16" i="1"/>
  <c r="FI16" i="1"/>
  <c r="DK15" i="1"/>
  <c r="EC16" i="1"/>
  <c r="EV16" i="1"/>
  <c r="FF168" i="1"/>
  <c r="FG34" i="1"/>
  <c r="DJ23" i="1"/>
  <c r="DT144" i="1"/>
  <c r="FG144" i="1"/>
  <c r="EA144" i="1"/>
  <c r="FK304" i="1"/>
  <c r="FK338" i="1" s="1"/>
  <c r="FJ32" i="1"/>
  <c r="FD304" i="1"/>
  <c r="EM260" i="1"/>
  <c r="EL260" i="1"/>
  <c r="DR179" i="1"/>
  <c r="DS179" i="1" s="1"/>
  <c r="DT178" i="1"/>
  <c r="ET23" i="1"/>
  <c r="EK23" i="1"/>
  <c r="EE304" i="1"/>
  <c r="EE338" i="1" s="1"/>
  <c r="ED32" i="1"/>
  <c r="DX304" i="1"/>
  <c r="EH168" i="1"/>
  <c r="EF34" i="1"/>
  <c r="EG34" i="1" s="1"/>
  <c r="BS14" i="1"/>
  <c r="DJ299" i="1"/>
  <c r="FO299" i="1" s="1"/>
  <c r="DI238" i="1"/>
  <c r="FO238" i="1"/>
  <c r="DN178" i="1"/>
  <c r="DM175" i="1"/>
  <c r="EF169" i="1"/>
  <c r="EL306" i="1"/>
  <c r="EM306" i="1"/>
  <c r="EM308" i="1" s="1"/>
  <c r="EK308" i="1"/>
  <c r="EL308" i="1" s="1"/>
  <c r="DF338" i="1"/>
  <c r="DF32" i="1"/>
  <c r="EZ241" i="1"/>
  <c r="EY240" i="1"/>
  <c r="EZ240" i="1" s="1"/>
  <c r="EW303" i="1"/>
  <c r="EX169" i="1"/>
  <c r="EW16" i="1"/>
  <c r="ET29" i="1"/>
  <c r="AY335" i="1"/>
  <c r="AY337" i="1" s="1"/>
  <c r="AY333" i="1"/>
  <c r="AY13" i="1" s="1"/>
  <c r="AZ14" i="1" s="1"/>
  <c r="AY26" i="1"/>
  <c r="AY15" i="1"/>
  <c r="EE300" i="1"/>
  <c r="ED26" i="1"/>
  <c r="DI176" i="1"/>
  <c r="FM176" i="1" s="1"/>
  <c r="FO176" i="1"/>
  <c r="EH308" i="1"/>
  <c r="EF306" i="1"/>
  <c r="CB335" i="1"/>
  <c r="CB333" i="1"/>
  <c r="CB13" i="1" s="1"/>
  <c r="CD14" i="1" s="1"/>
  <c r="CB26" i="1"/>
  <c r="CB15" i="1"/>
  <c r="FL15" i="1"/>
  <c r="FK303" i="1"/>
  <c r="FJ31" i="1"/>
  <c r="AY338" i="1"/>
  <c r="AY19" i="1" s="1"/>
  <c r="AY32" i="1"/>
  <c r="EM309" i="1"/>
  <c r="ES169" i="1"/>
  <c r="EK35" i="1"/>
  <c r="ET35" i="1"/>
  <c r="DC335" i="1"/>
  <c r="DC333" i="1"/>
  <c r="DC13" i="1" s="1"/>
  <c r="DC26" i="1"/>
  <c r="DC15" i="1"/>
  <c r="FF299" i="1"/>
  <c r="FG299" i="1" s="1"/>
  <c r="FD238" i="1"/>
  <c r="FG238" i="1"/>
  <c r="DI27" i="1"/>
  <c r="FE27" i="1" s="1"/>
  <c r="FG27" i="1"/>
  <c r="H335" i="1"/>
  <c r="H337" i="1" s="1"/>
  <c r="H333" i="1"/>
  <c r="EH176" i="1"/>
  <c r="EF178" i="1"/>
  <c r="EG178" i="1" s="1"/>
  <c r="CY234" i="1"/>
  <c r="CW234" i="1" s="1"/>
  <c r="CY233" i="1"/>
  <c r="BH335" i="1"/>
  <c r="BH337" i="1" s="1"/>
  <c r="BH333" i="1"/>
  <c r="BH13" i="1" s="1"/>
  <c r="BH26" i="1"/>
  <c r="BH15" i="1"/>
  <c r="DL338" i="1"/>
  <c r="EX338" i="1" s="1"/>
  <c r="DL32" i="1"/>
  <c r="DI304" i="1"/>
  <c r="BG335" i="1"/>
  <c r="BG337" i="1" s="1"/>
  <c r="BG333" i="1"/>
  <c r="BG13" i="1" s="1"/>
  <c r="BG26" i="1"/>
  <c r="BG15" i="1"/>
  <c r="N333" i="1"/>
  <c r="N335" i="1"/>
  <c r="N337" i="1" s="1"/>
  <c r="EF301" i="1"/>
  <c r="EG301" i="1" s="1"/>
  <c r="EH29" i="1"/>
  <c r="EF29" i="1" s="1"/>
  <c r="EH17" i="1"/>
  <c r="EF17" i="1" s="1"/>
  <c r="EG17" i="1" s="1"/>
  <c r="EH27" i="1"/>
  <c r="EF27" i="1" s="1"/>
  <c r="DS145" i="1"/>
  <c r="FO145" i="1"/>
  <c r="FS13" i="1"/>
  <c r="EM81" i="1"/>
  <c r="EL81" i="1"/>
  <c r="CC337" i="1"/>
  <c r="CB337" i="1" s="1"/>
  <c r="CC335" i="1"/>
  <c r="CC333" i="1"/>
  <c r="CC13" i="1" s="1"/>
  <c r="CC26" i="1"/>
  <c r="CC15" i="1"/>
  <c r="FT203" i="1"/>
  <c r="FU203" i="1" s="1"/>
  <c r="FV23" i="1"/>
  <c r="FT23" i="1" s="1"/>
  <c r="FU23" i="1" s="1"/>
  <c r="EM240" i="1"/>
  <c r="EL240" i="1"/>
  <c r="CP306" i="1"/>
  <c r="CP15" i="1" s="1"/>
  <c r="CN309" i="1"/>
  <c r="CN306" i="1" s="1"/>
  <c r="CN15" i="1" s="1"/>
  <c r="FG234" i="1"/>
  <c r="FD234" i="1"/>
  <c r="DZ169" i="1"/>
  <c r="DX35" i="1"/>
  <c r="DY35" i="1" s="1"/>
  <c r="EA35" i="1"/>
  <c r="ET144" i="1"/>
  <c r="FS15" i="1"/>
  <c r="DN38" i="1"/>
  <c r="FW31" i="1"/>
  <c r="EZ301" i="1"/>
  <c r="EY27" i="1"/>
  <c r="EZ27" i="1" s="1"/>
  <c r="EF144" i="1"/>
  <c r="EH23" i="1"/>
  <c r="EF23" i="1" s="1"/>
  <c r="FL19" i="1"/>
  <c r="CW238" i="1"/>
  <c r="CW226" i="1" s="1"/>
  <c r="CX226" i="1"/>
  <c r="CX235" i="1" s="1"/>
  <c r="CW235" i="1" s="1"/>
  <c r="EE16" i="1"/>
  <c r="ED15" i="1"/>
  <c r="EE15" i="1" s="1"/>
  <c r="EG35" i="1"/>
  <c r="DJ169" i="1"/>
  <c r="DR301" i="1"/>
  <c r="DS301" i="1" s="1"/>
  <c r="DT17" i="1"/>
  <c r="DR17" i="1" s="1"/>
  <c r="DS17" i="1" s="1"/>
  <c r="DJ233" i="1"/>
  <c r="DJ234" i="1"/>
  <c r="FO175" i="1"/>
  <c r="DI144" i="1"/>
  <c r="DY145" i="1"/>
  <c r="FE145" i="1"/>
  <c r="DH335" i="1"/>
  <c r="DH333" i="1"/>
  <c r="DH13" i="1" s="1"/>
  <c r="DH15" i="1"/>
  <c r="DH26" i="1"/>
  <c r="DS35" i="1"/>
  <c r="FO35" i="1"/>
  <c r="EY144" i="1"/>
  <c r="FA23" i="1"/>
  <c r="EY23" i="1" s="1"/>
  <c r="EA178" i="1"/>
  <c r="DX178" i="1"/>
  <c r="DY178" i="1" s="1"/>
  <c r="DZ176" i="1"/>
  <c r="DZ175" i="1"/>
  <c r="EY239" i="1"/>
  <c r="EZ239" i="1" s="1"/>
  <c r="FA238" i="1"/>
  <c r="EW304" i="1"/>
  <c r="EX172" i="1"/>
  <c r="EK172" i="1"/>
  <c r="DF178" i="1"/>
  <c r="DF175" i="1" s="1"/>
  <c r="DF233" i="1" s="1"/>
  <c r="DG175" i="1"/>
  <c r="DG233" i="1" s="1"/>
  <c r="EL301" i="1"/>
  <c r="EM301" i="1"/>
  <c r="EK27" i="1"/>
  <c r="FD34" i="1"/>
  <c r="FE38" i="1"/>
  <c r="DI175" i="1"/>
  <c r="FE175" i="1" s="1"/>
  <c r="FM178" i="1"/>
  <c r="DH337" i="1"/>
  <c r="DH16" i="1"/>
  <c r="EZ145" i="1"/>
  <c r="EG236" i="1"/>
  <c r="ES179" i="1"/>
  <c r="DT34" i="1"/>
  <c r="DR38" i="1"/>
  <c r="EL39" i="1"/>
  <c r="EM39" i="1"/>
  <c r="FT170" i="1"/>
  <c r="FU170" i="1" s="1"/>
  <c r="FU40" i="1"/>
  <c r="FT306" i="1"/>
  <c r="FU306" i="1" s="1"/>
  <c r="W233" i="1"/>
  <c r="W300" i="1" s="1"/>
  <c r="X300" i="1"/>
  <c r="FM301" i="1"/>
  <c r="FE301" i="1"/>
  <c r="EY306" i="1"/>
  <c r="FA308" i="1"/>
  <c r="FE35" i="1"/>
  <c r="EZ236" i="1"/>
  <c r="DN35" i="1"/>
  <c r="BG338" i="1"/>
  <c r="BG19" i="1" s="1"/>
  <c r="BG32" i="1"/>
  <c r="DK31" i="1"/>
  <c r="FQ303" i="1"/>
  <c r="FI303" i="1"/>
  <c r="EM144" i="1"/>
  <c r="FE172" i="1"/>
  <c r="FA39" i="1"/>
  <c r="EA29" i="1"/>
  <c r="FX29" i="1" s="1"/>
  <c r="DB14" i="1"/>
  <c r="EL236" i="1"/>
  <c r="BX14" i="1"/>
  <c r="DY172" i="1"/>
  <c r="DN34" i="1"/>
  <c r="DM168" i="1"/>
  <c r="DN168" i="1" s="1"/>
  <c r="CN187" i="1"/>
  <c r="CN186" i="1" s="1"/>
  <c r="CN175" i="1" s="1"/>
  <c r="CN233" i="1" s="1"/>
  <c r="FW26" i="1"/>
  <c r="EZ17" i="1"/>
  <c r="EG145" i="1"/>
  <c r="FM175" i="1"/>
  <c r="DO233" i="1"/>
  <c r="DO234" i="1"/>
  <c r="EJ303" i="1"/>
  <c r="EJ31" i="1" s="1"/>
  <c r="EJ16" i="1"/>
  <c r="EJ15" i="1" s="1"/>
  <c r="FG176" i="1"/>
  <c r="FF303" i="1" l="1"/>
  <c r="FD303" i="1" s="1"/>
  <c r="FW13" i="1"/>
  <c r="X335" i="1"/>
  <c r="X337" i="1" s="1"/>
  <c r="X333" i="1"/>
  <c r="EM172" i="1"/>
  <c r="EL172" i="1"/>
  <c r="FE144" i="1"/>
  <c r="DY144" i="1"/>
  <c r="EF176" i="1"/>
  <c r="EG176" i="1" s="1"/>
  <c r="EF175" i="1"/>
  <c r="EG175" i="1" s="1"/>
  <c r="EH175" i="1"/>
  <c r="DX338" i="1"/>
  <c r="DY304" i="1"/>
  <c r="DX32" i="1"/>
  <c r="CW335" i="1"/>
  <c r="CW333" i="1"/>
  <c r="CW13" i="1" s="1"/>
  <c r="CX14" i="1" s="1"/>
  <c r="CW26" i="1"/>
  <c r="CW15" i="1"/>
  <c r="DT299" i="1"/>
  <c r="DR238" i="1"/>
  <c r="FC304" i="1"/>
  <c r="EY172" i="1"/>
  <c r="EZ172" i="1" s="1"/>
  <c r="DO299" i="1"/>
  <c r="DM238" i="1"/>
  <c r="DY27" i="1"/>
  <c r="FY304" i="1"/>
  <c r="FZ172" i="1"/>
  <c r="FZ304" i="1" s="1"/>
  <c r="FZ338" i="1" s="1"/>
  <c r="EM181" i="1"/>
  <c r="EL181" i="1"/>
  <c r="W333" i="1"/>
  <c r="W335" i="1"/>
  <c r="W337" i="1" s="1"/>
  <c r="FV179" i="1"/>
  <c r="ES178" i="1"/>
  <c r="ET179" i="1"/>
  <c r="EK179" i="1"/>
  <c r="EG29" i="1"/>
  <c r="EW15" i="1"/>
  <c r="EX15" i="1" s="1"/>
  <c r="EX16" i="1"/>
  <c r="EE32" i="1"/>
  <c r="ED19" i="1"/>
  <c r="FD338" i="1"/>
  <c r="FE338" i="1" s="1"/>
  <c r="FE304" i="1"/>
  <c r="FF300" i="1"/>
  <c r="FG168" i="1"/>
  <c r="FG303" i="1"/>
  <c r="FF31" i="1"/>
  <c r="ES168" i="1"/>
  <c r="ET34" i="1"/>
  <c r="EK34" i="1"/>
  <c r="FL333" i="1"/>
  <c r="FL335" i="1"/>
  <c r="DF238" i="1"/>
  <c r="DF226" i="1" s="1"/>
  <c r="DG226" i="1"/>
  <c r="DO15" i="1"/>
  <c r="DM15" i="1" s="1"/>
  <c r="DM16" i="1"/>
  <c r="FT172" i="1"/>
  <c r="FU172" i="1" s="1"/>
  <c r="FU107" i="1"/>
  <c r="FY300" i="1"/>
  <c r="FY26" i="1" s="1"/>
  <c r="FZ168" i="1"/>
  <c r="EM17" i="1"/>
  <c r="EL17" i="1"/>
  <c r="DO303" i="1"/>
  <c r="DM303" i="1" s="1"/>
  <c r="DM234" i="1"/>
  <c r="EY39" i="1"/>
  <c r="EZ39" i="1" s="1"/>
  <c r="FA38" i="1"/>
  <c r="FA35" i="1"/>
  <c r="FD168" i="1"/>
  <c r="FE168" i="1" s="1"/>
  <c r="FE34" i="1"/>
  <c r="DG303" i="1"/>
  <c r="DG300" i="1"/>
  <c r="EX304" i="1"/>
  <c r="EW32" i="1"/>
  <c r="EK304" i="1"/>
  <c r="DZ234" i="1"/>
  <c r="DZ233" i="1"/>
  <c r="DX175" i="1"/>
  <c r="DY175" i="1" s="1"/>
  <c r="EA175" i="1"/>
  <c r="EZ23" i="1"/>
  <c r="DI234" i="1"/>
  <c r="FE234" i="1" s="1"/>
  <c r="FO234" i="1"/>
  <c r="DJ303" i="1"/>
  <c r="DI169" i="1"/>
  <c r="DG169" i="1" s="1"/>
  <c r="DT169" i="1"/>
  <c r="DJ16" i="1"/>
  <c r="FW16" i="1"/>
  <c r="CC14" i="1"/>
  <c r="DL19" i="1"/>
  <c r="DI32" i="1"/>
  <c r="DN32" i="1" s="1"/>
  <c r="FD299" i="1"/>
  <c r="FE238" i="1"/>
  <c r="DE14" i="1"/>
  <c r="DD14" i="1"/>
  <c r="ET169" i="1"/>
  <c r="EK169" i="1"/>
  <c r="FK31" i="1"/>
  <c r="EF308" i="1"/>
  <c r="EG308" i="1" s="1"/>
  <c r="EG306" i="1"/>
  <c r="EE26" i="1"/>
  <c r="ED13" i="1"/>
  <c r="DI299" i="1"/>
  <c r="FM299" i="1" s="1"/>
  <c r="FM238" i="1"/>
  <c r="FK32" i="1"/>
  <c r="FJ19" i="1"/>
  <c r="FD32" i="1"/>
  <c r="DR144" i="1"/>
  <c r="DT23" i="1"/>
  <c r="DR23" i="1" s="1"/>
  <c r="DS23" i="1" s="1"/>
  <c r="CF14" i="1"/>
  <c r="FF16" i="1"/>
  <c r="BE335" i="1"/>
  <c r="BE337" i="1" s="1"/>
  <c r="BE333" i="1"/>
  <c r="BE13" i="1" s="1"/>
  <c r="BE26" i="1"/>
  <c r="BE15" i="1"/>
  <c r="FL26" i="1"/>
  <c r="FM26" i="1" s="1"/>
  <c r="FN13" i="1"/>
  <c r="FE176" i="1"/>
  <c r="FK26" i="1"/>
  <c r="FJ13" i="1"/>
  <c r="BA14" i="1"/>
  <c r="DZ168" i="1"/>
  <c r="EA34" i="1"/>
  <c r="DX34" i="1"/>
  <c r="DY34" i="1" s="1"/>
  <c r="FE233" i="1"/>
  <c r="BZ335" i="1"/>
  <c r="BZ337" i="1" s="1"/>
  <c r="BZ333" i="1"/>
  <c r="BZ13" i="1" s="1"/>
  <c r="BZ15" i="1"/>
  <c r="BZ26" i="1"/>
  <c r="DM308" i="1"/>
  <c r="DN306" i="1"/>
  <c r="DN308" i="1" s="1"/>
  <c r="DK13" i="1"/>
  <c r="FI26" i="1"/>
  <c r="EV26" i="1"/>
  <c r="EC26" i="1"/>
  <c r="DN169" i="1"/>
  <c r="FU27" i="1"/>
  <c r="FA178" i="1"/>
  <c r="EY179" i="1"/>
  <c r="EZ179" i="1" s="1"/>
  <c r="EH299" i="1"/>
  <c r="EF299" i="1" s="1"/>
  <c r="EF238" i="1"/>
  <c r="EG238" i="1" s="1"/>
  <c r="FY303" i="1"/>
  <c r="FY31" i="1" s="1"/>
  <c r="FZ31" i="1" s="1"/>
  <c r="FZ169" i="1"/>
  <c r="FY16" i="1"/>
  <c r="CH335" i="1"/>
  <c r="CH337" i="1" s="1"/>
  <c r="CH333" i="1"/>
  <c r="CH13" i="1" s="1"/>
  <c r="CJ14" i="1" s="1"/>
  <c r="CH26" i="1"/>
  <c r="CH15" i="1"/>
  <c r="DN144" i="1"/>
  <c r="FI15" i="1"/>
  <c r="FQ15" i="1"/>
  <c r="EC15" i="1"/>
  <c r="EV15" i="1"/>
  <c r="FE169" i="1"/>
  <c r="EM38" i="1"/>
  <c r="EL38" i="1"/>
  <c r="DZ299" i="1"/>
  <c r="DX238" i="1"/>
  <c r="EA238" i="1"/>
  <c r="EA299" i="1" s="1"/>
  <c r="EL144" i="1"/>
  <c r="EC31" i="1"/>
  <c r="FI31" i="1"/>
  <c r="EV31" i="1"/>
  <c r="EY308" i="1"/>
  <c r="EZ308" i="1" s="1"/>
  <c r="EZ306" i="1"/>
  <c r="FU308" i="1"/>
  <c r="EA169" i="1"/>
  <c r="DX169" i="1"/>
  <c r="DY169" i="1" s="1"/>
  <c r="DZ16" i="1"/>
  <c r="DY29" i="1"/>
  <c r="DI338" i="1"/>
  <c r="EZ338" i="1" s="1"/>
  <c r="DN304" i="1"/>
  <c r="CY303" i="1"/>
  <c r="CY300" i="1"/>
  <c r="EM35" i="1"/>
  <c r="EL35" i="1"/>
  <c r="DR178" i="1"/>
  <c r="DT176" i="1"/>
  <c r="DR176" i="1" s="1"/>
  <c r="DS176" i="1" s="1"/>
  <c r="DT175" i="1"/>
  <c r="DV32" i="1"/>
  <c r="DR304" i="1"/>
  <c r="DS304" i="1" s="1"/>
  <c r="BF335" i="1"/>
  <c r="BF337" i="1" s="1"/>
  <c r="BF333" i="1"/>
  <c r="BF13" i="1" s="1"/>
  <c r="BF26" i="1"/>
  <c r="BF15" i="1"/>
  <c r="EM239" i="1"/>
  <c r="EL239" i="1"/>
  <c r="FT38" i="1"/>
  <c r="FV34" i="1"/>
  <c r="FV168" i="1" s="1"/>
  <c r="DM233" i="1"/>
  <c r="DO300" i="1"/>
  <c r="DS38" i="1"/>
  <c r="DR34" i="1"/>
  <c r="FO38" i="1"/>
  <c r="EL27" i="1"/>
  <c r="DF303" i="1"/>
  <c r="DF300" i="1"/>
  <c r="FA299" i="1"/>
  <c r="EY299" i="1" s="1"/>
  <c r="EY238" i="1"/>
  <c r="EZ238" i="1" s="1"/>
  <c r="DX176" i="1"/>
  <c r="DY176" i="1" s="1"/>
  <c r="EA176" i="1"/>
  <c r="EZ144" i="1"/>
  <c r="DI233" i="1"/>
  <c r="FM233" i="1" s="1"/>
  <c r="FO233" i="1"/>
  <c r="EG144" i="1"/>
  <c r="EG27" i="1"/>
  <c r="BJ14" i="1"/>
  <c r="BM14" i="1"/>
  <c r="BP14" i="1"/>
  <c r="EE337" i="1"/>
  <c r="EE335" i="1"/>
  <c r="EE333" i="1"/>
  <c r="EX303" i="1"/>
  <c r="EW31" i="1"/>
  <c r="EX31" i="1" s="1"/>
  <c r="DN175" i="1"/>
  <c r="EF168" i="1"/>
  <c r="EG168" i="1" s="1"/>
  <c r="EM23" i="1"/>
  <c r="EL23" i="1"/>
  <c r="DI23" i="1"/>
  <c r="EG23" i="1" s="1"/>
  <c r="FO23" i="1"/>
  <c r="EA23" i="1"/>
  <c r="FG23" i="1"/>
  <c r="FG169" i="1"/>
  <c r="EK3" i="1"/>
  <c r="EX3" i="1" s="1"/>
  <c r="FE17" i="1"/>
  <c r="FM17" i="1"/>
  <c r="DN17" i="1"/>
  <c r="FT239" i="1"/>
  <c r="FU239" i="1"/>
  <c r="FV238" i="1"/>
  <c r="ES299" i="1"/>
  <c r="ET299" i="1" s="1"/>
  <c r="ET238" i="1"/>
  <c r="EK238" i="1"/>
  <c r="FK335" i="1"/>
  <c r="FK337" i="1"/>
  <c r="FK333" i="1"/>
  <c r="EJ32" i="1"/>
  <c r="EF304" i="1"/>
  <c r="EG304" i="1" s="1"/>
  <c r="FV169" i="1"/>
  <c r="FT35" i="1"/>
  <c r="FS168" i="1"/>
  <c r="BY335" i="1"/>
  <c r="BY337" i="1" s="1"/>
  <c r="BY333" i="1"/>
  <c r="BY13" i="1" s="1"/>
  <c r="BY26" i="1"/>
  <c r="BY15" i="1"/>
  <c r="FC303" i="1"/>
  <c r="FC31" i="1" s="1"/>
  <c r="FC16" i="1"/>
  <c r="FC15" i="1" s="1"/>
  <c r="FU181" i="1"/>
  <c r="CI333" i="1"/>
  <c r="CI13" i="1" s="1"/>
  <c r="CI14" i="1" s="1"/>
  <c r="CI335" i="1"/>
  <c r="CI337" i="1" s="1"/>
  <c r="CI26" i="1"/>
  <c r="CI15" i="1"/>
  <c r="EX300" i="1"/>
  <c r="EW26" i="1"/>
  <c r="DY338" i="1" l="1"/>
  <c r="EZ299" i="1"/>
  <c r="EG299" i="1"/>
  <c r="FE299" i="1"/>
  <c r="FV299" i="1"/>
  <c r="FT299" i="1" s="1"/>
  <c r="FU299" i="1" s="1"/>
  <c r="FT238" i="1"/>
  <c r="FU238" i="1"/>
  <c r="FT34" i="1"/>
  <c r="FU34" i="1" s="1"/>
  <c r="FU38" i="1"/>
  <c r="CY337" i="1"/>
  <c r="CW337" i="1" s="1"/>
  <c r="CY16" i="1"/>
  <c r="CW16" i="1" s="1"/>
  <c r="EE13" i="1"/>
  <c r="DR169" i="1"/>
  <c r="FS169" i="1"/>
  <c r="DX233" i="1"/>
  <c r="DY233" i="1" s="1"/>
  <c r="EA233" i="1"/>
  <c r="DN234" i="1"/>
  <c r="FZ303" i="1"/>
  <c r="FZ300" i="1"/>
  <c r="EM34" i="1"/>
  <c r="EL34" i="1"/>
  <c r="FY32" i="1"/>
  <c r="FT304" i="1"/>
  <c r="EK299" i="1"/>
  <c r="EM238" i="1"/>
  <c r="EL238" i="1"/>
  <c r="DT234" i="1"/>
  <c r="DT16" i="1" s="1"/>
  <c r="DT233" i="1"/>
  <c r="FZ16" i="1"/>
  <c r="FY15" i="1"/>
  <c r="FZ15" i="1" s="1"/>
  <c r="FQ13" i="1"/>
  <c r="FI13" i="1"/>
  <c r="EV13" i="1"/>
  <c r="EC13" i="1"/>
  <c r="FK13" i="1"/>
  <c r="EA234" i="1"/>
  <c r="DX234" i="1"/>
  <c r="DY234" i="1" s="1"/>
  <c r="DG335" i="1"/>
  <c r="DG333" i="1"/>
  <c r="DG13" i="1" s="1"/>
  <c r="DG26" i="1"/>
  <c r="DG15" i="1"/>
  <c r="FA169" i="1"/>
  <c r="EY35" i="1"/>
  <c r="EZ35" i="1" s="1"/>
  <c r="FZ26" i="1"/>
  <c r="FY13" i="1"/>
  <c r="ET178" i="1"/>
  <c r="ES176" i="1"/>
  <c r="EK178" i="1"/>
  <c r="ES175" i="1"/>
  <c r="EH234" i="1"/>
  <c r="EH233" i="1"/>
  <c r="FT169" i="1"/>
  <c r="FU169" i="1" s="1"/>
  <c r="FU35" i="1"/>
  <c r="DN233" i="1"/>
  <c r="EG169" i="1"/>
  <c r="DS144" i="1"/>
  <c r="FO144" i="1"/>
  <c r="EL169" i="1"/>
  <c r="EM169" i="1"/>
  <c r="DI19" i="1"/>
  <c r="FS19" i="1"/>
  <c r="DJ337" i="1"/>
  <c r="DJ31" i="1"/>
  <c r="DI31" i="1" s="1"/>
  <c r="DI303" i="1"/>
  <c r="FM303" i="1" s="1"/>
  <c r="FO303" i="1"/>
  <c r="DJ300" i="1"/>
  <c r="FG300" i="1" s="1"/>
  <c r="EK338" i="1"/>
  <c r="EL338" i="1" s="1"/>
  <c r="EL304" i="1"/>
  <c r="EM304" i="1"/>
  <c r="EK32" i="1"/>
  <c r="EK29" i="1"/>
  <c r="DG337" i="1"/>
  <c r="DF337" i="1" s="1"/>
  <c r="DG16" i="1"/>
  <c r="DF16" i="1" s="1"/>
  <c r="FA34" i="1"/>
  <c r="EY38" i="1"/>
  <c r="EZ38" i="1" s="1"/>
  <c r="ET168" i="1"/>
  <c r="EK168" i="1"/>
  <c r="EE19" i="1"/>
  <c r="DX19" i="1"/>
  <c r="FV178" i="1"/>
  <c r="FT179" i="1"/>
  <c r="FU179" i="1" s="1"/>
  <c r="FC32" i="1"/>
  <c r="FC19" i="1" s="1"/>
  <c r="EY19" i="1" s="1"/>
  <c r="EY304" i="1"/>
  <c r="DY32" i="1"/>
  <c r="FX13" i="1"/>
  <c r="DV19" i="1"/>
  <c r="DR19" i="1" s="1"/>
  <c r="DR32" i="1"/>
  <c r="DS32" i="1" s="1"/>
  <c r="DX16" i="1"/>
  <c r="EA16" i="1"/>
  <c r="DZ15" i="1"/>
  <c r="DX299" i="1"/>
  <c r="DY299" i="1" s="1"/>
  <c r="DY238" i="1"/>
  <c r="FK19" i="1"/>
  <c r="FD19" i="1"/>
  <c r="FX16" i="1"/>
  <c r="FW15" i="1"/>
  <c r="FX15" i="1" s="1"/>
  <c r="FM234" i="1"/>
  <c r="DG234" i="1"/>
  <c r="DS238" i="1"/>
  <c r="DS299" i="1" s="1"/>
  <c r="FX299" i="1" s="1"/>
  <c r="DR299" i="1"/>
  <c r="EW13" i="1"/>
  <c r="EX26" i="1"/>
  <c r="EJ19" i="1"/>
  <c r="EF19" i="1" s="1"/>
  <c r="EF32" i="1"/>
  <c r="EG32" i="1" s="1"/>
  <c r="DM300" i="1"/>
  <c r="DO26" i="1"/>
  <c r="FL13" i="1"/>
  <c r="FS303" i="1"/>
  <c r="FS300" i="1"/>
  <c r="FM23" i="1"/>
  <c r="DY23" i="1"/>
  <c r="FE23" i="1"/>
  <c r="DN23" i="1"/>
  <c r="DF335" i="1"/>
  <c r="DF333" i="1"/>
  <c r="DF13" i="1" s="1"/>
  <c r="DF26" i="1"/>
  <c r="DF15" i="1"/>
  <c r="DR168" i="1"/>
  <c r="DS34" i="1"/>
  <c r="FO34" i="1"/>
  <c r="FT168" i="1"/>
  <c r="DS178" i="1"/>
  <c r="DR175" i="1"/>
  <c r="DS175" i="1" s="1"/>
  <c r="CY335" i="1"/>
  <c r="CY333" i="1"/>
  <c r="CY13" i="1" s="1"/>
  <c r="CY26" i="1"/>
  <c r="CY15" i="1"/>
  <c r="DZ303" i="1"/>
  <c r="FA175" i="1"/>
  <c r="FA176" i="1"/>
  <c r="EY178" i="1"/>
  <c r="EZ178" i="1" s="1"/>
  <c r="DZ300" i="1"/>
  <c r="DX168" i="1"/>
  <c r="DY168" i="1" s="1"/>
  <c r="EA168" i="1"/>
  <c r="FF15" i="1"/>
  <c r="FD16" i="1"/>
  <c r="FG16" i="1"/>
  <c r="FE32" i="1"/>
  <c r="DI16" i="1"/>
  <c r="FM16" i="1" s="1"/>
  <c r="DJ15" i="1"/>
  <c r="FO16" i="1"/>
  <c r="EW19" i="1"/>
  <c r="EX32" i="1"/>
  <c r="FG31" i="1"/>
  <c r="FD31" i="1"/>
  <c r="FD300" i="1"/>
  <c r="FF26" i="1"/>
  <c r="EM179" i="1"/>
  <c r="EL179" i="1"/>
  <c r="DM299" i="1"/>
  <c r="DN238" i="1"/>
  <c r="DN299" i="1" s="1"/>
  <c r="DN16" i="1" l="1"/>
  <c r="DY19" i="1"/>
  <c r="FE16" i="1"/>
  <c r="DT15" i="1"/>
  <c r="DR15" i="1" s="1"/>
  <c r="DR16" i="1"/>
  <c r="DS16" i="1" s="1"/>
  <c r="FD26" i="1"/>
  <c r="FF13" i="1"/>
  <c r="DI15" i="1"/>
  <c r="FO15" i="1"/>
  <c r="EA300" i="1"/>
  <c r="DX300" i="1"/>
  <c r="DZ26" i="1"/>
  <c r="DX303" i="1"/>
  <c r="DY303" i="1" s="1"/>
  <c r="EA303" i="1"/>
  <c r="DZ31" i="1"/>
  <c r="FD15" i="1"/>
  <c r="FE15" i="1" s="1"/>
  <c r="FG15" i="1"/>
  <c r="FE19" i="1"/>
  <c r="DX15" i="1"/>
  <c r="EA15" i="1"/>
  <c r="DS19" i="1"/>
  <c r="EZ19" i="1"/>
  <c r="EL29" i="1"/>
  <c r="FU29" i="1"/>
  <c r="EF233" i="1"/>
  <c r="EG233" i="1" s="1"/>
  <c r="EH300" i="1"/>
  <c r="ET176" i="1"/>
  <c r="EK176" i="1"/>
  <c r="FY19" i="1"/>
  <c r="FT32" i="1"/>
  <c r="FU32" i="1" s="1"/>
  <c r="FD333" i="1"/>
  <c r="FD335" i="1"/>
  <c r="EX19" i="1"/>
  <c r="EK19" i="1"/>
  <c r="EY176" i="1"/>
  <c r="EZ176" i="1" s="1"/>
  <c r="EY175" i="1"/>
  <c r="EZ175" i="1" s="1"/>
  <c r="FS337" i="1"/>
  <c r="FS333" i="1"/>
  <c r="FS335" i="1"/>
  <c r="EG19" i="1"/>
  <c r="EM168" i="1"/>
  <c r="EL168" i="1"/>
  <c r="EY34" i="1"/>
  <c r="EZ34" i="1" s="1"/>
  <c r="FA168" i="1"/>
  <c r="EM32" i="1"/>
  <c r="EL32" i="1"/>
  <c r="DJ335" i="1"/>
  <c r="DJ333" i="1"/>
  <c r="DI300" i="1"/>
  <c r="FE300" i="1" s="1"/>
  <c r="DJ26" i="1"/>
  <c r="FO300" i="1"/>
  <c r="DI337" i="1"/>
  <c r="EF234" i="1"/>
  <c r="EG234" i="1" s="1"/>
  <c r="EH16" i="1"/>
  <c r="EH303" i="1"/>
  <c r="DN303" i="1"/>
  <c r="FE31" i="1"/>
  <c r="FA233" i="1"/>
  <c r="EY233" i="1" s="1"/>
  <c r="EZ233" i="1" s="1"/>
  <c r="FA234" i="1"/>
  <c r="EY234" i="1" s="1"/>
  <c r="EZ234" i="1" s="1"/>
  <c r="CY14" i="1"/>
  <c r="DH14" i="1"/>
  <c r="FU168" i="1"/>
  <c r="DS168" i="1"/>
  <c r="FO168" i="1"/>
  <c r="DO13" i="1"/>
  <c r="DM26" i="1"/>
  <c r="FE303" i="1"/>
  <c r="DY16" i="1"/>
  <c r="FT178" i="1"/>
  <c r="FV176" i="1"/>
  <c r="FT176" i="1" s="1"/>
  <c r="FU176" i="1" s="1"/>
  <c r="FV175" i="1"/>
  <c r="ES233" i="1"/>
  <c r="ET175" i="1"/>
  <c r="ES234" i="1"/>
  <c r="DG14" i="1"/>
  <c r="DR233" i="1"/>
  <c r="DS233" i="1" s="1"/>
  <c r="DT300" i="1"/>
  <c r="EL299" i="1"/>
  <c r="EM299" i="1"/>
  <c r="DS169" i="1"/>
  <c r="FO169" i="1"/>
  <c r="EX13" i="1"/>
  <c r="EZ304" i="1"/>
  <c r="EY32" i="1"/>
  <c r="EZ32" i="1" s="1"/>
  <c r="EY29" i="1"/>
  <c r="EZ29" i="1" s="1"/>
  <c r="FM19" i="1"/>
  <c r="DN19" i="1"/>
  <c r="EM178" i="1"/>
  <c r="EK175" i="1"/>
  <c r="EL178" i="1"/>
  <c r="FZ13" i="1"/>
  <c r="FA303" i="1"/>
  <c r="EY169" i="1"/>
  <c r="EZ169" i="1" s="1"/>
  <c r="DT303" i="1"/>
  <c r="DR303" i="1" s="1"/>
  <c r="DS303" i="1" s="1"/>
  <c r="FX303" i="1" s="1"/>
  <c r="DR234" i="1"/>
  <c r="DS234" i="1" s="1"/>
  <c r="FT338" i="1"/>
  <c r="FU304" i="1"/>
  <c r="FZ335" i="1"/>
  <c r="FZ337" i="1"/>
  <c r="FZ333" i="1"/>
  <c r="DY15" i="1" l="1"/>
  <c r="DS15" i="1"/>
  <c r="EY303" i="1"/>
  <c r="FA31" i="1"/>
  <c r="FT175" i="1"/>
  <c r="FU175" i="1" s="1"/>
  <c r="FU178" i="1"/>
  <c r="DM13" i="1"/>
  <c r="DI26" i="1"/>
  <c r="FE26" i="1" s="1"/>
  <c r="DJ13" i="1"/>
  <c r="FG13" i="1" s="1"/>
  <c r="FJ14" i="1" s="1"/>
  <c r="EL19" i="1"/>
  <c r="EM19" i="1"/>
  <c r="FA16" i="1"/>
  <c r="ET233" i="1"/>
  <c r="EK233" i="1"/>
  <c r="ES300" i="1"/>
  <c r="DI335" i="1"/>
  <c r="FE335" i="1" s="1"/>
  <c r="DI333" i="1"/>
  <c r="FE333" i="1" s="1"/>
  <c r="FM300" i="1"/>
  <c r="EF300" i="1"/>
  <c r="EG300" i="1" s="1"/>
  <c r="EH26" i="1"/>
  <c r="DN300" i="1"/>
  <c r="EA26" i="1"/>
  <c r="FX26" i="1" s="1"/>
  <c r="DZ13" i="1"/>
  <c r="GK19" i="1"/>
  <c r="GK16" i="1"/>
  <c r="FM15" i="1"/>
  <c r="DN15" i="1"/>
  <c r="EL175" i="1"/>
  <c r="EM175" i="1"/>
  <c r="ET234" i="1"/>
  <c r="EK234" i="1"/>
  <c r="ES16" i="1"/>
  <c r="ES303" i="1"/>
  <c r="EF16" i="1"/>
  <c r="EG16" i="1" s="1"/>
  <c r="EH15" i="1"/>
  <c r="EF15" i="1" s="1"/>
  <c r="EG15" i="1" s="1"/>
  <c r="EL176" i="1"/>
  <c r="EM176" i="1"/>
  <c r="FD13" i="1"/>
  <c r="DR300" i="1"/>
  <c r="DS300" i="1" s="1"/>
  <c r="FX300" i="1" s="1"/>
  <c r="DT26" i="1"/>
  <c r="FV233" i="1"/>
  <c r="FV234" i="1"/>
  <c r="EF303" i="1"/>
  <c r="EG303" i="1" s="1"/>
  <c r="EH31" i="1"/>
  <c r="EF31" i="1" s="1"/>
  <c r="EG31" i="1" s="1"/>
  <c r="EY168" i="1"/>
  <c r="EZ168" i="1" s="1"/>
  <c r="FA300" i="1"/>
  <c r="FT19" i="1"/>
  <c r="FU19" i="1" s="1"/>
  <c r="FZ19" i="1"/>
  <c r="DX31" i="1"/>
  <c r="DY31" i="1" s="1"/>
  <c r="EA31" i="1"/>
  <c r="FX31" i="1" s="1"/>
  <c r="DX333" i="1"/>
  <c r="DX335" i="1"/>
  <c r="DY300" i="1"/>
  <c r="DX26" i="1"/>
  <c r="FG26" i="1"/>
  <c r="DY26" i="1" l="1"/>
  <c r="DY335" i="1"/>
  <c r="DN26" i="1"/>
  <c r="ET303" i="1"/>
  <c r="EK303" i="1"/>
  <c r="ES31" i="1"/>
  <c r="ET31" i="1" s="1"/>
  <c r="FT233" i="1"/>
  <c r="FU233" i="1" s="1"/>
  <c r="FV300" i="1"/>
  <c r="ES15" i="1"/>
  <c r="ET16" i="1"/>
  <c r="EK16" i="1"/>
  <c r="EF26" i="1"/>
  <c r="EG26" i="1" s="1"/>
  <c r="EH13" i="1"/>
  <c r="FA15" i="1"/>
  <c r="EY15" i="1" s="1"/>
  <c r="EZ15" i="1" s="1"/>
  <c r="EY16" i="1"/>
  <c r="EZ16" i="1" s="1"/>
  <c r="DY333" i="1"/>
  <c r="DR26" i="1"/>
  <c r="DT13" i="1"/>
  <c r="FS26" i="1"/>
  <c r="EL234" i="1"/>
  <c r="EM234" i="1"/>
  <c r="DX13" i="1"/>
  <c r="EA13" i="1"/>
  <c r="ED14" i="1" s="1"/>
  <c r="ES337" i="1"/>
  <c r="ES335" i="1"/>
  <c r="ES333" i="1"/>
  <c r="ET300" i="1"/>
  <c r="EK300" i="1"/>
  <c r="ES26" i="1"/>
  <c r="DI13" i="1"/>
  <c r="DJ14" i="1" s="1"/>
  <c r="FO13" i="1"/>
  <c r="FR14" i="1" s="1"/>
  <c r="FT234" i="1"/>
  <c r="FU234" i="1" s="1"/>
  <c r="FV303" i="1"/>
  <c r="FV16" i="1"/>
  <c r="EY300" i="1"/>
  <c r="FA26" i="1"/>
  <c r="FA13" i="1" s="1"/>
  <c r="EM233" i="1"/>
  <c r="EL233" i="1"/>
  <c r="EZ303" i="1"/>
  <c r="EY31" i="1"/>
  <c r="EZ31" i="1" s="1"/>
  <c r="EY28" i="1"/>
  <c r="EZ28" i="1" s="1"/>
  <c r="EH14" i="1" l="1"/>
  <c r="EF13" i="1"/>
  <c r="EG13" i="1" s="1"/>
  <c r="EJ14" i="1" s="1"/>
  <c r="ET15" i="1"/>
  <c r="EK15" i="1"/>
  <c r="FT303" i="1"/>
  <c r="FU303" i="1" s="1"/>
  <c r="FV31" i="1"/>
  <c r="FT31" i="1" s="1"/>
  <c r="DL14" i="1"/>
  <c r="FK14" i="1" s="1"/>
  <c r="FM13" i="1"/>
  <c r="FN14" i="1" s="1"/>
  <c r="FO14" i="1" s="1"/>
  <c r="ET333" i="1"/>
  <c r="FF333" i="1"/>
  <c r="FG333" i="1" s="1"/>
  <c r="DZ333" i="1"/>
  <c r="FA333" i="1"/>
  <c r="EY333" i="1" s="1"/>
  <c r="EZ333" i="1" s="1"/>
  <c r="DN13" i="1"/>
  <c r="FE13" i="1"/>
  <c r="FF14" i="1" s="1"/>
  <c r="FG14" i="1" s="1"/>
  <c r="EM303" i="1"/>
  <c r="EL303" i="1"/>
  <c r="EK31" i="1"/>
  <c r="EL31" i="1" s="1"/>
  <c r="EK28" i="1"/>
  <c r="EY13" i="1"/>
  <c r="EZ13" i="1" s="1"/>
  <c r="FC14" i="1" s="1"/>
  <c r="ET26" i="1"/>
  <c r="ES13" i="1"/>
  <c r="ET335" i="1"/>
  <c r="FF335" i="1"/>
  <c r="FG335" i="1" s="1"/>
  <c r="DZ335" i="1"/>
  <c r="FA335" i="1"/>
  <c r="EY335" i="1" s="1"/>
  <c r="EZ335" i="1" s="1"/>
  <c r="DY13" i="1"/>
  <c r="DZ14" i="1" s="1"/>
  <c r="EA14" i="1" s="1"/>
  <c r="DX14" i="1"/>
  <c r="DY14" i="1" s="1"/>
  <c r="DR13" i="1"/>
  <c r="DS13" i="1" s="1"/>
  <c r="DV14" i="1" s="1"/>
  <c r="EM16" i="1"/>
  <c r="EL16" i="1"/>
  <c r="FV337" i="1"/>
  <c r="FT337" i="1" s="1"/>
  <c r="FV335" i="1"/>
  <c r="FT300" i="1"/>
  <c r="FV333" i="1"/>
  <c r="FV26" i="1"/>
  <c r="FV15" i="1"/>
  <c r="FT15" i="1" s="1"/>
  <c r="FT16" i="1"/>
  <c r="FU16" i="1" s="1"/>
  <c r="EZ300" i="1"/>
  <c r="EY26" i="1"/>
  <c r="EZ26" i="1" s="1"/>
  <c r="EK333" i="1"/>
  <c r="EL333" i="1" s="1"/>
  <c r="EK335" i="1"/>
  <c r="EL335" i="1" s="1"/>
  <c r="EM300" i="1"/>
  <c r="EL300" i="1"/>
  <c r="EK26" i="1"/>
  <c r="EK337" i="1"/>
  <c r="EL337" i="1" s="1"/>
  <c r="FF337" i="1"/>
  <c r="DZ337" i="1"/>
  <c r="ET337" i="1"/>
  <c r="FA337" i="1"/>
  <c r="EY337" i="1" s="1"/>
  <c r="EZ337" i="1" s="1"/>
  <c r="DS26" i="1"/>
  <c r="FQ26" i="1" s="1"/>
  <c r="FO26" i="1"/>
  <c r="EF14" i="1" l="1"/>
  <c r="EG14" i="1" s="1"/>
  <c r="FA14" i="1"/>
  <c r="EY14" i="1" s="1"/>
  <c r="EZ14" i="1" s="1"/>
  <c r="FS14" i="1"/>
  <c r="DT14" i="1"/>
  <c r="DR14" i="1" s="1"/>
  <c r="DS14" i="1" s="1"/>
  <c r="FT335" i="1"/>
  <c r="FT333" i="1"/>
  <c r="FU300" i="1"/>
  <c r="EM15" i="1"/>
  <c r="EL15" i="1"/>
  <c r="DX337" i="1"/>
  <c r="DY337" i="1" s="1"/>
  <c r="EH337" i="1"/>
  <c r="EF337" i="1" s="1"/>
  <c r="EG337" i="1" s="1"/>
  <c r="EA337" i="1"/>
  <c r="FU15" i="1"/>
  <c r="FG337" i="1"/>
  <c r="FD337" i="1" s="1"/>
  <c r="FE337" i="1" s="1"/>
  <c r="FT26" i="1"/>
  <c r="FU26" i="1" s="1"/>
  <c r="FV13" i="1"/>
  <c r="EH335" i="1"/>
  <c r="EF335" i="1" s="1"/>
  <c r="EG335" i="1" s="1"/>
  <c r="EA335" i="1"/>
  <c r="DQ14" i="1"/>
  <c r="DO14" i="1"/>
  <c r="FU31" i="1"/>
  <c r="EM26" i="1"/>
  <c r="EL26" i="1"/>
  <c r="ET13" i="1"/>
  <c r="EW14" i="1" s="1"/>
  <c r="EX14" i="1" s="1"/>
  <c r="EK13" i="1"/>
  <c r="ES14" i="1"/>
  <c r="EL28" i="1"/>
  <c r="FU28" i="1"/>
  <c r="EH333" i="1"/>
  <c r="EF333" i="1" s="1"/>
  <c r="EG333" i="1" s="1"/>
  <c r="EA333" i="1"/>
  <c r="EE14" i="1"/>
  <c r="DM14" i="1" l="1"/>
  <c r="DN14" i="1" s="1"/>
  <c r="FT13" i="1"/>
  <c r="FU13" i="1" s="1"/>
  <c r="FV14" i="1" s="1"/>
  <c r="FT14" i="1" s="1"/>
  <c r="FY14" i="1"/>
  <c r="FZ14" i="1" s="1"/>
  <c r="ET14" i="1"/>
  <c r="EK14" i="1"/>
  <c r="EM13" i="1"/>
  <c r="EL13" i="1"/>
  <c r="EM14" i="1" l="1"/>
  <c r="EL14" i="1"/>
  <c r="FL14" i="1"/>
  <c r="FU14" i="1"/>
  <c r="FM14" i="1" l="1"/>
  <c r="FD14" i="1"/>
  <c r="FE14" i="1" s="1"/>
</calcChain>
</file>

<file path=xl/sharedStrings.xml><?xml version="1.0" encoding="utf-8"?>
<sst xmlns="http://schemas.openxmlformats.org/spreadsheetml/2006/main" count="1000" uniqueCount="523">
  <si>
    <t>остаток пофр на 01.12.2020</t>
  </si>
  <si>
    <t>оплачено до 16.11.2020</t>
  </si>
  <si>
    <t>По пофрам остаток на 16.11.2020</t>
  </si>
  <si>
    <t>декабрь</t>
  </si>
  <si>
    <t>ноябрь</t>
  </si>
  <si>
    <t>остаток на 01.12.2020</t>
  </si>
  <si>
    <t>всего:</t>
  </si>
  <si>
    <t>свирь</t>
  </si>
  <si>
    <t>тпу</t>
  </si>
  <si>
    <t>грант</t>
  </si>
  <si>
    <t>Исполнение Бюджета Комитета по дорожному хозяйству Ленинградской области в 2020 году по состоянию на 01.01.2021г.</t>
  </si>
  <si>
    <t>№</t>
  </si>
  <si>
    <t>Наименование основного мероприятия, мероприятия, объектов</t>
  </si>
  <si>
    <t>КБК</t>
  </si>
  <si>
    <t>Утв. Бюджет 2016г. (№ 139-оз от 23.12.15г.)</t>
  </si>
  <si>
    <t>в том числе</t>
  </si>
  <si>
    <t>ПОПРАВКИ</t>
  </si>
  <si>
    <t xml:space="preserve">ПРОЕКТ БЮДЖЕТА </t>
  </si>
  <si>
    <t>ПОПРАВКИ (изменения в роспись - ФБ)</t>
  </si>
  <si>
    <t>ПРОЕКТ БЮДЖЕТА с учетом остатков ФБ 2016г. (июнь)</t>
  </si>
  <si>
    <t>Утв. Бюджет на 2017г. (№ 139-оз от 23.12.15г.)</t>
  </si>
  <si>
    <t>ПОПРАВКИ №1</t>
  </si>
  <si>
    <t>Утвержденный бюджет 2017г. (в ред. ОЗ от 09.12.2016г. №90-оз)</t>
  </si>
  <si>
    <t>ПОПРАВКИ -1</t>
  </si>
  <si>
    <t>ПРОЕКТ БЮДЖЕТА 2017г. с учетом поправок №1</t>
  </si>
  <si>
    <t xml:space="preserve">Планируемое неосвоение лимита 2016г. по заключенным гос. контрактам </t>
  </si>
  <si>
    <t>Стоимость по заключенным гос. контрактам на лимит 2017г.</t>
  </si>
  <si>
    <t>Остаток лимита 2017г. на торги по поправкам №1</t>
  </si>
  <si>
    <t>Остаток лимита 2017г. на торги по поправкам №2</t>
  </si>
  <si>
    <t>Пояснение к поправкам №1 по 2017 году.</t>
  </si>
  <si>
    <t>Пояснение к поправкам №2 по 2017 году.</t>
  </si>
  <si>
    <t xml:space="preserve">Лимиты бюджетных обязательств на 2017 год, доведенные Комитетом финансов </t>
  </si>
  <si>
    <t>Конкурсные процедуры объявлены или составлены РНМЦ на лимит 2017г.</t>
  </si>
  <si>
    <t>Остаток лимита 2017г. на торги  (гр. 5-гр. 6-гр.7)</t>
  </si>
  <si>
    <t>Утвержденный бюджет 2019г. (в ред. ОЗ от 09.12.2016г. №90-оз)</t>
  </si>
  <si>
    <t>ПОПРАВКИ -1 (в апреле-мае)</t>
  </si>
  <si>
    <t>ПРОЕКТ БЮДЖЕТА 2019г. с учетом поправок №1 (закон в июле 2017г.)</t>
  </si>
  <si>
    <t>Роспись в АЦК-Финансы на 2019г.</t>
  </si>
  <si>
    <t>ПОПРАВКИ-2</t>
  </si>
  <si>
    <t>Утвержденный бюджет на 2019г. (ОЗ от 21.12.2017г. №82-оз)</t>
  </si>
  <si>
    <t xml:space="preserve">Лимиты бюджетных обязательств на 2018 год, доведенные Комитетом финансов </t>
  </si>
  <si>
    <t>Стоимость по заключенным контрактам на лимит 2019г.</t>
  </si>
  <si>
    <t>Конкурсные процедуры объявлены или составлены РНМЦ на лимит 2019г.</t>
  </si>
  <si>
    <t>Остаток лимита 2019г. на торги  (гр. 7-гр. 8 - гр.9)</t>
  </si>
  <si>
    <t>ПОПРАВКИ в мае-июне 2018г.</t>
  </si>
  <si>
    <t xml:space="preserve">ПРОЕКТ БЮДЖЕТА 2019г. </t>
  </si>
  <si>
    <t xml:space="preserve">Лимиты бюджетных обязательств на 2019 год, доведенные Комитетом финансов </t>
  </si>
  <si>
    <t xml:space="preserve">Пояснения поправок бюджета 2019г. </t>
  </si>
  <si>
    <t xml:space="preserve">ПРОЕКТ БЮДЖЕТА  2020г. (в соотв. с  ГП "Развитие а/д ЛО", утв. постановлением Правительства ЛО от 14.11.2013г. №397)  </t>
  </si>
  <si>
    <t>ПОПРАВКИ -2 на второе чтение</t>
  </si>
  <si>
    <t>Утвержденный бюджет на 2020г. (ОЗ от 21.12.2017г. №82-оз)</t>
  </si>
  <si>
    <t>Доп. Потребность на 2019г.</t>
  </si>
  <si>
    <t>Бюджет на  2019г. ( Закон от 09.04.2019г. №14-оз), включая изменение бюджетной росписи (тыс.руб.)</t>
  </si>
  <si>
    <t xml:space="preserve">ПРОЕКТ БЮДЖЕТА 2020г. </t>
  </si>
  <si>
    <t>Доп. Потребность на 2020г.</t>
  </si>
  <si>
    <t>Предложения по поправкам Бюджета 2019г. (май 2019г.)</t>
  </si>
  <si>
    <t>Утвержденный бюджет на 2020г. в соотв. с бюджетной росписью (тыс.руб.)</t>
  </si>
  <si>
    <t>Ожидаемое освоение бюджета за  2019г. (тыс.руб.)</t>
  </si>
  <si>
    <t>% от лимита года</t>
  </si>
  <si>
    <t>Остаток средств от  утвержденного бюджета 2019г. (тыс.руб.)</t>
  </si>
  <si>
    <t>Финансирование в 2020г. (тыс.руб.)</t>
  </si>
  <si>
    <t>Остаток от утвержденного бюджета 2020г. (тыс.руб.) гр. 3-гр.4</t>
  </si>
  <si>
    <t>%</t>
  </si>
  <si>
    <t>Ожидаемое освоение за 2020г. (тыс.руб.)</t>
  </si>
  <si>
    <t>% от ожидаемого</t>
  </si>
  <si>
    <t>Заключено контрактов, Соглашений на лимит 2020г. (тыс.руб.)</t>
  </si>
  <si>
    <t xml:space="preserve">Процедуры объявлены на лимит 2020г. </t>
  </si>
  <si>
    <t>Остаток финансирования от ожидаемого 2020г. (тыс.руб.) гр. 5-гр.4</t>
  </si>
  <si>
    <t>% от ожидаемого года</t>
  </si>
  <si>
    <t>Причины неисполнения плана года</t>
  </si>
  <si>
    <t>ГКУ Ленавтодор</t>
  </si>
  <si>
    <t>ДК</t>
  </si>
  <si>
    <t>в тыс.руб.</t>
  </si>
  <si>
    <t>КДХ</t>
  </si>
  <si>
    <t>ГКУ Ленавтодор, ГКУ ЦБДД</t>
  </si>
  <si>
    <t>ГКУ ЦБДД</t>
  </si>
  <si>
    <t>3.1</t>
  </si>
  <si>
    <t>3.2</t>
  </si>
  <si>
    <t>3</t>
  </si>
  <si>
    <t>4</t>
  </si>
  <si>
    <t>4.1</t>
  </si>
  <si>
    <t>4.2</t>
  </si>
  <si>
    <t>5</t>
  </si>
  <si>
    <t>5.1</t>
  </si>
  <si>
    <t>5.2</t>
  </si>
  <si>
    <t>6</t>
  </si>
  <si>
    <t>8</t>
  </si>
  <si>
    <t>9</t>
  </si>
  <si>
    <t>10</t>
  </si>
  <si>
    <t>7</t>
  </si>
  <si>
    <t>14</t>
  </si>
  <si>
    <t>6.1</t>
  </si>
  <si>
    <t>6.2</t>
  </si>
  <si>
    <t>6.1.</t>
  </si>
  <si>
    <t>8.1</t>
  </si>
  <si>
    <t>8.2</t>
  </si>
  <si>
    <t>9.1</t>
  </si>
  <si>
    <t>9.2</t>
  </si>
  <si>
    <t>10.1</t>
  </si>
  <si>
    <t>10.2</t>
  </si>
  <si>
    <t>15.1</t>
  </si>
  <si>
    <t>15.2</t>
  </si>
  <si>
    <t>11</t>
  </si>
  <si>
    <t>11.1</t>
  </si>
  <si>
    <t>11.2</t>
  </si>
  <si>
    <t>12.1</t>
  </si>
  <si>
    <t>12.2</t>
  </si>
  <si>
    <t>7.1</t>
  </si>
  <si>
    <t>7.2</t>
  </si>
  <si>
    <t>3.3</t>
  </si>
  <si>
    <t>4*</t>
  </si>
  <si>
    <t>4.3</t>
  </si>
  <si>
    <t>5*</t>
  </si>
  <si>
    <t>5.3</t>
  </si>
  <si>
    <t>4.1*</t>
  </si>
  <si>
    <t>4.2*</t>
  </si>
  <si>
    <t>4.3*</t>
  </si>
  <si>
    <t>6**</t>
  </si>
  <si>
    <t>5.1*</t>
  </si>
  <si>
    <t>5.2*</t>
  </si>
  <si>
    <t>5.3*</t>
  </si>
  <si>
    <t>6*</t>
  </si>
  <si>
    <t>6.1*</t>
  </si>
  <si>
    <t>6.2*</t>
  </si>
  <si>
    <t>6.3</t>
  </si>
  <si>
    <t>6.3*</t>
  </si>
  <si>
    <t>7*</t>
  </si>
  <si>
    <t>7.1*</t>
  </si>
  <si>
    <t>7.2*</t>
  </si>
  <si>
    <t>7.3</t>
  </si>
  <si>
    <t>7.3*</t>
  </si>
  <si>
    <t>Всего расходов  по комитету</t>
  </si>
  <si>
    <t>% от бюджета 2019г.-2021г.</t>
  </si>
  <si>
    <t>в т. ч Дорожный фонд (ФБ+ОБ), в т.ч.:</t>
  </si>
  <si>
    <t>за счет средств областного бюджета (ОБ)</t>
  </si>
  <si>
    <t>за счет средств федерального бюджета (ФБ)</t>
  </si>
  <si>
    <t>в т.ч. за счет отработки дебиторской задолженности за счет средств федерального бюджета на 01.01.2020г.</t>
  </si>
  <si>
    <t>из средств Дорожного фонда (ОБ), всего субсидии бюджетам  МО</t>
  </si>
  <si>
    <t>Непрограммные расходы (исполнение судебных решений)</t>
  </si>
  <si>
    <t>Резервный фонд Правительства Ленинградской области</t>
  </si>
  <si>
    <t>Справочно: расходы  на финансирование регионального проекта Ленинградской области  "Безопасность дорожного движения" (ОБ)</t>
  </si>
  <si>
    <r>
      <t xml:space="preserve">Справочно: расходы  на финансирование регионального проекта Ленинградской области "Дорожная сеть" </t>
    </r>
    <r>
      <rPr>
        <b/>
        <i/>
        <sz val="12"/>
        <color rgb="FF002060"/>
        <rFont val="Arial Cyr"/>
        <charset val="204"/>
      </rPr>
      <t xml:space="preserve">(ОБ). </t>
    </r>
  </si>
  <si>
    <t>Справочно: расходы  на финансирование регионального проекта Ленинградской области "Общесистемные меры развития дорожного хозяйства" (ОБ)</t>
  </si>
  <si>
    <t>I. ГП "Развитие транспортной системы Ленинградской области"</t>
  </si>
  <si>
    <t>Всего:</t>
  </si>
  <si>
    <t>в т.ч. за счет средств федерального бюджета, из них:</t>
  </si>
  <si>
    <t>за счет отработки дебиторской задолженности на 01.01.2020г.</t>
  </si>
  <si>
    <t>за счет финансирования плана 2020г.</t>
  </si>
  <si>
    <t>в т.ч. за счет средств областного бюджета</t>
  </si>
  <si>
    <t>из средств Дорожного фонда, всего  субсидии бюджетам   МО</t>
  </si>
  <si>
    <t xml:space="preserve">Подпрограмма 1   «Развитие сети автомобильных дорог общего пользования» </t>
  </si>
  <si>
    <t>1</t>
  </si>
  <si>
    <t>Основное мероприятие "Строительство и реконструкция а/д общего пользования регионального и межмуниципального значения" (п.1.1-п.1.2)</t>
  </si>
  <si>
    <t xml:space="preserve">в т.ч.  за счет средств федерального бюджета </t>
  </si>
  <si>
    <t>1.1</t>
  </si>
  <si>
    <t>Строительство а/д общего пользования регионального и межмуниципального значения (п.1.1.1-п.1.1.7), в т.ч:</t>
  </si>
  <si>
    <t>621 01 04010</t>
  </si>
  <si>
    <t>за счет средств областного бюджета</t>
  </si>
  <si>
    <t xml:space="preserve"> за счет средств федерального бюджета </t>
  </si>
  <si>
    <t>в том числе по объектам:</t>
  </si>
  <si>
    <t>1.1.1</t>
  </si>
  <si>
    <t>Стр-во подъезда к г. Всеволожск</t>
  </si>
  <si>
    <t>621 01 04010 414 62010101</t>
  </si>
  <si>
    <r>
      <t xml:space="preserve">Ведется работа совместно с Федеральным дорожным агентством по привлечению средств из  федерального бюджета и средств инвестора для софинансирования строительства. Ориентировочная стоимость объекта 2,0 млрд. руб. Бюджетные ассигнования предусмотрены как софинансирование объекта. В 2016 году предусмотрены расходы на разработку проектно-сметной документации, в части изыскательских работ. </t>
    </r>
    <r>
      <rPr>
        <b/>
        <i/>
        <u/>
        <sz val="14"/>
        <rFont val="Arial Cyr"/>
        <charset val="204"/>
      </rPr>
      <t>В 2017 году планируется окончание разработки проектно-сметной документации с получением положительного заключения государственной экспертизы.</t>
    </r>
  </si>
  <si>
    <r>
      <t xml:space="preserve">Ведется работа совместно с Федеральным дорожным агентством по привлечению средств из  федерального бюджета и средств инвестора для софинансирования строительства. Ориентировочная стоимость объекта 2,0 млрд. руб. Бюджетные ассигнования предусмотрены как софинансирование объекта. В 2016 году предусмотрены расходы на разработку проектно-сметной документации, в части изыскательских работ. В 2017 году планируется окончание разработки проектно-сметной документации с получением положительного заключения государственной экспертизы. </t>
    </r>
    <r>
      <rPr>
        <b/>
        <i/>
        <u/>
        <sz val="14"/>
        <rFont val="Arial"/>
        <family val="2"/>
        <charset val="204"/>
      </rPr>
      <t>Дополнтельное финансирование на начало строительно-монтажных работ.</t>
    </r>
  </si>
  <si>
    <t xml:space="preserve"> длительность согласования проектной документации в ПАО "Газпром" </t>
  </si>
  <si>
    <t>СМР -ОБ</t>
  </si>
  <si>
    <t>226</t>
  </si>
  <si>
    <t xml:space="preserve">                               прочие (экспертиза)</t>
  </si>
  <si>
    <t>1.1.2</t>
  </si>
  <si>
    <t>Стр-во мост.перех. ч/р Волхов на подъезде к г.Кириши в Кир.р-не ЛО</t>
  </si>
  <si>
    <t>621 01 04010 414 62010111</t>
  </si>
  <si>
    <r>
      <t>Ведется работа совместно с Федеральным дорожным агентством по привлечению средств из  федерального бюджета и средств инвестора для софинансирования строительства. Имеется положительное заключение ФАУ Главгосэкспертиза. Ориентировочная стоимость объекта 3,1 млрд. руб. Бюджетные ассигнования предусмотрены как софинансирование объекта.</t>
    </r>
    <r>
      <rPr>
        <b/>
        <i/>
        <u/>
        <sz val="14"/>
        <rFont val="Arial Cyr"/>
        <charset val="204"/>
      </rPr>
      <t xml:space="preserve"> В 2016 году предусмотрены расходы на начало разработки рабочей документации,землеустроительные и кадастровые работы и авторский надзор. В 2017 году начало строительно-монтажных работ.</t>
    </r>
  </si>
  <si>
    <r>
      <t xml:space="preserve">Ведется работа совместно с Федеральным дорожным агентством по привлечению средств из  федерального бюджета и средств инвестора для софинансирования строительства. Имеется положительное заключение ФАУ Главгосэкспертиза. Ориентировочная стоимость объекта 3,1 млрд. руб. Бюджетные ассигнования предусмотрены как софинансирование объекта. В 2016 году предусмотрены расходы на начало разработки рабочей документации,землеустроительные и кадастровые работы и авторский надзор. </t>
    </r>
    <r>
      <rPr>
        <b/>
        <i/>
        <u/>
        <sz val="14"/>
        <rFont val="Arial"/>
        <family val="2"/>
        <charset val="204"/>
      </rPr>
      <t>Дополнительное  финансирование на окончание разработки рабочей документации.</t>
    </r>
  </si>
  <si>
    <t>в т.ч.:                       СМР -ОБ</t>
  </si>
  <si>
    <t>310</t>
  </si>
  <si>
    <t xml:space="preserve">                                 ПИР, прочие </t>
  </si>
  <si>
    <t>за счет средств федерального бюджета (Т1)</t>
  </si>
  <si>
    <t>1.1.3</t>
  </si>
  <si>
    <t xml:space="preserve">Стр-во транспортной развязки на пересечении а/дороги "СПб-з-д им.Свердлова- Всеволожск (км39) с железной дорогой на  перегоне Всеволожск-Мельничный Ручей во Всеволож. р-не Лен. области </t>
  </si>
  <si>
    <t>621 01 04010 414 310 62010115</t>
  </si>
  <si>
    <t>Ведется работа совместно с Федеральным дорожным агентством по привлечению средств из  федерального бюджета для софинансирования строительства. Ориентировочная стоимость объекта 1,6 млрд. руб. Бюджетные ассигнования предусмотрены как софинансирование объекта. В 2016 году предусмотрены расходы на разработку проектной документации, экспертизу, землеустроительные и кадастровые работы и начало строительно-монтажных работ.</t>
  </si>
  <si>
    <r>
      <t xml:space="preserve">Ведется работа совместно с Федеральным дорожным агентством по привлечению средств из  федерального бюджета для софинансирования строительства. Ориентировочная стоимость объекта 1,6 млрд. руб. Бюджетные ассигнования предусмотрены как софинансирование объекта. В 2016 году предусмотрены расходы на разработку проектной документации, экспертизу, землеустроительные и кадастровые работы и начало строительно-монтажных работ. </t>
    </r>
    <r>
      <rPr>
        <b/>
        <i/>
        <u/>
        <sz val="14"/>
        <rFont val="Arial"/>
        <family val="2"/>
        <charset val="204"/>
      </rPr>
      <t>Дополнтельное финансирование на начало строительно-монтажных работ.</t>
    </r>
  </si>
  <si>
    <t>СМР - ОБ за счет отработки дебиторской задолженности на 01.01.2019г.</t>
  </si>
  <si>
    <t>ПИР, прочие (КОСГУ 228)</t>
  </si>
  <si>
    <t>Плата за землю при изъятии (выкупе) земельных участков (КОСГУ 330)</t>
  </si>
  <si>
    <t>Возмещение стоимости сносимых строений при изъятии (выкупе) земельных участков (КОСГУ 298)</t>
  </si>
  <si>
    <t>1.1.4</t>
  </si>
  <si>
    <t>Стр-во путепровода на ж/д ст.Любань на а/д "Павлово-Мга-Шапки-Любань-Оредеж-Луга"</t>
  </si>
  <si>
    <t>621 01 04010 414 310 62010106</t>
  </si>
  <si>
    <t>ОАО "РЖД" планирует увеличить количество скоростных поездов, в связи с чем увеличивается время закрытия переездов на а/д "Павлово-Мга-Шапки-Любань-Оредеж-Луга" , учитывая возможность возникновения социальной напряженности, объект включен в гос. программу с 2018г. Ориентировочная стоимость объекта 1,0 млрд. руб. В 2016 году предусмотрены расходы на разработку проектной документации.</t>
  </si>
  <si>
    <t xml:space="preserve">СМР - ОБ </t>
  </si>
  <si>
    <t>ПИР, прочие</t>
  </si>
  <si>
    <t>Стр-во мост.перех. ч/р Свирь у г.Подпорожье</t>
  </si>
  <si>
    <t>Ведется работа совместно с Федеральным дорожным агентством по привлечению средств из  федерального бюджета и средств инвестора для софинансирования строительства. Имеется положительное заключение ФАУ Главгосэкспертиза. Ориентировочная стоимость объекта 3,6 млрд. руб. Бюджетные ассигнования предусмотрены как софинансирование объекта.  Объект включен в гос. программу "Развитие автомобильных дорог Ленинградской области"  с 2018г.</t>
  </si>
  <si>
    <t>неисполнение  ООО "КРТ Система" комплекса инженерно-технических услуг в целях размещения линейного объекта на сумму 1,3 млн. руб. (планируется расторжение гос.контракта в связи с возникновением отпавших работ), а также экономия средств по инж сопров. и авт надзору на объекте на сумму 2,3 млн. руб.</t>
  </si>
  <si>
    <t>за счет средств федерального бюджета (Т2)</t>
  </si>
  <si>
    <t>в т.ч: СМР -ОБ</t>
  </si>
  <si>
    <t>1.1.6</t>
  </si>
  <si>
    <t xml:space="preserve">Устройство пешеходного перехода на разных уровнях на а/д общего пользования регионального значения "Парголово-Огоньки" на км 26 </t>
  </si>
  <si>
    <t>1.1.5</t>
  </si>
  <si>
    <t xml:space="preserve">Этап 1. Стр-во подъезда к ТПУ "Кудрово" </t>
  </si>
  <si>
    <t>В связи с длительностью заключения договоров с АО "ЛОЭСК"и ПАО "Ленэнерго" на выдачу технических условий, проектная документация находится на рассмотрении в ГАУ "Леноблгосэкспертиза"</t>
  </si>
  <si>
    <t xml:space="preserve">Стр-во автодор. путепровода на  ст.Возрождение участка Выборг-Каменногорск взамен закрываемого переезда на ПК 229+44.20 (23км) </t>
  </si>
  <si>
    <t xml:space="preserve">Стр-во автодорожного путепровода на перегоне Выборг-Таммисуо участка  Выборг-Каменногорск взамен  закрываемых переездов на ПК 26+30.92, ПК 1276+10.80 и ПК 15+89.60 (3 км) </t>
  </si>
  <si>
    <t xml:space="preserve">Не представлены акты на выполненные работы по осуществление авторского надзора. Гос. контракт на выполнение СМР расторгнут в связи с неисполнением ООО «Дортекс» договорных обязательств. </t>
  </si>
  <si>
    <t>1.1.7</t>
  </si>
  <si>
    <t>Стр-во а/д нового выхода из Санкт-Петербурга от КАД в обход населенных пунктов Мурино и Новое Девяткино с выходом на существующую а/д "Санкт-Петербург-Матокса", всего, в т.ч:</t>
  </si>
  <si>
    <r>
      <t xml:space="preserve">неисполнение плана года  по разработке рабочей документации АО "Петербург-Дорсервис" на сумму 31,5 млн. руб., в т.ч. в связи с непредставлением собственником инженерных сетей (ПАО «ФСК ЕЭС») технических условий на переустройство электрических сетей (330 кВ), а также выявление новых инженерных сетей в створе строящейся а/д; </t>
    </r>
    <r>
      <rPr>
        <b/>
        <i/>
        <u/>
        <sz val="11"/>
        <rFont val="Arial"/>
        <family val="2"/>
        <charset val="204"/>
      </rPr>
      <t xml:space="preserve">неисполнение плана года по выполнению СМР: </t>
    </r>
    <r>
      <rPr>
        <b/>
        <i/>
        <sz val="11"/>
        <rFont val="Arial"/>
        <family val="2"/>
        <charset val="204"/>
      </rPr>
      <t xml:space="preserve">на сумму 1 млн. руб. плюс перенос средств с ТПУ Девяткино в сумме 156,7 млн. руб., </t>
    </r>
    <r>
      <rPr>
        <b/>
        <i/>
        <u/>
        <sz val="11"/>
        <rFont val="Arial"/>
        <family val="2"/>
        <charset val="204"/>
      </rPr>
      <t xml:space="preserve">неисполнение плана года по выполнению инж сопровождения и авторского надзора </t>
    </r>
    <r>
      <rPr>
        <b/>
        <i/>
        <sz val="11"/>
        <rFont val="Arial"/>
        <family val="2"/>
        <charset val="204"/>
      </rPr>
      <t xml:space="preserve">на сумму 1,2 млн. руб. </t>
    </r>
  </si>
  <si>
    <t>1.1.8</t>
  </si>
  <si>
    <t xml:space="preserve">Подключение международного автомобильного вокзала в составе ТПУ "Девяткино" к КАД (стр-во транспортной развязки на км 30+717 прямого хода КАД с подключением международного автомобильного вокзала в состав ТПУ "Девяткино") </t>
  </si>
  <si>
    <t>за счет средств федерального бюджета (Т1) - СМР</t>
  </si>
  <si>
    <t>1.1.9</t>
  </si>
  <si>
    <t xml:space="preserve">Строительство автомобильной дороги от кольцевой автомобильной дороги вокруг Санкт-Петербурга до автомобильной дороги "Санкт-Петербург - Матокса" на участке от границы Санкт-Петербурга до автомобильной дороги "Санкт-Петербург - Матокса" </t>
  </si>
  <si>
    <t>1.1.10</t>
  </si>
  <si>
    <t>ПИР будущих лет</t>
  </si>
  <si>
    <t>621 01 04010 414 226  62010120</t>
  </si>
  <si>
    <t>Объем бюджетных ассигнований на 2017 год предусмотрен на вновь начинаемые объекты строительства будущих лет.</t>
  </si>
  <si>
    <t>неисполнение  подрядчиками договорных обязательств, а также необходимость согласования документации по планировке территорий с профильными ведомствами</t>
  </si>
  <si>
    <t>1.2</t>
  </si>
  <si>
    <t>Реконструкция а/д общего пользования регионального и межмуниципального значения (п.1.2.1-п.1.2.4)</t>
  </si>
  <si>
    <t>621 01 04260</t>
  </si>
  <si>
    <t>1.2.1</t>
  </si>
  <si>
    <t>Рек-ция мост.перех. ч/р Мойка на км 47+300 а/д СПб-Кировск</t>
  </si>
  <si>
    <t>6210104260 414 310 62010110</t>
  </si>
  <si>
    <t>Мостовой переход находится в неудовлетворительном техническом состоянии, не отвечает требованиям по грузоподъемности и геометрическим параметрам.Ориентировочная стоимость объекта 431 млн. руб.  Объект включен в гос. программу "Развитие автомобильных дорог Ленинградской области" с 2018г.</t>
  </si>
  <si>
    <t xml:space="preserve">Этап 2. Реконструкция транспортной развязки на км 12+575 км  а/д  Р-21 "Кола" </t>
  </si>
  <si>
    <t>6210104260  414 310 62010116</t>
  </si>
  <si>
    <t xml:space="preserve">Для обеспечения альтернативного подъезда к морскому торговому порту "Усть-Луга", обеспечения планируемой к созданию индустриальной зоны"Усть-Луга" объект включен в гос. программу "Развитие автомобильных дорог Ленинградской области" с 2018г. Ориентировочная стоимость объекта 1,0 млрд. руб. В 2016 году предусмотрены расходы на разработку проектной документации.   </t>
  </si>
  <si>
    <t>1.2.2</t>
  </si>
  <si>
    <t>Рек-ция а/д "Санкт-Петербург-Колтуши на участке КАД-Колтуши"</t>
  </si>
  <si>
    <t xml:space="preserve">Объект включен в гос. программу "Развитие автомобильных дорог Ленинградской области" с 2019г. Ориентировочная стоимость объекта 3,5 млрд. руб. В 2016 году предусмотрены расходы на разработку проектной документации и прохождение гос. экспертизы.   </t>
  </si>
  <si>
    <t>В связи со 100% оплатой авансового платежа на СМР в размере лимита года отсутствует выполнение по осуществлению инженерного сопровождения и авторского надзора (экономия)</t>
  </si>
  <si>
    <t xml:space="preserve">Рек-ция а/д  "Красное Село-Гатчина-Павловск" км 14+600-км 18+000 </t>
  </si>
  <si>
    <t>1.2.3</t>
  </si>
  <si>
    <t>Рек-ция а/д "Войпала-Сирокасска-Васильково-г.Шальдиха" на участке км 13-км 14 с устройством нового водопропускного сооружения на р.Рябиновка</t>
  </si>
  <si>
    <t>денежные средства предусмотрены на досрочное освоение лимитов финансирования 2021 года</t>
  </si>
  <si>
    <t>1.2.4</t>
  </si>
  <si>
    <t>621 01 04260 414 226 62010120</t>
  </si>
  <si>
    <t>Объем бюджетных ассигнований на 2017 год соответствует принятым расходным обязательствам по заключенным государственным контрактам  на объекты реконструкции ПИР будущих лет.</t>
  </si>
  <si>
    <r>
      <t xml:space="preserve">Объем бюджетных ассигнований на 2017 год соответствует принятым расходным обязательствам по заключенным государственным контрактам  </t>
    </r>
    <r>
      <rPr>
        <b/>
        <i/>
        <u/>
        <sz val="14"/>
        <rFont val="Arial Cyr"/>
        <charset val="204"/>
      </rPr>
      <t>и вновь начинаемым объектам</t>
    </r>
    <r>
      <rPr>
        <b/>
        <i/>
        <sz val="14"/>
        <rFont val="Arial Cyr"/>
        <charset val="204"/>
      </rPr>
      <t xml:space="preserve"> реконструкции ПИР будущих лет.</t>
    </r>
  </si>
  <si>
    <t>2</t>
  </si>
  <si>
    <t xml:space="preserve">Строительство (реконструкция), включая проектирование, а/д общего пользования местного значения (Субсидии МО) </t>
  </si>
  <si>
    <t>6217012 522 251 62010300</t>
  </si>
  <si>
    <t>Объем бюджетных ассигнований на 2017г. расчитан исходя из заявок Администраций МО, согласно приложению. Планируемый ввод в эксплуатацию а/дорог общего пользования местного значения в 2017 году - стр-во моста 59п.м., рек-ция а/д 2,45км.</t>
  </si>
  <si>
    <t xml:space="preserve">Объем бюджетных ассигнований на 2017г. расчитан исходя из заявок Администраций МО, согласно приложению. Планируемый ввод в эксплуатацию а/дорог общего пользования местного значения в 2017 году - стр-во моста 59п.м., рек-ция а/д 2,45км. </t>
  </si>
  <si>
    <t>2.1.2</t>
  </si>
  <si>
    <t>Разработка проектно-сметной документации на рек-цию а/д «Лемовжа-Гостятино» Волосовский муниц. р-н</t>
  </si>
  <si>
    <t>2.1</t>
  </si>
  <si>
    <t>Всеволожский муниц. р-н</t>
  </si>
  <si>
    <t>2.2.1</t>
  </si>
  <si>
    <t>Реконструкция ул. Дорожная  (в границах от Дороги Жизни до дома № 7), Садового переулка и улицы Майской в г. Всеволожске по адресу: Ленинградскя область,  г. Всеволожск, ул. Дорожная  (в границах от Дороги Жизни  до дома № 7); Ленинградская область, г. Всеволожск, Садовый переулок; Ленинградская область, г. Всеволожск, ул. Майская (0,948 км)</t>
  </si>
  <si>
    <t>Разработка проектно-сметной документации на реконструкцию автомобильной дороги по ул. Скворцова г.п. им. Морозова</t>
  </si>
  <si>
    <t>Строительство Проектируемой улицы №1 в створе продолжения улицы Центральной и улицы Дмитрия Кожемякина в г. Сертолово Ленинградской области</t>
  </si>
  <si>
    <t xml:space="preserve">неисполнение  плана года на выполнение СМР </t>
  </si>
  <si>
    <t>2.2</t>
  </si>
  <si>
    <t>Гатчинский муниципальный район</t>
  </si>
  <si>
    <t>Строительство продолжения  ул. Слепнева (от ул. Авиатриссы Зверевой до примыкания   к ул. Киевской) по адресу: Ленинградска область, г. Гатчина (0,853 км)</t>
  </si>
  <si>
    <t>Реконструкция автомобильной дороги "Подъезд  к многофункциональному музейному центру   в с. Рождествено от а/д М-20 Санкт-Петербург -Псков",   по адресу: Ленинградская область, Гатчинский район, с.Рождествено (0,41 км)</t>
  </si>
  <si>
    <t>Строительство участка автомобильной дороги от автомобильной дороги "Мины-Новинка" до дер. Клетно, проходящей вне зоны жилой застройки дер. Борисово,  в том числе ПИР</t>
  </si>
  <si>
    <t>экономия средств</t>
  </si>
  <si>
    <t>Реконструкция "Подъезд к музею Дом станционного смотрителя в д. Выра от а/д Кемполово-Выра-Тосно-Шапки"</t>
  </si>
  <si>
    <t>работы на объекте выполнены в 2018г, получено положительное заключение экспертизы на изменение проекта, проводится работа по устранению замечаний ГАСН.</t>
  </si>
  <si>
    <t>2.3</t>
  </si>
  <si>
    <t>Кингисеппский муниципальный район</t>
  </si>
  <si>
    <t>Строительство ул. Шадрина на участке от улицы Крикковское шоссе до ул. Проектная 3 в мкр №7 г. Кингисепп (0,47618 км)</t>
  </si>
  <si>
    <t>Кировский муниципальный район</t>
  </si>
  <si>
    <t>Разработка проектно-сметной документации на строительство моста через Староладожский канал в створе Северного переулка в г. Шлиссельбурге</t>
  </si>
  <si>
    <t>Разработка проектно-сметной документации на строительство трех пешеходных мостов через Малоневский канал в районе жилых домов № 7, 9, 15 в г. Шлиссельбург (3 моста по 42 п.м.)</t>
  </si>
  <si>
    <t>2.5</t>
  </si>
  <si>
    <t>Сосновоборский городской округ</t>
  </si>
  <si>
    <t>Реконструкция Копорского шоссе с перекрестками улиц Ленинградская ‒ Копорское шоссе и перекрестками улиц Копорское шоссе ‒ проспект Александра Невского  в гор. Сосновый Бор Ленинградской области по адресу: автомобильная дорога Копорское шоссе с перекрестками улиц Ленинградская ‒ Копорское шоссе и перекрестка улиц Копорское шоссе ‒ проспект Александра Невского в гор. Сосновый Бор Ленинградской области. Этап 1. Участок Копорского шоссе от перекреста с  ул.Ленинградская до проезда на базу ВНИПИЭТ (0,873 км)</t>
  </si>
  <si>
    <t>Ломоносовкий муниципальный район</t>
  </si>
  <si>
    <t>Строительство объекта капитального строительства "Дорога к детскому саду в п. Новоселье Ломоносовского района Ленинградской области II и III этапы</t>
  </si>
  <si>
    <t>2.4</t>
  </si>
  <si>
    <t>Тосненский район</t>
  </si>
  <si>
    <t xml:space="preserve">«Строительство автомобильной дороги, расположенной по адресу: Ленинградская область, Тосненский район, г.Тосно, дорога к стадиону от региональной автодороги «Кемполово-Губаницы-Калитино-Выра-Тосно-Шапки», в т.ч. проектно-изыскательские работы. </t>
  </si>
  <si>
    <t>2.8</t>
  </si>
  <si>
    <t>2.8.1</t>
  </si>
  <si>
    <t>Корректировка проектной документации "Строительство автомобильной дороги, расположенной по адресу: Ленинградская область, Тосненский район, г. Тосно, дорога к стадиону от региональной автодороги "Кемполово-Губаницы-Калитино-Выра-Тосно-Шапки"</t>
  </si>
  <si>
    <t>2.6</t>
  </si>
  <si>
    <t>нераспределенные средства бюджета</t>
  </si>
  <si>
    <t>Основное мероприятие "Приоритетный проект "Комплексное развитие дорожно-транспортной инфраструктуры Бугровского, Муринского и  Новодевяткинского сельских поселений  Ленинградской области""</t>
  </si>
  <si>
    <t>Стр-во а/д нового выхода из Санкт-Петербурга от КАД в обход населенных пунктов Мурино и Новое Девяткино с выходом на существующую а/д "Санкт-Петербург-Матокса" (Подрядчик АО ПО Возрождение)</t>
  </si>
  <si>
    <t>621 01 04010 414 310 00000000</t>
  </si>
  <si>
    <t>Ведется работа совместно с Федеральным дорожным агентством по привлечению средств из  федерального бюджета и средств инвестора для софинансирования строительства. Ориентировочная стоимость объекта 18,1 млрд. руб. Бюджетные ассигнования предусмотрены как софинансирование объекта. В 2016 году предусмотрены расходы на разработку и экспертизу проектной документации. Объект включен в гос. программу "Развитие автомобильных дорог Ленинградской области" с 2019г.</t>
  </si>
  <si>
    <t>Подключение международного автомобильного вокзала в составе ТПУ "Девяткино" к КАД (стр-во транспортной развязки на км 30+717 прямого хода КАД с подключением международного автомобильного вокзала в состав ТПУ "Девяткино") (Подрядчик АО ПО Возрождение)</t>
  </si>
  <si>
    <t>Стр-во автомобильной дороги от кольцевой автомобильной дороги вокруг Санкт-Петербурга до автомобильной дороги "Санкт-Петербург"-Матокса (платная скоростная автомобильная дорога)</t>
  </si>
  <si>
    <t>Основное мероприятие "Повышение эффективности осуществления дорожной деятельности"</t>
  </si>
  <si>
    <t>Разработка программы комплексного развития транспортной инфраструктуры Ленинградской области до 2030 года</t>
  </si>
  <si>
    <t>Основное мероприятие "Федеральный проект "Дорожная сеть" (п.4.1)</t>
  </si>
  <si>
    <t xml:space="preserve">Строительство автомобильных дорог общего пользования регионального и межмуниципального значения (п.4.1.1-п. 4.1.2)  </t>
  </si>
  <si>
    <t>4.1.1.</t>
  </si>
  <si>
    <t>Стр-во транспортной развязки на пересечении а/дороги "СПб-з-д им.Свердлова- Всеволожск (км39) с железной дорогой на  перегоне Всеволожск-Мельничный Ручей во Всеволож. р-не Лен. области</t>
  </si>
  <si>
    <t>Не заключены соглашения с собственниками земельных участков и сносимых строений, ведется судебное производство (о принудительном изъятии) на сумму 2,3 млн. руб., а также неисполнение плана года в сумме 297,9 тыс. руб. по авторскому надзору на объекте.</t>
  </si>
  <si>
    <t>ПИР (КОСГУ 228)</t>
  </si>
  <si>
    <t>4.1.2</t>
  </si>
  <si>
    <t>Стр-во а/д нового выхода из Санкт-Петербурга от КАД в обход населенных пунктов Мурино и Новое Девяткино с выходом на существующую а/д "Санкт-Петербург-Матокса"</t>
  </si>
  <si>
    <t>Не выполнены работы по 3 этапу технологического присоединения на сумму 123,3 тыс. руб. В декабре 2020г. получено  заключение о соответствии построенного объекта всем правилам и нормам технических регламентов, СНиПов и проектной документации для ввода объекта в эксплуатацию.</t>
  </si>
  <si>
    <t>До конца декабря 2020г. планируется получение заключения о соответствии построенного объекта всем правилам и нормам технических регламентов, СНиПов и проектной документации для ввода объекта в эксплуатацию 2,39км;</t>
  </si>
  <si>
    <t>Финансовое обеспечение дорожной деятельности (Т1 и Т2) в т.ч.:</t>
  </si>
  <si>
    <t xml:space="preserve"> (Т1) "Стр-во транспортной развязки на пересечении а/дороги "СПб-з-д им.Свердлова- Всеволожск (км39) с железной дорогой на  перегоне Всеволожск-Мельничный Ручей во Всеволож. р-не Лен. области (Подрядчик "АБЗ-Дорстрой")</t>
  </si>
  <si>
    <t xml:space="preserve"> (Т1) Стр-во мост.перех. ч/р Волхов на подъезде к г.Кириши в Кир.р-не ЛО</t>
  </si>
  <si>
    <t>(Т2) Стр-во мост.перех. ч/р Свирь у г.Подпорожье</t>
  </si>
  <si>
    <t>Приоритетный проект "Комплексное развитие дорожно-транспортной инфраструктуры Бугровского, Муринского и Новодевяткинского сельских поселений Ленинградской области"</t>
  </si>
  <si>
    <t xml:space="preserve">ВСЕГО по Подпрограмме 1  (п.1+п.2+п.3+п.4)                                                                                                                               </t>
  </si>
  <si>
    <t>в т.ч. средства областного бюджета</t>
  </si>
  <si>
    <t>в т.ч. средства федерального бюджета</t>
  </si>
  <si>
    <t>за счет отработки дебиторской задолженности за счет средств федерального бюджета на 01.01.2020г.</t>
  </si>
  <si>
    <t>ё</t>
  </si>
  <si>
    <t>Всего  субсидии бюджетам МО (п. 2)</t>
  </si>
  <si>
    <t>Подпрограмма 2     «Поддержание существующей сети автомобильных дорог общего пользования»</t>
  </si>
  <si>
    <t>Основное мероприятие "Содержание, капитальный ремонт и ремонт автомобильных дорог общего пользования регионального и межмуниципального значения" (п. 3.1 -п. 3.3)</t>
  </si>
  <si>
    <t>622 01 00000</t>
  </si>
  <si>
    <t>Содержание а/д общего пользования регионального и межмуниципального значения</t>
  </si>
  <si>
    <t xml:space="preserve">62201 10100 244 62020800 </t>
  </si>
  <si>
    <t>Отпавшие работы по содержанию светофорных объектов, знаков переменной информации и табло переменной информации, линий электросовещения, гидрометерологическому обеспечению служб содержания, экономия при оплате электрической энергии</t>
  </si>
  <si>
    <t>всего по 225</t>
  </si>
  <si>
    <t>нормативно-регламентные работы</t>
  </si>
  <si>
    <t>225</t>
  </si>
  <si>
    <t>Прочие СМР (КВР 244 КОСГУ 225)</t>
  </si>
  <si>
    <t>прочие (КОСГУ 223)</t>
  </si>
  <si>
    <t>прочие (КВР 242 КОСГУ 226)</t>
  </si>
  <si>
    <t>прочие (КВР 244 КОСГУ 226)</t>
  </si>
  <si>
    <t>Концепция развития дорожной деятельности в сфере содержания а/дорог с привлчением средств Гранта ЕС прочие (КВР 244 КОСГУ 226)</t>
  </si>
  <si>
    <t>Капитальный ремонт а/д общего пользования регионального и межмуниципального значения, всего, в т.ч</t>
  </si>
  <si>
    <t xml:space="preserve">62201 10110 243 62021100 </t>
  </si>
  <si>
    <t>'Объем бюджетных ассигнований на 2017 год соответствует принятым расходным обязательствам по заключенным государств. контрактам, а также расчитан исходя из возможностей бюджета Ленинградской области и составляет 3,5% от норматива. При этом, норматив финансовых затрат, утв. пост. Пр-ва ЛО от 16.12.2013г. №467 на 2017 год составляет 19% или 4 526 888,0 тыс. руб. Недостаток денежных средств составляет 3 695 596,8 тыс. руб. Ввод в эксплуатацию 14,137км.</t>
  </si>
  <si>
    <t>'Объем бюджетных ассигнований на 2017 год соответствует принятым расходным обязательствам по заключенным государственным контрактам  на объекты капитального ремонта рег. а/дорог, а также расчитан исходя из норматива финансовых затрат, утв. пост. Пр-ва ЛО от 16.12.2013г. №467 на 2017 год, который составляет 19%.</t>
  </si>
  <si>
    <t>Отпавшие работы по обьекту Красносельское - Правдино км 5+235 - км 12+735 (2 и 3 этапы) на сумму 22 млн. руб. (объект введен в эксплуатацию), неисполнение плана года по объекту " Подъезд к станции Ламбери" км 0 + км 2 на сумму 19,1 млн. руб., неисполнение плана по кап. ремонту мостов на сумму 63,4 млн. руб. в связи с возникновением доп. работ по переустройству сетей освещения, неисполнение плана по разработке ПИР по объектам кап. ремонта на сумму 5 млн. руб.</t>
  </si>
  <si>
    <t>СМР ФБ - отработка дебиторской задолженности на 01.01.2019г.</t>
  </si>
  <si>
    <t>6210154200 243 225</t>
  </si>
  <si>
    <t xml:space="preserve">за счет средств областного бюджета, всего, </t>
  </si>
  <si>
    <t>СМР-ОБ</t>
  </si>
  <si>
    <t xml:space="preserve">225 </t>
  </si>
  <si>
    <t xml:space="preserve">за счет средств Гранта, всего, </t>
  </si>
  <si>
    <t>Приведение в нормативное состояние отдельных участков региональных а/д</t>
  </si>
  <si>
    <t xml:space="preserve">62201 10120 244 62021100 </t>
  </si>
  <si>
    <t xml:space="preserve">Расходные обязательства принимаются на основании распоряжений Губернатора Ленинградской  области и направляются на ликвидацию последствий непреодолимой силы, в том числе природного или техногенного характера в размере до 3% от общего финансир-я мероприятий гос. программы "Развитие а/дорог Ленинградской области" . </t>
  </si>
  <si>
    <t>уточнение расходов в связи с перераспределением на другие мероприятия ГП</t>
  </si>
  <si>
    <t>СМР</t>
  </si>
  <si>
    <t>Ремонт а/д общего пользования регионального и межмуниципального значения</t>
  </si>
  <si>
    <t xml:space="preserve">62201 12750 244 62021000 </t>
  </si>
  <si>
    <t>'Объем бюджетных ассигнований на 2017 год соответствует принятым расходным обязательствам по заключенным государственным контрактам, а также расчитан исходя из возможностей бюджета Ленинградской области и составляет 14,7% от норматива. При этом, норматив финансовых затрат, утв. пост. Пр-ва ЛО от 16.12.2013г. №467 на 2017 год составляет 19% или 1 380 240,0 тыс. руб. Недостаток денежных средств составляет 309 073,7 тыс. руб. Ввод в эксплуатацию 85,601км/100 п.м.</t>
  </si>
  <si>
    <t>неисполнение  плана года на выполнение работ по обьекту Комсомольское-Приозерск  км 30-км 41 (гравийка, АО ПО "Возрождение") на сумму 64 млн. руб. (планировалось досрочное освоение лимитов 2021 г. ), неисполнение  плана года по ремонту мостов на сумму 49,8 млн. руб. (подрядчики ООО "РДМ Строй", ООО "Строительная компания Феникс", ООО "ДорТехнологии",  ООО "Реммост"). Не выполнены работы по разработке проектов ремонта мостовых сооружений на сумму 13 млн. руб. (подрядчики ООО "Мир", ООО "Градиент")</t>
  </si>
  <si>
    <t>в т.ч. СМР - ФБ (Т2)</t>
  </si>
  <si>
    <t>СМР за счет средств ПАО Газпром</t>
  </si>
  <si>
    <t>строительные материалы</t>
  </si>
  <si>
    <t>Федеральный проект "Дорожная сеть" (п.4.1)</t>
  </si>
  <si>
    <t>Финансовое обеспечение дорожной деятельности в рамках реализации национального проекта "Безопасные и качественные автомобильные дороги" (средства федерального бюджета)</t>
  </si>
  <si>
    <t>Ремонт а/д общего пользования регионального и межмуниципального значения (средства областного бюджета)</t>
  </si>
  <si>
    <t>СМР по а/д с тв.покрытием к сельск.нас.пунктам</t>
  </si>
  <si>
    <t xml:space="preserve">Основное мероприятие "Капитальный ремонт и ремонт автомобильных дорог общего пользования местного значения" (Субсидии МО), в том числе (п.5.1-5.2): </t>
  </si>
  <si>
    <t>62202 00000 521 251</t>
  </si>
  <si>
    <t>Объем бюджетных ассигнований на 2017г. расчитан исходя из заявок Администраций МО, согласно приложению. Планируемый ввод в эксплуатацию а/дорог общего пользования местного значения в 2017 году - 2,0 км.</t>
  </si>
  <si>
    <t>Объем бюджетных ассигнований на 2017г. расчитан исходя из заявок Администраций МО, согласно приложению. Планируемый ввод в эксплуатацию а/дорог общего пользования местного значения в 2017 году - 2,5 км.</t>
  </si>
  <si>
    <t>Субсидии на ремонт а/д общего пользования местного значения</t>
  </si>
  <si>
    <t xml:space="preserve">62202 70140 521 251 62021400 </t>
  </si>
  <si>
    <t>экономия от проведенных конкурсных процедур и при производстве работ на объектах а/д местного значения, а также в связи с неисполнением подрядчиками договорных обязательств</t>
  </si>
  <si>
    <t>5.1.1</t>
  </si>
  <si>
    <t>за счет средств областного бюджета, всего</t>
  </si>
  <si>
    <t>неисполнение  лимита года в связи с экономией от конкурсных процедур и при производстве работ на объектах а/д местного значения</t>
  </si>
  <si>
    <t>5.1.2</t>
  </si>
  <si>
    <t>за счет средств Гранта, всего</t>
  </si>
  <si>
    <t>Субсидии на капитальный ремонт и ремонт а/д общего пользования местного значения, имеющих приоритетный социально значимый характер</t>
  </si>
  <si>
    <t>62202 74200 521 251 62021401</t>
  </si>
  <si>
    <t>экономия от проведенных конкурсных процедур и при производстве работ на объектах а/д местного значения</t>
  </si>
  <si>
    <t xml:space="preserve">Кап. ремонт и ремонт дворовых террриторий  и проездов к двор.тер. </t>
  </si>
  <si>
    <t>Основное мероприятие "Техническое оснащение, постановка на кадастровый учет объектов недвижимости в целях гос. регистрации прав, функционирование гос. казенных учреждений для обеспечения дорожной деятельности" (п.6.1-п. 6.4)</t>
  </si>
  <si>
    <t>62203 00000</t>
  </si>
  <si>
    <t>Обеспечение деятельности (услуги, работы) государственных учреждений  ГКУ "Ленавтодор" и ГКУ "Центр безопасности дорожного движения"</t>
  </si>
  <si>
    <t>62203 00160</t>
  </si>
  <si>
    <t>Смета ГКУ "Ленавтодор" на 2017г. согласно расчета по статьям затрат</t>
  </si>
  <si>
    <t>экономия по бюджетным сметам ГКУ Ленавтодор (закупки ОС, ГСМ, пр.) и ГКУ ЦБДД (видеостена, аренда нового офиса)</t>
  </si>
  <si>
    <t xml:space="preserve">Обеспечение деятельности (услуги, работы) государственных учреждений  </t>
  </si>
  <si>
    <t>Приобретение дорожной техники и другого имущества, необходимого для функционирования и содержания а/д и обеспечения контроля качества выполненных дорожных работ</t>
  </si>
  <si>
    <t>62203 10150 244 310</t>
  </si>
  <si>
    <t>Бюджетные ассигнования на 2017 год по данному мероприятию не предусмотрены.</t>
  </si>
  <si>
    <t>Бюджетные ассигнования на 2017 год расчитаны исходя из потребности в дорожной технике.</t>
  </si>
  <si>
    <t>Экономия при проведении конкурсных процедур</t>
  </si>
  <si>
    <t>Субсидии юридическим лицам на финансовое обеспечение затрат при приобретении дорожной техники и иного имущества, необходимого для функционирования и содержания автомобильных дорог, по договорам финансовой аренды (лизинга).</t>
  </si>
  <si>
    <t>6.4</t>
  </si>
  <si>
    <t>Кадастровые работы</t>
  </si>
  <si>
    <t>62203 10160 244 226</t>
  </si>
  <si>
    <t>'Объем бюджетных ассигнований на 2017 год соответствует принятым расходным обязательствам по заключенным государственным контрактам  на кадастровые работы.</t>
  </si>
  <si>
    <r>
      <t xml:space="preserve">'Объем бюджетных ассигнований на 2017 год соответствует принятым расходным обязательствам по заключенным государственным контрактам  на кадастровые работы </t>
    </r>
    <r>
      <rPr>
        <b/>
        <i/>
        <u/>
        <sz val="14"/>
        <color rgb="FF002060"/>
        <rFont val="Arial Cyr"/>
        <charset val="204"/>
      </rPr>
      <t xml:space="preserve">и вновь начинаемым объектам. </t>
    </r>
  </si>
  <si>
    <t>Не выполнение подрядчиком  ГУП "Леноблинвентаризация" договорных обязательств на выполнение комплекса работ по регистрации прав в отношении а/д , экономия по результатам конкурсных процедур и в связи с возникновением отпавших работ</t>
  </si>
  <si>
    <t>Федеральный проект "Общесистемные меры развития дорожного хозяйства" (п.6.1)</t>
  </si>
  <si>
    <t>Содержание а/д общего пользования регионального и межмуниципального значения (средства областного бюджета)</t>
  </si>
  <si>
    <t>Финансовое обеспечение дорожной деятельности ( Т2)  - ремонт а/д общего пользования регионального и межмуниципального значения</t>
  </si>
  <si>
    <t xml:space="preserve">Основное мероприятие «Обеспечение транспортной безопасности объектов транспортной инфраструктуры Ленинградской области» </t>
  </si>
  <si>
    <t>Оценка уязвимости объектов транспортной инфраструктуры ЛО</t>
  </si>
  <si>
    <t>отпавшие работы</t>
  </si>
  <si>
    <t>Разработка и утверждение планов обеспечения транспортной безопасности объектов транспортной инфраструктуры ЛО</t>
  </si>
  <si>
    <t>Разработка и реализация проектов оснащения объектов транспортной инфраструктуры Ленинградской области техническими средствами</t>
  </si>
  <si>
    <t>7.3.1</t>
  </si>
  <si>
    <t>7.3.2</t>
  </si>
  <si>
    <t xml:space="preserve">ПИР, прочие </t>
  </si>
  <si>
    <t xml:space="preserve">ВСЕГО по Подпрограмме 2 (п. 3-п. 7)                                                </t>
  </si>
  <si>
    <t>Всего  субсидии бюджетам МО (п.5)</t>
  </si>
  <si>
    <t xml:space="preserve">Подпрограмма 3.  "Повышение безопасности дорожного движения и снижение негативного влияния транспорта на окружающую среду".                </t>
  </si>
  <si>
    <t>Основное мероприятие "Сокращение аварийности на участках концентрации дорожно-транспортных происшествий инженерными методами" (ГКУ Ленавтодор, ГКУ ЦБДД) (п.7.1-п.7.2)</t>
  </si>
  <si>
    <t>62302 13150 240</t>
  </si>
  <si>
    <t>7.1.</t>
  </si>
  <si>
    <t>Устройство недостающих, восстановление существующих и обеспечение функционирования элементов обустройства автомобильных дорог общего пользования регионального и межмуниципального значения, непосредственно влияющих на обеспечение безопасности дорожного движения  (ГКУ Ленавтодор)</t>
  </si>
  <si>
    <t>работы капитального ремонта а/д</t>
  </si>
  <si>
    <t>62302 13150 243</t>
  </si>
  <si>
    <t xml:space="preserve">  СМР</t>
  </si>
  <si>
    <t>243 255</t>
  </si>
  <si>
    <t>243 226</t>
  </si>
  <si>
    <t>Устройство светофорных объектов</t>
  </si>
  <si>
    <t>Не выполнение подрядчиком ООО "СК "Олимп" договорных обязательств</t>
  </si>
  <si>
    <t>Устройство наружного освещения</t>
  </si>
  <si>
    <t>Экономия при производстве работ, не выполнение подрядчиками  ООО "ПЭС", ООО "Арктур",ООО "СК Олимп", ООО "Энергоконтроль" договорных обязательств</t>
  </si>
  <si>
    <t>Выполнение ПИР по устройству элементов обустройства а/д</t>
  </si>
  <si>
    <t>Устройство весового контроля</t>
  </si>
  <si>
    <t>Отказ ПАО "Ленэнерго" в выдаче ТУ для разработки проектной документации</t>
  </si>
  <si>
    <t xml:space="preserve">Остаток средств </t>
  </si>
  <si>
    <t>работы ремонта а/д, содержания а/д</t>
  </si>
  <si>
    <t>244</t>
  </si>
  <si>
    <t>а)      СМР, строительные материалы</t>
  </si>
  <si>
    <t>244 255</t>
  </si>
  <si>
    <t>Обустройство автобусных остановок</t>
  </si>
  <si>
    <t>'Объем бюджетных ассигнований на 2017 год  расчитан исходя из возможностей бюджета Ленинградской области.</t>
  </si>
  <si>
    <t>'Объем бюджетных ассигнований на 2017 год  расчитан в объеме потребности на мероприятия данной  подпрограммы.</t>
  </si>
  <si>
    <t>Экономия при производстве работ, не выполнение подрядчиком   ООО "ЮГРА" договорных обязательств по обустройству автобусных остановок в  Выборгском р-не</t>
  </si>
  <si>
    <t>Нанесение дорожной разметки</t>
  </si>
  <si>
    <t>Установка дорожных знаков</t>
  </si>
  <si>
    <t>Обустройство тротуаров (пешеходные дорожки)</t>
  </si>
  <si>
    <t>Наличие отпавших работ</t>
  </si>
  <si>
    <t>Выполнение работ по установке элементов  освещения пешеходных переходов с питанием от автономных источников электроснабжения на автомобильных дорогах общего пользования регионального значения , в т.ч. строительные материалы</t>
  </si>
  <si>
    <t>Ликвидация мест концентрации ДТП</t>
  </si>
  <si>
    <t>Установка недостающих ТСОДД, в т.ч. строительные материалы</t>
  </si>
  <si>
    <t>Установка недостающего барьерного ограждения, в т.ч. строительные материалы</t>
  </si>
  <si>
    <t>Остаток средств на СМР</t>
  </si>
  <si>
    <t>введение ограничения движения большегрузного транспорта на а/д Парголово-Огоньки во Всеволожском р-не</t>
  </si>
  <si>
    <t>б)       Прочие</t>
  </si>
  <si>
    <t>244 226</t>
  </si>
  <si>
    <t>проведение аудита дорожной безопасности</t>
  </si>
  <si>
    <t>Разработка проектов организации дорожного движения</t>
  </si>
  <si>
    <t>проведение диагностических обследований и разработку паспортов автомобильных дорог и проектов организации дорожного движения</t>
  </si>
  <si>
    <t>7.2.</t>
  </si>
  <si>
    <t>Устройство недостающих, восстановление существующих и обеспечение функционирования элементов обустройства автомобильных дорог общего пользования регионального и межмуниципального значения, непосредственно влияющих на обеспечение безопасности дорожного движения  (ГКУ ЦБДД)</t>
  </si>
  <si>
    <t xml:space="preserve">экономия </t>
  </si>
  <si>
    <t>7.2.1</t>
  </si>
  <si>
    <t>Выполнение работ по развитию Автоматизированной системы обработки данных автоматической фото-видеофиксации административных правонарушений в области дорожного движения на территории Ленинградской области</t>
  </si>
  <si>
    <t>7.2.2</t>
  </si>
  <si>
    <t>Сопровождение информационных систем</t>
  </si>
  <si>
    <t>7.2.3</t>
  </si>
  <si>
    <t>Обеспечение предоставления каналов связи для передачи информации, полученной стационарными комплексами автоматической фото-видеофиксации нарушений ПДД РФ, в центр обработки данных</t>
  </si>
  <si>
    <t>7.2.4</t>
  </si>
  <si>
    <t>Тех. обслуживание и ремонт стационарных комплексов  автоматической фото-видеофиксации нарушений ПДД РФ</t>
  </si>
  <si>
    <t>7.2.5</t>
  </si>
  <si>
    <t>Оказание услуг по обновлению программного обеспечения стационарных комплексов автоматической фото-видеофиксации нарушений ПДД РФ</t>
  </si>
  <si>
    <t>7.2.6</t>
  </si>
  <si>
    <t>Страхование стационарных комплексов автоматической фото-видеофиксации нарушений ПДД РФ</t>
  </si>
  <si>
    <t>7.2.7</t>
  </si>
  <si>
    <t>Предпочтовая подготовка копий постановлений и материалов дел об административных правонарушениях ПДД РФ</t>
  </si>
  <si>
    <t>7.2.8</t>
  </si>
  <si>
    <t>Пересылка копий постановлений и материалов дел об административных правонарушениях ПДД РФ</t>
  </si>
  <si>
    <t>7.2.9</t>
  </si>
  <si>
    <t>услуги по передаче электроэнергии</t>
  </si>
  <si>
    <t>7.2.10</t>
  </si>
  <si>
    <t>Поставка и установка стационарных комплексов автоматической фото-видео фиксации нарушений ПДД</t>
  </si>
  <si>
    <t>оснащение стационарных рубежей автоматической фото-видео фиксации нарушений ПДД</t>
  </si>
  <si>
    <t>7.2.11</t>
  </si>
  <si>
    <t>Оказание услуг по проведению специального обследования мест предполагаемого размещения стационарных комплексов фото-видеофиксации нарушений правил дорожного движения Российской Федерации на автомобильных дорогах общего пользования регионального значения в  Ленинградской области</t>
  </si>
  <si>
    <t>Федеральный проект "Общесистемные меры развития дорожного хозяйства" (п.8.1)</t>
  </si>
  <si>
    <r>
      <t xml:space="preserve">Устройство недостающих, восстановление существующих и обеспечение функционирования элементов обустройства автомобильных дорог общего пользования регионального и межмуниципального значения, непосредственно влияющих на обеспечение безопасности дорожного движения  (ГКУ ЦБДД)  </t>
    </r>
    <r>
      <rPr>
        <b/>
        <i/>
        <sz val="13"/>
        <color rgb="FF00B050"/>
        <rFont val="Arial"/>
        <family val="2"/>
        <charset val="204"/>
      </rPr>
      <t>поставка и установка 20 ед. камер фото-видеофиксации нарушений ПДД РФ</t>
    </r>
  </si>
  <si>
    <t>Федеральный проект "Дорожная сеть" (п.9.1)</t>
  </si>
  <si>
    <r>
      <t xml:space="preserve">Устройство недостающих, восстановление существующих и обеспечение функционирования элементов обустройства автомобильных дорог общего пользования регионального и межмуниципального значения, непосредственно влияющих на обеспечение безопасности дорожного движения  (ГКУ Ленавтодор) </t>
    </r>
    <r>
      <rPr>
        <b/>
        <i/>
        <sz val="13"/>
        <color rgb="FF00B050"/>
        <rFont val="Arial Cyr"/>
        <charset val="204"/>
      </rPr>
      <t>Ликвидация мест концентрации ДТП</t>
    </r>
  </si>
  <si>
    <r>
      <t xml:space="preserve">Устройство недостающих, восстановление существующих и обеспечение функционирования элементов обустройства автомобильных дорог общего пользования регионального и межмуниципального значения, непосредственно влияющих на обеспечение безопасности дорожного движения  (ГКУ Ленавтодор) </t>
    </r>
    <r>
      <rPr>
        <b/>
        <i/>
        <sz val="12"/>
        <color rgb="FF00B050"/>
        <rFont val="Arial Cyr"/>
        <charset val="204"/>
      </rPr>
      <t xml:space="preserve">техническое  перевооружение участка автомобильной дороги общего пользования регионального значения "Санкт-Петербург-Матокса" - 22 452,6 тыс. руб., техническое  перевооружение перекрестка и светофорного объекта на участке примыкания к автомобильной дороги общего пользования регионального значения "Санкт-Петерубург-Матокса" ул. Оборонная во Всеволожском районе Ленинградской области - 12 243,5 тыс. руб. </t>
    </r>
  </si>
  <si>
    <t>неисполнение плана года по техническому  перевооружению участка а/д "Санкт-Петерубург-Матокса", подрядчик ООО "Дорсервис" на сумму 8,5 млн. руб., а также экономия при производстве работ на объекте ул. Оборонная на 0,6 млн. руб.</t>
  </si>
  <si>
    <t>Федеральный проект  "Безопасность дорожного движения"  (п.10.1)</t>
  </si>
  <si>
    <t xml:space="preserve">Устройство недостающих, восстановление существующих и обеспечение функционирования элементов обустройства автомобильных дорог общего пользования регионального и межмуниципального значения, непосредственно влияющих на обеспечение безопасности дорожного движения  (ГКУ Ленавтодор) </t>
  </si>
  <si>
    <t xml:space="preserve">неисполнение подрядчиком ООО "Арктур" договорных обязательств по устройству элементов обустройства а/д  в Приозерском районе </t>
  </si>
  <si>
    <t xml:space="preserve">ВСЕГО по Подпрограмме 3  (п. 7-п.10)         </t>
  </si>
  <si>
    <t>Всего по ГП "Развитие транспортной системы ЛО" :</t>
  </si>
  <si>
    <t xml:space="preserve">в т.ч. за счет средств федерального бюджета </t>
  </si>
  <si>
    <t>Всего  субсидии бюджетам   МО</t>
  </si>
  <si>
    <t xml:space="preserve">II. ГП  "Комплексное развитие сельских территорий Ленинградской области" </t>
  </si>
  <si>
    <t>Подпрограмма "Развитие транспортной инфраструктуры и благоустройство сельских территорий Ленинградской области" (Субсидии МО+ГКУ Ленавтодор) (п.11.1 и п.11.2)</t>
  </si>
  <si>
    <t xml:space="preserve">63704 74290 522 251  63070500   </t>
  </si>
  <si>
    <t>Объем бюджетных ассигнований на 2017г. расчитан исходя из заявок Администраций МО, согласно приложению. Планируемый ввод в эксплуатацию а/дорог местного значения с твердым покрытием в сельской местности в 2017 году - 1,8 км.</t>
  </si>
  <si>
    <t>Основное мероприятие "Развитие сети автомобильных дорог, ведущих к общественно значимым объектам и объектам хозяйствующих субъектов, расположенных на сельских территориях"</t>
  </si>
  <si>
    <t>11.1.1</t>
  </si>
  <si>
    <t>Субсидии на строительство и реконструкцию автомобильных дорог общего пользования с твердым покрытием, ведущих от сети автомобильных дорог общего пользования к общественно значимым объектам населенных пунктов, расположенных на сельских территориях, объектам производства и переработки продукции (Субсидии МО ОБ)</t>
  </si>
  <si>
    <t>ОБ</t>
  </si>
  <si>
    <t>местные а/д</t>
  </si>
  <si>
    <t>540 251 143</t>
  </si>
  <si>
    <t xml:space="preserve"> Строительство а/д "Подъезд к дер. Козарево" по адресу: ЛО, Волховский район (5,667 км)-Волховский муниципальный район</t>
  </si>
  <si>
    <t>Строительство 2-х подъездных путей к строящемуся объекту: "Строительство общеобразовательной школы на 220 мест в д.Большая Пустомержа Кингисеппского района ЛО" по адресу: ЛО, Кингисеппский район, д. Большая Пустомержав Кингисеппском районе ЛО (0,36357 км)-Пустомержское сельское поселение Кингисеппского муниципального района</t>
  </si>
  <si>
    <t>Финансирование реконстркуции автодороги "Подъезд к п. Михалево" (1,633 км)-Каменногорское городское поселение Выборгского района</t>
  </si>
  <si>
    <t>Строительство и реконструкция автомобильных дорог общего пользования с твердым покрытием, ведущих от сети автомобильных дорог общего пользования к общественно значимым объектам населенных пунктов, расположенных на сельских территориях, объектам производства и переработки продукции (ГКУ Ленавтодор)</t>
  </si>
  <si>
    <t>неисполнение  плана года на выполнение ПИР в связи с длительностью получения ТУ и согласований от балансодержателей сетей, подрядчики ООО "Мир", ООО "НИИ ПГ",  АО "Авто-Дорсервис"</t>
  </si>
  <si>
    <t>Финансирование строительства а/д от п. Новый Быт Кировского района до д. Козарево Волховского района ЛО, в т.ч. проектные работы (13,5 км)</t>
  </si>
  <si>
    <t>Финансирование реконструкции автомобильной дороги "Путилово-Поляны" в Кировском районе Ленинградской области, в т.ч. проектные работы (5,4 км)</t>
  </si>
  <si>
    <t>Финансирование реконструкции автомобильной дороги "13 км автодороги "Магистральная" - ст. Апраксин" в Кировском районе Ленинградской области, в т.ч. проектные работы (4 км)</t>
  </si>
  <si>
    <t>Финансирование реконструкции автомобильной дороги "Петрово - станция Малукса" в Кировском районе Ленинградской области, в т.ч. проектные работы (16 км)</t>
  </si>
  <si>
    <t>Финансирование реконструкции автомобильной дороги "Подъезд к п. Неппово" в Кингисеппском районе Ленинградской области, в т.ч. проектные работы (2,5 км)</t>
  </si>
  <si>
    <t xml:space="preserve">III. Резервный фонд Правительства Ленинградской области:
раздел «Дорожное хозяйство» (дорожные фонды).
</t>
  </si>
  <si>
    <t>12</t>
  </si>
  <si>
    <t xml:space="preserve">Резервный фонд Правительства Ленинградской области:
раздел «Дорожное хозяйство» (дорожные фонды).
</t>
  </si>
  <si>
    <t>ликвидации аварийной ситуации на участке км 56+850-57+000 а/д «Санкт-Петербург-Ручьи» в Ломоносовском р-не ЛО, заказчик ГКУ «Ленавтодор».</t>
  </si>
  <si>
    <t>IV. Непрограммные расходы</t>
  </si>
  <si>
    <t>13</t>
  </si>
  <si>
    <t>Непрограммные расходы - исполнение судебных решений</t>
  </si>
  <si>
    <t xml:space="preserve">0113 6890112790 </t>
  </si>
  <si>
    <t xml:space="preserve">Объем бюджетных ассигнований на 2017 год соответствует объему бюджетных ассигнований, предусмотренных на 2016г. </t>
  </si>
  <si>
    <t>Расходы запланированы на уровне 2019 года на исполнение вступивших в силу судебных решений, вынесенных в отношении Комитета и ГКУ «Ленавтодор».</t>
  </si>
  <si>
    <t>квр 831 косгу 296</t>
  </si>
  <si>
    <t xml:space="preserve"> 831 290</t>
  </si>
  <si>
    <t>квр 831 косгу 297</t>
  </si>
  <si>
    <t>8.3</t>
  </si>
  <si>
    <t>квр 853 косгу 295</t>
  </si>
  <si>
    <t>8.4</t>
  </si>
  <si>
    <t>квр 853 косгу 296</t>
  </si>
  <si>
    <t>8.5</t>
  </si>
  <si>
    <t>квр 321 косгу 264</t>
  </si>
  <si>
    <t>Налог на имущество организаций (недвижимое имущество, числящееся на балансе ГКУ Ленавтодор (а/д, встроенные помещения)</t>
  </si>
  <si>
    <t xml:space="preserve">в т. ч Дорожный фонд ЛО </t>
  </si>
  <si>
    <t>в т.ч. Дорожный фонд за счет средств федерального бюджета:</t>
  </si>
  <si>
    <t xml:space="preserve"> Дорожный фонд ЛО - ОБ</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</si>
</sst>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0000"/>
    <numFmt numFmtId="165" formatCode="#,##0.0000"/>
    <numFmt numFmtId="166" formatCode="0.00000"/>
    <numFmt numFmtId="167" formatCode="#,##0.0"/>
    <numFmt numFmtId="168" formatCode="0.0%"/>
    <numFmt numFmtId="169" formatCode="#,##0.000"/>
    <numFmt numFmtId="170" formatCode="#,##0.000000"/>
    <numFmt numFmtId="171" formatCode="_-* #,##0.00&quot;р.&quot;_-;\-* #,##0.00&quot;р.&quot;_-;_-* &quot;-&quot;??&quot;р.&quot;_-;_-@_-"/>
    <numFmt numFmtId="172" formatCode="_-* #,##0.00_р_._-;\-* #,##0.00_р_._-;_-* &quot;-&quot;??_р_._-;_-@_-"/>
  </numFmts>
  <fonts count="128"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1"/>
      <name val="Calibri"/>
      <family val="2"/>
      <charset val="204"/>
      <scheme val="minor"/>
    </font>
    <font>
      <sz val="11"/>
      <name val="Calibri"/>
      <family val="2"/>
      <charset val="204"/>
      <scheme val="minor"/>
    </font>
    <font>
      <sz val="10"/>
      <name val="Arial"/>
      <family val="2"/>
      <charset val="204"/>
    </font>
    <font>
      <b/>
      <i/>
      <sz val="16"/>
      <color rgb="FF7030A0"/>
      <name val="Arial Cyr"/>
      <charset val="204"/>
    </font>
    <font>
      <b/>
      <sz val="16"/>
      <name val="Arial Cyr"/>
      <charset val="204"/>
    </font>
    <font>
      <b/>
      <i/>
      <sz val="16"/>
      <name val="Arial Cyr"/>
      <charset val="204"/>
    </font>
    <font>
      <b/>
      <sz val="16"/>
      <color theme="1"/>
      <name val="Calibri"/>
      <family val="2"/>
      <charset val="204"/>
      <scheme val="minor"/>
    </font>
    <font>
      <b/>
      <sz val="16"/>
      <name val="Calibri"/>
      <family val="2"/>
      <charset val="204"/>
      <scheme val="minor"/>
    </font>
    <font>
      <b/>
      <i/>
      <sz val="12"/>
      <color rgb="FF002060"/>
      <name val="Calibri"/>
      <family val="2"/>
      <charset val="204"/>
      <scheme val="minor"/>
    </font>
    <font>
      <b/>
      <i/>
      <sz val="14"/>
      <color rgb="FF002060"/>
      <name val="Arial Cyr"/>
      <charset val="204"/>
    </font>
    <font>
      <b/>
      <i/>
      <sz val="14"/>
      <color rgb="FF002060"/>
      <name val="Calibri"/>
      <family val="2"/>
      <charset val="204"/>
      <scheme val="minor"/>
    </font>
    <font>
      <b/>
      <i/>
      <sz val="14"/>
      <color rgb="FF002060"/>
      <name val="Arial"/>
      <family val="2"/>
      <charset val="204"/>
    </font>
    <font>
      <b/>
      <i/>
      <sz val="12"/>
      <color rgb="FFFF0000"/>
      <name val="Calibri"/>
      <family val="2"/>
      <charset val="204"/>
      <scheme val="minor"/>
    </font>
    <font>
      <b/>
      <i/>
      <sz val="12"/>
      <name val="Arial"/>
      <family val="2"/>
      <charset val="204"/>
    </font>
    <font>
      <b/>
      <i/>
      <sz val="12"/>
      <name val="Calibri"/>
      <family val="2"/>
      <charset val="204"/>
      <scheme val="minor"/>
    </font>
    <font>
      <b/>
      <i/>
      <sz val="12"/>
      <color theme="5" tint="-0.249977111117893"/>
      <name val="Calibri"/>
      <family val="2"/>
      <charset val="204"/>
      <scheme val="minor"/>
    </font>
    <font>
      <b/>
      <i/>
      <sz val="14"/>
      <color theme="5" tint="-0.249977111117893"/>
      <name val="Arial Cyr"/>
      <charset val="204"/>
    </font>
    <font>
      <b/>
      <i/>
      <sz val="14"/>
      <color theme="5" tint="-0.249977111117893"/>
      <name val="Calibri"/>
      <family val="2"/>
      <charset val="204"/>
      <scheme val="minor"/>
    </font>
    <font>
      <b/>
      <i/>
      <sz val="14"/>
      <color theme="5" tint="-0.249977111117893"/>
      <name val="Arial"/>
      <family val="2"/>
      <charset val="204"/>
    </font>
    <font>
      <b/>
      <sz val="14"/>
      <name val="Arial Cyr"/>
    </font>
    <font>
      <b/>
      <i/>
      <sz val="14"/>
      <color rgb="FFFF0000"/>
      <name val="Arial Cyr"/>
      <charset val="204"/>
    </font>
    <font>
      <b/>
      <i/>
      <sz val="14"/>
      <color rgb="FFFF0000"/>
      <name val="Calibri"/>
      <family val="2"/>
      <charset val="204"/>
      <scheme val="minor"/>
    </font>
    <font>
      <b/>
      <i/>
      <sz val="14"/>
      <color rgb="FFFF0000"/>
      <name val="Arial"/>
      <family val="2"/>
      <charset val="204"/>
    </font>
    <font>
      <b/>
      <i/>
      <sz val="14"/>
      <color rgb="FF00B050"/>
      <name val="Arial"/>
      <family val="2"/>
      <charset val="204"/>
    </font>
    <font>
      <b/>
      <i/>
      <sz val="14"/>
      <color rgb="FF00B050"/>
      <name val="Calibri"/>
      <family val="2"/>
      <charset val="204"/>
      <scheme val="minor"/>
    </font>
    <font>
      <b/>
      <i/>
      <sz val="12"/>
      <color rgb="FF00B050"/>
      <name val="Calibri"/>
      <family val="2"/>
      <charset val="204"/>
      <scheme val="minor"/>
    </font>
    <font>
      <b/>
      <i/>
      <sz val="14"/>
      <color rgb="FF7030A0"/>
      <name val="Arial Cyr"/>
      <charset val="204"/>
    </font>
    <font>
      <b/>
      <i/>
      <sz val="14"/>
      <color rgb="FF7030A0"/>
      <name val="Calibri"/>
      <family val="2"/>
      <charset val="204"/>
      <scheme val="minor"/>
    </font>
    <font>
      <b/>
      <i/>
      <sz val="14"/>
      <color rgb="FF7030A0"/>
      <name val="Arial"/>
      <family val="2"/>
      <charset val="204"/>
    </font>
    <font>
      <b/>
      <i/>
      <sz val="12"/>
      <color rgb="FF7030A0"/>
      <name val="Calibri"/>
      <family val="2"/>
      <charset val="204"/>
      <scheme val="minor"/>
    </font>
    <font>
      <b/>
      <sz val="14"/>
      <color theme="5" tint="-0.249977111117893"/>
      <name val="Arial Cyr"/>
    </font>
    <font>
      <b/>
      <i/>
      <sz val="12"/>
      <color rgb="FF002060"/>
      <name val="Arial Cyr"/>
      <charset val="204"/>
    </font>
    <font>
      <sz val="12"/>
      <color theme="1"/>
      <name val="Calibri"/>
      <family val="2"/>
      <charset val="204"/>
      <scheme val="minor"/>
    </font>
    <font>
      <i/>
      <sz val="12"/>
      <color rgb="FF002060"/>
      <name val="Calibri"/>
      <family val="2"/>
      <charset val="204"/>
      <scheme val="minor"/>
    </font>
    <font>
      <b/>
      <i/>
      <sz val="14"/>
      <color rgb="FF00B050"/>
      <name val="Arial Cyr"/>
      <charset val="204"/>
    </font>
    <font>
      <b/>
      <i/>
      <sz val="14"/>
      <name val="Arial Cyr"/>
      <charset val="204"/>
    </font>
    <font>
      <b/>
      <i/>
      <sz val="14"/>
      <name val="Calibri"/>
      <family val="2"/>
      <charset val="204"/>
      <scheme val="minor"/>
    </font>
    <font>
      <b/>
      <i/>
      <sz val="14"/>
      <name val="Arial"/>
      <family val="2"/>
      <charset val="204"/>
    </font>
    <font>
      <b/>
      <i/>
      <sz val="12"/>
      <color rgb="FF7030A0"/>
      <name val="Arial"/>
      <family val="2"/>
      <charset val="204"/>
    </font>
    <font>
      <i/>
      <sz val="12"/>
      <color rgb="FF7030A0"/>
      <name val="Calibri"/>
      <family val="2"/>
      <charset val="204"/>
      <scheme val="minor"/>
    </font>
    <font>
      <b/>
      <sz val="14"/>
      <color theme="5" tint="-0.249977111117893"/>
      <name val="Arial"/>
      <family val="2"/>
      <charset val="204"/>
    </font>
    <font>
      <i/>
      <sz val="14"/>
      <color theme="5" tint="-0.249977111117893"/>
      <name val="Arial"/>
      <family val="2"/>
      <charset val="204"/>
    </font>
    <font>
      <sz val="12"/>
      <color theme="5" tint="-0.249977111117893"/>
      <name val="Arial"/>
      <family val="2"/>
      <charset val="204"/>
    </font>
    <font>
      <b/>
      <sz val="14"/>
      <name val="Arial"/>
      <family val="2"/>
      <charset val="204"/>
    </font>
    <font>
      <b/>
      <sz val="12"/>
      <name val="Arial"/>
      <family val="2"/>
      <charset val="204"/>
    </font>
    <font>
      <b/>
      <sz val="14"/>
      <color rgb="FFFF0000"/>
      <name val="Arial"/>
      <family val="2"/>
      <charset val="204"/>
    </font>
    <font>
      <b/>
      <sz val="12"/>
      <color rgb="FFFF0000"/>
      <name val="Arial"/>
      <family val="2"/>
      <charset val="204"/>
    </font>
    <font>
      <b/>
      <sz val="14"/>
      <color rgb="FF00B050"/>
      <name val="Arial"/>
      <family val="2"/>
      <charset val="204"/>
    </font>
    <font>
      <b/>
      <sz val="14"/>
      <color rgb="FF002060"/>
      <name val="Arial"/>
      <family val="2"/>
      <charset val="204"/>
    </font>
    <font>
      <i/>
      <sz val="14"/>
      <name val="Arial"/>
      <family val="2"/>
      <charset val="204"/>
    </font>
    <font>
      <sz val="12"/>
      <color theme="1"/>
      <name val="Arial"/>
      <family val="2"/>
      <charset val="204"/>
    </font>
    <font>
      <sz val="14"/>
      <name val="Arial"/>
      <family val="2"/>
      <charset val="204"/>
    </font>
    <font>
      <b/>
      <i/>
      <u/>
      <sz val="14"/>
      <name val="Arial Cyr"/>
      <charset val="204"/>
    </font>
    <font>
      <b/>
      <i/>
      <u/>
      <sz val="14"/>
      <name val="Arial"/>
      <family val="2"/>
      <charset val="204"/>
    </font>
    <font>
      <b/>
      <i/>
      <sz val="11"/>
      <name val="Arial"/>
      <family val="2"/>
      <charset val="204"/>
    </font>
    <font>
      <sz val="14"/>
      <name val="Arial Cyr"/>
      <charset val="204"/>
    </font>
    <font>
      <i/>
      <sz val="14"/>
      <name val="Arial Cyr"/>
      <charset val="204"/>
    </font>
    <font>
      <sz val="12"/>
      <name val="Calibri"/>
      <family val="2"/>
      <charset val="204"/>
      <scheme val="minor"/>
    </font>
    <font>
      <b/>
      <sz val="14"/>
      <color rgb="FFFF0000"/>
      <name val="Arial Cyr"/>
      <charset val="204"/>
    </font>
    <font>
      <b/>
      <sz val="12"/>
      <color rgb="FFFF0000"/>
      <name val="Calibri"/>
      <family val="2"/>
      <charset val="204"/>
      <scheme val="minor"/>
    </font>
    <font>
      <b/>
      <sz val="14"/>
      <color rgb="FF00B050"/>
      <name val="Arial Cyr"/>
      <charset val="204"/>
    </font>
    <font>
      <b/>
      <sz val="12"/>
      <color rgb="FF00B050"/>
      <name val="Calibri"/>
      <family val="2"/>
      <charset val="204"/>
      <scheme val="minor"/>
    </font>
    <font>
      <i/>
      <sz val="14"/>
      <color rgb="FF002060"/>
      <name val="Arial"/>
      <family val="2"/>
      <charset val="204"/>
    </font>
    <font>
      <b/>
      <sz val="12"/>
      <color rgb="FF0070C0"/>
      <name val="Arial"/>
      <family val="2"/>
      <charset val="204"/>
    </font>
    <font>
      <b/>
      <sz val="12"/>
      <color rgb="FF00B050"/>
      <name val="Arial"/>
      <family val="2"/>
      <charset val="204"/>
    </font>
    <font>
      <b/>
      <sz val="14"/>
      <color rgb="FF7030A0"/>
      <name val="Arial Cyr"/>
      <charset val="204"/>
    </font>
    <font>
      <b/>
      <sz val="12"/>
      <color rgb="FF0070C0"/>
      <name val="Calibri"/>
      <family val="2"/>
      <charset val="204"/>
      <scheme val="minor"/>
    </font>
    <font>
      <b/>
      <sz val="14"/>
      <name val="Arial Cyr"/>
      <charset val="204"/>
    </font>
    <font>
      <b/>
      <sz val="12"/>
      <name val="Calibri"/>
      <family val="2"/>
      <charset val="204"/>
      <scheme val="minor"/>
    </font>
    <font>
      <b/>
      <i/>
      <u/>
      <sz val="11"/>
      <name val="Arial"/>
      <family val="2"/>
      <charset val="204"/>
    </font>
    <font>
      <b/>
      <i/>
      <sz val="13"/>
      <name val="Arial"/>
      <family val="2"/>
      <charset val="204"/>
    </font>
    <font>
      <sz val="14"/>
      <color rgb="FFFF0000"/>
      <name val="Arial Cyr"/>
      <charset val="204"/>
    </font>
    <font>
      <i/>
      <sz val="14"/>
      <color rgb="FFFF0000"/>
      <name val="Arial Cyr"/>
      <charset val="204"/>
    </font>
    <font>
      <i/>
      <sz val="14"/>
      <color rgb="FFFF0000"/>
      <name val="Arial"/>
      <family val="2"/>
      <charset val="204"/>
    </font>
    <font>
      <sz val="12"/>
      <color rgb="FFFF0000"/>
      <name val="Calibri"/>
      <family val="2"/>
      <charset val="204"/>
      <scheme val="minor"/>
    </font>
    <font>
      <b/>
      <sz val="12"/>
      <color rgb="FF7030A0"/>
      <name val="Calibri"/>
      <family val="2"/>
      <charset val="204"/>
      <scheme val="minor"/>
    </font>
    <font>
      <b/>
      <sz val="12"/>
      <color theme="1"/>
      <name val="Calibri"/>
      <family val="2"/>
      <charset val="204"/>
      <scheme val="minor"/>
    </font>
    <font>
      <b/>
      <sz val="12"/>
      <color theme="5" tint="-0.249977111117893"/>
      <name val="Arial"/>
      <family val="2"/>
      <charset val="204"/>
    </font>
    <font>
      <i/>
      <sz val="12"/>
      <name val="Arial Cyr"/>
      <charset val="204"/>
    </font>
    <font>
      <i/>
      <sz val="14"/>
      <color rgb="FF7030A0"/>
      <name val="Arial"/>
      <family val="2"/>
      <charset val="204"/>
    </font>
    <font>
      <sz val="12"/>
      <name val="Arial"/>
      <family val="2"/>
      <charset val="204"/>
    </font>
    <font>
      <i/>
      <sz val="11"/>
      <name val="Arial Cyr"/>
      <charset val="204"/>
    </font>
    <font>
      <b/>
      <i/>
      <sz val="12"/>
      <name val="Arial Cyr"/>
      <charset val="204"/>
    </font>
    <font>
      <sz val="14"/>
      <color theme="5" tint="-0.249977111117893"/>
      <name val="Arial Cyr"/>
      <charset val="204"/>
    </font>
    <font>
      <i/>
      <sz val="14"/>
      <color theme="5" tint="-0.249977111117893"/>
      <name val="Arial Cyr"/>
      <charset val="204"/>
    </font>
    <font>
      <sz val="12"/>
      <color theme="5" tint="-0.249977111117893"/>
      <name val="Calibri"/>
      <family val="2"/>
      <charset val="204"/>
      <scheme val="minor"/>
    </font>
    <font>
      <b/>
      <sz val="12"/>
      <color rgb="FF002060"/>
      <name val="Arial"/>
      <family val="2"/>
      <charset val="204"/>
    </font>
    <font>
      <i/>
      <sz val="13"/>
      <name val="Arial Cyr"/>
      <charset val="204"/>
    </font>
    <font>
      <sz val="13"/>
      <name val="Times New Roman"/>
      <family val="1"/>
      <charset val="204"/>
    </font>
    <font>
      <b/>
      <sz val="14"/>
      <name val="Calibri"/>
      <family val="2"/>
      <charset val="204"/>
      <scheme val="minor"/>
    </font>
    <font>
      <b/>
      <sz val="14"/>
      <color rgb="FF7030A0"/>
      <name val="Arial"/>
      <family val="2"/>
      <charset val="204"/>
    </font>
    <font>
      <sz val="14"/>
      <color theme="5" tint="-0.249977111117893"/>
      <name val="Arial"/>
      <family val="2"/>
      <charset val="204"/>
    </font>
    <font>
      <sz val="12"/>
      <color rgb="FF002060"/>
      <name val="Calibri"/>
      <family val="2"/>
      <charset val="204"/>
      <scheme val="minor"/>
    </font>
    <font>
      <b/>
      <sz val="14"/>
      <color rgb="FF002060"/>
      <name val="Arial Cyr"/>
      <charset val="204"/>
    </font>
    <font>
      <b/>
      <sz val="12"/>
      <color rgb="FF002060"/>
      <name val="Arial Cyr"/>
      <charset val="204"/>
    </font>
    <font>
      <i/>
      <sz val="14"/>
      <color rgb="FF002060"/>
      <name val="Arial Cyr"/>
      <charset val="204"/>
    </font>
    <font>
      <b/>
      <sz val="12"/>
      <color rgb="FF002060"/>
      <name val="Calibri"/>
      <family val="2"/>
      <charset val="204"/>
      <scheme val="minor"/>
    </font>
    <font>
      <b/>
      <sz val="12"/>
      <color rgb="FFFF0000"/>
      <name val="Arial Cyr"/>
      <charset val="204"/>
    </font>
    <font>
      <sz val="12"/>
      <name val="Arial Cyr"/>
      <charset val="204"/>
    </font>
    <font>
      <i/>
      <sz val="14"/>
      <color rgb="FF7030A0"/>
      <name val="Arial Cyr"/>
      <charset val="204"/>
    </font>
    <font>
      <sz val="12"/>
      <color rgb="FF002060"/>
      <name val="Arial"/>
      <family val="2"/>
      <charset val="204"/>
    </font>
    <font>
      <b/>
      <sz val="14"/>
      <color rgb="FF7030A0"/>
      <name val="Calibri"/>
      <family val="2"/>
      <charset val="204"/>
      <scheme val="minor"/>
    </font>
    <font>
      <b/>
      <sz val="14"/>
      <color rgb="FF002060"/>
      <name val="Calibri"/>
      <family val="2"/>
      <charset val="204"/>
      <scheme val="minor"/>
    </font>
    <font>
      <sz val="14"/>
      <name val="Calibri"/>
      <family val="2"/>
      <charset val="204"/>
      <scheme val="minor"/>
    </font>
    <font>
      <b/>
      <i/>
      <u/>
      <sz val="14"/>
      <color rgb="FF002060"/>
      <name val="Arial Cyr"/>
      <charset val="204"/>
    </font>
    <font>
      <b/>
      <sz val="14"/>
      <color theme="5" tint="-0.249977111117893"/>
      <name val="Calibri"/>
      <family val="2"/>
      <charset val="204"/>
      <scheme val="minor"/>
    </font>
    <font>
      <b/>
      <i/>
      <sz val="13"/>
      <name val="Arial Cyr"/>
      <charset val="204"/>
    </font>
    <font>
      <sz val="14"/>
      <color rgb="FF002060"/>
      <name val="Calibri"/>
      <family val="2"/>
      <charset val="204"/>
      <scheme val="minor"/>
    </font>
    <font>
      <b/>
      <sz val="12"/>
      <color theme="1"/>
      <name val="Arial"/>
      <family val="2"/>
      <charset val="204"/>
    </font>
    <font>
      <b/>
      <i/>
      <sz val="13"/>
      <color rgb="FF002060"/>
      <name val="Arial"/>
      <family val="2"/>
      <charset val="204"/>
    </font>
    <font>
      <b/>
      <i/>
      <sz val="13"/>
      <color rgb="FF00B050"/>
      <name val="Arial"/>
      <family val="2"/>
      <charset val="204"/>
    </font>
    <font>
      <b/>
      <i/>
      <sz val="13"/>
      <color rgb="FF00B050"/>
      <name val="Arial Cyr"/>
      <charset val="204"/>
    </font>
    <font>
      <b/>
      <i/>
      <sz val="12"/>
      <color rgb="FF00B050"/>
      <name val="Arial Cyr"/>
      <charset val="204"/>
    </font>
    <font>
      <sz val="12"/>
      <color rgb="FF7030A0"/>
      <name val="Calibri"/>
      <family val="2"/>
      <charset val="204"/>
      <scheme val="minor"/>
    </font>
    <font>
      <b/>
      <sz val="14"/>
      <color theme="5" tint="-0.249977111117893"/>
      <name val="Arial Cyr"/>
      <charset val="204"/>
    </font>
    <font>
      <b/>
      <sz val="12"/>
      <name val="Arial Cyr"/>
      <charset val="204"/>
    </font>
    <font>
      <i/>
      <sz val="12"/>
      <color rgb="FF7030A0"/>
      <name val="Arial Cyr"/>
      <charset val="204"/>
    </font>
    <font>
      <i/>
      <sz val="12"/>
      <name val="Arial"/>
      <family val="2"/>
      <charset val="204"/>
    </font>
    <font>
      <b/>
      <u/>
      <sz val="12"/>
      <name val="Calibri"/>
      <family val="2"/>
      <charset val="204"/>
      <scheme val="minor"/>
    </font>
    <font>
      <b/>
      <sz val="14"/>
      <color theme="1"/>
      <name val="Arial"/>
      <family val="2"/>
      <charset val="204"/>
    </font>
    <font>
      <sz val="14"/>
      <color theme="1"/>
      <name val="Calibri"/>
      <family val="2"/>
      <charset val="204"/>
      <scheme val="minor"/>
    </font>
    <font>
      <b/>
      <sz val="14"/>
      <color theme="1"/>
      <name val="Calibri"/>
      <family val="2"/>
      <charset val="204"/>
      <scheme val="minor"/>
    </font>
    <font>
      <sz val="14"/>
      <color theme="1"/>
      <name val="Times New Roman"/>
      <family val="1"/>
      <charset val="204"/>
    </font>
    <font>
      <sz val="9"/>
      <color theme="1"/>
      <name val="Times New Roman"/>
      <family val="1"/>
      <charset val="204"/>
    </font>
    <font>
      <sz val="11"/>
      <color rgb="FF000000"/>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s>
  <borders count="59">
    <border>
      <left/>
      <right/>
      <top/>
      <bottom/>
      <diagonal/>
    </border>
    <border>
      <left/>
      <right/>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right style="thin">
        <color indexed="64"/>
      </right>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3">
    <xf numFmtId="0" fontId="0" fillId="0" borderId="0"/>
    <xf numFmtId="9" fontId="5"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5" fillId="0" borderId="0"/>
    <xf numFmtId="0" fontId="1" fillId="0" borderId="0"/>
    <xf numFmtId="0" fontId="1" fillId="0" borderId="0"/>
    <xf numFmtId="0" fontId="1" fillId="0" borderId="0"/>
    <xf numFmtId="0" fontId="5" fillId="0" borderId="0"/>
    <xf numFmtId="0" fontId="127" fillId="0" borderId="0"/>
    <xf numFmtId="171" fontId="5" fillId="0" borderId="0" applyFont="0" applyFill="0" applyBorder="0" applyAlignment="0" applyProtection="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23"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cellStyleXfs>
  <cellXfs count="1217">
    <xf numFmtId="0" fontId="0" fillId="0" borderId="0" xfId="0"/>
    <xf numFmtId="0" fontId="1" fillId="0" borderId="0" xfId="2"/>
    <xf numFmtId="49" fontId="3" fillId="0" borderId="0" xfId="2" applyNumberFormat="1" applyFont="1" applyAlignment="1">
      <alignment horizontal="center"/>
    </xf>
    <xf numFmtId="0" fontId="4" fillId="0" borderId="0" xfId="2" applyFont="1"/>
    <xf numFmtId="49" fontId="4" fillId="0" borderId="0" xfId="2" applyNumberFormat="1" applyFont="1"/>
    <xf numFmtId="164" fontId="4" fillId="0" borderId="0" xfId="2" applyNumberFormat="1" applyFont="1"/>
    <xf numFmtId="164" fontId="1" fillId="0" borderId="0" xfId="2" applyNumberFormat="1"/>
    <xf numFmtId="164" fontId="1" fillId="0" borderId="0" xfId="2" applyNumberFormat="1" applyFont="1"/>
    <xf numFmtId="164" fontId="1" fillId="0" borderId="0" xfId="2" applyNumberFormat="1" applyFill="1"/>
    <xf numFmtId="164" fontId="2" fillId="0" borderId="0" xfId="2" applyNumberFormat="1" applyFont="1"/>
    <xf numFmtId="0" fontId="1" fillId="0" borderId="0" xfId="2" applyFill="1"/>
    <xf numFmtId="10" fontId="1" fillId="0" borderId="0" xfId="2" applyNumberFormat="1"/>
    <xf numFmtId="164" fontId="1" fillId="0" borderId="0" xfId="2" applyNumberFormat="1" applyFont="1" applyFill="1"/>
    <xf numFmtId="165" fontId="1" fillId="0" borderId="0" xfId="2" applyNumberFormat="1"/>
    <xf numFmtId="4" fontId="1" fillId="0" borderId="0" xfId="2" applyNumberFormat="1"/>
    <xf numFmtId="164" fontId="1" fillId="0" borderId="0" xfId="2" applyNumberFormat="1" applyFont="1" applyAlignment="1">
      <alignment horizontal="center"/>
    </xf>
    <xf numFmtId="9" fontId="1" fillId="0" borderId="0" xfId="1" applyFont="1" applyAlignment="1">
      <alignment horizontal="center"/>
    </xf>
    <xf numFmtId="0" fontId="1" fillId="0" borderId="0" xfId="2" applyBorder="1"/>
    <xf numFmtId="49" fontId="7" fillId="2" borderId="2" xfId="2" applyNumberFormat="1" applyFont="1" applyFill="1" applyBorder="1" applyAlignment="1">
      <alignment horizontal="center" vertical="center" wrapText="1"/>
    </xf>
    <xf numFmtId="49" fontId="7" fillId="2" borderId="4" xfId="2" applyNumberFormat="1" applyFont="1" applyFill="1" applyBorder="1" applyAlignment="1">
      <alignment horizontal="center" vertical="center" wrapText="1"/>
    </xf>
    <xf numFmtId="164" fontId="8" fillId="2" borderId="4" xfId="2" applyNumberFormat="1" applyFont="1" applyFill="1" applyBorder="1" applyAlignment="1">
      <alignment horizontal="center" vertical="center" wrapText="1"/>
    </xf>
    <xf numFmtId="164" fontId="8" fillId="0" borderId="4" xfId="2" applyNumberFormat="1" applyFont="1" applyFill="1" applyBorder="1" applyAlignment="1">
      <alignment horizontal="center" vertical="center" wrapText="1"/>
    </xf>
    <xf numFmtId="164" fontId="8" fillId="0" borderId="6" xfId="2" applyNumberFormat="1" applyFont="1" applyFill="1" applyBorder="1" applyAlignment="1">
      <alignment horizontal="center" vertical="center" wrapText="1"/>
    </xf>
    <xf numFmtId="0" fontId="9" fillId="0" borderId="0" xfId="2" applyFont="1" applyFill="1"/>
    <xf numFmtId="164" fontId="9" fillId="0" borderId="0" xfId="2" applyNumberFormat="1" applyFont="1"/>
    <xf numFmtId="0" fontId="9" fillId="0" borderId="0" xfId="2" applyFont="1"/>
    <xf numFmtId="4" fontId="9" fillId="0" borderId="0" xfId="2" applyNumberFormat="1" applyFont="1"/>
    <xf numFmtId="49" fontId="7" fillId="2" borderId="10" xfId="2" applyNumberFormat="1" applyFont="1" applyFill="1" applyBorder="1" applyAlignment="1">
      <alignment horizontal="center" vertical="center" wrapText="1"/>
    </xf>
    <xf numFmtId="49" fontId="7" fillId="2" borderId="12" xfId="2" applyNumberFormat="1" applyFont="1" applyFill="1" applyBorder="1" applyAlignment="1">
      <alignment horizontal="center" vertical="center" wrapText="1"/>
    </xf>
    <xf numFmtId="164" fontId="8" fillId="2" borderId="12" xfId="2" applyNumberFormat="1" applyFont="1" applyFill="1" applyBorder="1" applyAlignment="1">
      <alignment horizontal="center" vertical="center" wrapText="1"/>
    </xf>
    <xf numFmtId="164" fontId="8" fillId="0" borderId="12" xfId="2" applyNumberFormat="1" applyFont="1" applyFill="1" applyBorder="1" applyAlignment="1">
      <alignment horizontal="center" vertical="center" wrapText="1"/>
    </xf>
    <xf numFmtId="164" fontId="8" fillId="2" borderId="15" xfId="2" applyNumberFormat="1" applyFont="1" applyFill="1" applyBorder="1" applyAlignment="1">
      <alignment horizontal="center" vertical="center" wrapText="1"/>
    </xf>
    <xf numFmtId="49" fontId="9" fillId="0" borderId="0" xfId="2" applyNumberFormat="1" applyFont="1"/>
    <xf numFmtId="49" fontId="10" fillId="0" borderId="16" xfId="2" applyNumberFormat="1" applyFont="1" applyBorder="1" applyAlignment="1">
      <alignment horizontal="center" vertical="center"/>
    </xf>
    <xf numFmtId="49" fontId="10" fillId="0" borderId="5" xfId="2" applyNumberFormat="1" applyFont="1" applyBorder="1" applyAlignment="1">
      <alignment horizontal="center" vertical="center"/>
    </xf>
    <xf numFmtId="164" fontId="10" fillId="0" borderId="5" xfId="2" applyNumberFormat="1" applyFont="1" applyBorder="1" applyAlignment="1">
      <alignment horizontal="center" vertical="center"/>
    </xf>
    <xf numFmtId="49" fontId="10" fillId="0" borderId="17" xfId="2" applyNumberFormat="1" applyFont="1" applyBorder="1" applyAlignment="1">
      <alignment horizontal="center" vertical="center"/>
    </xf>
    <xf numFmtId="49" fontId="10" fillId="0" borderId="17" xfId="2" applyNumberFormat="1" applyFont="1" applyFill="1" applyBorder="1" applyAlignment="1">
      <alignment horizontal="center" vertical="center"/>
    </xf>
    <xf numFmtId="49" fontId="10" fillId="0" borderId="18" xfId="2" applyNumberFormat="1" applyFont="1" applyBorder="1" applyAlignment="1">
      <alignment horizontal="center" vertical="center"/>
    </xf>
    <xf numFmtId="49" fontId="10" fillId="0" borderId="19" xfId="2" applyNumberFormat="1" applyFont="1" applyBorder="1" applyAlignment="1">
      <alignment horizontal="center" vertical="center"/>
    </xf>
    <xf numFmtId="49" fontId="9" fillId="0" borderId="0" xfId="2" applyNumberFormat="1" applyFont="1" applyFill="1"/>
    <xf numFmtId="49" fontId="11" fillId="0" borderId="0" xfId="2" applyNumberFormat="1" applyFont="1"/>
    <xf numFmtId="49" fontId="13" fillId="3" borderId="4" xfId="2" applyNumberFormat="1" applyFont="1" applyFill="1" applyBorder="1" applyAlignment="1">
      <alignment horizontal="center" vertical="center"/>
    </xf>
    <xf numFmtId="164" fontId="13" fillId="3" borderId="4" xfId="2" applyNumberFormat="1" applyFont="1" applyFill="1" applyBorder="1" applyAlignment="1">
      <alignment horizontal="center" vertical="center"/>
    </xf>
    <xf numFmtId="167" fontId="14" fillId="3" borderId="4" xfId="2" applyNumberFormat="1" applyFont="1" applyFill="1" applyBorder="1" applyAlignment="1">
      <alignment horizontal="center" vertical="center"/>
    </xf>
    <xf numFmtId="168" fontId="14" fillId="3" borderId="4" xfId="2" applyNumberFormat="1" applyFont="1" applyFill="1" applyBorder="1" applyAlignment="1">
      <alignment horizontal="center" vertical="center"/>
    </xf>
    <xf numFmtId="9" fontId="14" fillId="3" borderId="4" xfId="2" applyNumberFormat="1" applyFont="1" applyFill="1" applyBorder="1" applyAlignment="1">
      <alignment horizontal="center" vertical="center"/>
    </xf>
    <xf numFmtId="167" fontId="14" fillId="0" borderId="4" xfId="2" applyNumberFormat="1" applyFont="1" applyFill="1" applyBorder="1" applyAlignment="1">
      <alignment horizontal="center" vertical="center"/>
    </xf>
    <xf numFmtId="167" fontId="14" fillId="0" borderId="20" xfId="2" applyNumberFormat="1" applyFont="1" applyFill="1" applyBorder="1" applyAlignment="1">
      <alignment horizontal="center" vertical="center"/>
    </xf>
    <xf numFmtId="167" fontId="14" fillId="0" borderId="20" xfId="1" applyNumberFormat="1" applyFont="1" applyFill="1" applyBorder="1" applyAlignment="1">
      <alignment horizontal="center" vertical="center"/>
    </xf>
    <xf numFmtId="168" fontId="14" fillId="0" borderId="20" xfId="1" applyNumberFormat="1" applyFont="1" applyFill="1" applyBorder="1" applyAlignment="1">
      <alignment horizontal="center" vertical="center"/>
    </xf>
    <xf numFmtId="164" fontId="14" fillId="0" borderId="20" xfId="2" applyNumberFormat="1" applyFont="1" applyFill="1" applyBorder="1" applyAlignment="1">
      <alignment horizontal="center" vertical="center"/>
    </xf>
    <xf numFmtId="9" fontId="14" fillId="0" borderId="20" xfId="1" applyFont="1" applyFill="1" applyBorder="1" applyAlignment="1">
      <alignment horizontal="center" vertical="center"/>
    </xf>
    <xf numFmtId="49" fontId="11" fillId="0" borderId="20" xfId="2" applyNumberFormat="1" applyFont="1" applyFill="1" applyBorder="1"/>
    <xf numFmtId="49" fontId="11" fillId="0" borderId="0" xfId="2" applyNumberFormat="1" applyFont="1" applyFill="1"/>
    <xf numFmtId="167" fontId="14" fillId="0" borderId="0" xfId="2" applyNumberFormat="1" applyFont="1" applyFill="1" applyBorder="1" applyAlignment="1">
      <alignment horizontal="center" vertical="center"/>
    </xf>
    <xf numFmtId="49" fontId="15" fillId="0" borderId="0" xfId="2" applyNumberFormat="1" applyFont="1"/>
    <xf numFmtId="49" fontId="17" fillId="0" borderId="13" xfId="2" applyNumberFormat="1" applyFont="1" applyBorder="1" applyAlignment="1">
      <alignment horizontal="center" vertical="center"/>
    </xf>
    <xf numFmtId="164" fontId="17" fillId="0" borderId="13" xfId="2" applyNumberFormat="1" applyFont="1" applyBorder="1" applyAlignment="1">
      <alignment horizontal="center" vertical="center"/>
    </xf>
    <xf numFmtId="9" fontId="16" fillId="0" borderId="13" xfId="2" applyNumberFormat="1" applyFont="1" applyBorder="1" applyAlignment="1">
      <alignment horizontal="center" vertical="center"/>
    </xf>
    <xf numFmtId="168" fontId="16" fillId="0" borderId="13" xfId="2" applyNumberFormat="1" applyFont="1" applyBorder="1" applyAlignment="1">
      <alignment horizontal="center" vertical="center"/>
    </xf>
    <xf numFmtId="9" fontId="17" fillId="0" borderId="13" xfId="2" applyNumberFormat="1" applyFont="1" applyBorder="1" applyAlignment="1">
      <alignment horizontal="center" vertical="center"/>
    </xf>
    <xf numFmtId="167" fontId="16" fillId="0" borderId="13" xfId="2" applyNumberFormat="1" applyFont="1" applyBorder="1" applyAlignment="1">
      <alignment horizontal="center" vertical="center"/>
    </xf>
    <xf numFmtId="167" fontId="17" fillId="0" borderId="13" xfId="2" applyNumberFormat="1" applyFont="1" applyBorder="1" applyAlignment="1">
      <alignment horizontal="center" vertical="center"/>
    </xf>
    <xf numFmtId="9" fontId="16" fillId="0" borderId="13" xfId="4" applyFont="1" applyFill="1" applyBorder="1" applyAlignment="1">
      <alignment horizontal="center" vertical="center"/>
    </xf>
    <xf numFmtId="167" fontId="16" fillId="0" borderId="13" xfId="4" applyNumberFormat="1" applyFont="1" applyFill="1" applyBorder="1" applyAlignment="1">
      <alignment horizontal="center" vertical="center"/>
    </xf>
    <xf numFmtId="167" fontId="14" fillId="0" borderId="13" xfId="1" applyNumberFormat="1" applyFont="1" applyFill="1" applyBorder="1" applyAlignment="1">
      <alignment horizontal="center" vertical="center"/>
    </xf>
    <xf numFmtId="167" fontId="16" fillId="0" borderId="22" xfId="4" applyNumberFormat="1" applyFont="1" applyFill="1" applyBorder="1" applyAlignment="1">
      <alignment horizontal="center" vertical="center"/>
    </xf>
    <xf numFmtId="168" fontId="14" fillId="0" borderId="13" xfId="1" applyNumberFormat="1" applyFont="1" applyFill="1" applyBorder="1" applyAlignment="1">
      <alignment horizontal="center" vertical="center"/>
    </xf>
    <xf numFmtId="164" fontId="16" fillId="0" borderId="13" xfId="4" applyNumberFormat="1" applyFont="1" applyFill="1" applyBorder="1" applyAlignment="1">
      <alignment horizontal="center" vertical="center"/>
    </xf>
    <xf numFmtId="9" fontId="14" fillId="0" borderId="23" xfId="1" applyFont="1" applyFill="1" applyBorder="1" applyAlignment="1">
      <alignment horizontal="center" vertical="center"/>
    </xf>
    <xf numFmtId="49" fontId="15" fillId="0" borderId="13" xfId="2" applyNumberFormat="1" applyFont="1" applyFill="1" applyBorder="1"/>
    <xf numFmtId="49" fontId="15" fillId="0" borderId="0" xfId="2" applyNumberFormat="1" applyFont="1" applyFill="1"/>
    <xf numFmtId="49" fontId="15" fillId="0" borderId="0" xfId="2" applyNumberFormat="1" applyFont="1" applyBorder="1"/>
    <xf numFmtId="49" fontId="18" fillId="0" borderId="0" xfId="2" applyNumberFormat="1" applyFont="1"/>
    <xf numFmtId="49" fontId="20" fillId="4" borderId="13" xfId="2" applyNumberFormat="1" applyFont="1" applyFill="1" applyBorder="1" applyAlignment="1">
      <alignment horizontal="center" vertical="center"/>
    </xf>
    <xf numFmtId="164" fontId="20" fillId="4" borderId="13" xfId="2" applyNumberFormat="1" applyFont="1" applyFill="1" applyBorder="1" applyAlignment="1">
      <alignment horizontal="center" vertical="center"/>
    </xf>
    <xf numFmtId="167" fontId="21" fillId="4" borderId="13" xfId="2" applyNumberFormat="1" applyFont="1" applyFill="1" applyBorder="1" applyAlignment="1">
      <alignment horizontal="center" vertical="center"/>
    </xf>
    <xf numFmtId="168" fontId="21" fillId="4" borderId="13" xfId="2" applyNumberFormat="1" applyFont="1" applyFill="1" applyBorder="1" applyAlignment="1">
      <alignment horizontal="center" vertical="center"/>
    </xf>
    <xf numFmtId="9" fontId="21" fillId="4" borderId="13" xfId="2" applyNumberFormat="1" applyFont="1" applyFill="1" applyBorder="1" applyAlignment="1">
      <alignment horizontal="center" vertical="center"/>
    </xf>
    <xf numFmtId="167" fontId="21" fillId="0" borderId="13" xfId="2" applyNumberFormat="1" applyFont="1" applyFill="1" applyBorder="1" applyAlignment="1">
      <alignment horizontal="center" vertical="center"/>
    </xf>
    <xf numFmtId="167" fontId="21" fillId="0" borderId="13" xfId="1" applyNumberFormat="1" applyFont="1" applyFill="1" applyBorder="1" applyAlignment="1">
      <alignment horizontal="center" vertical="center"/>
    </xf>
    <xf numFmtId="168" fontId="21" fillId="0" borderId="13" xfId="1" applyNumberFormat="1" applyFont="1" applyFill="1" applyBorder="1" applyAlignment="1">
      <alignment horizontal="center" vertical="center"/>
    </xf>
    <xf numFmtId="164" fontId="21" fillId="0" borderId="13" xfId="2" applyNumberFormat="1" applyFont="1" applyFill="1" applyBorder="1" applyAlignment="1">
      <alignment horizontal="center" vertical="center"/>
    </xf>
    <xf numFmtId="9" fontId="21" fillId="0" borderId="13" xfId="1" applyFont="1" applyFill="1" applyBorder="1" applyAlignment="1">
      <alignment horizontal="center" vertical="center"/>
    </xf>
    <xf numFmtId="49" fontId="18" fillId="0" borderId="13" xfId="2" applyNumberFormat="1" applyFont="1" applyFill="1" applyBorder="1"/>
    <xf numFmtId="49" fontId="18" fillId="0" borderId="0" xfId="2" applyNumberFormat="1" applyFont="1" applyFill="1"/>
    <xf numFmtId="4" fontId="22" fillId="0" borderId="24" xfId="5" applyNumberFormat="1" applyFont="1" applyBorder="1" applyAlignment="1" applyProtection="1">
      <alignment horizontal="right"/>
    </xf>
    <xf numFmtId="10" fontId="18" fillId="0" borderId="0" xfId="2" applyNumberFormat="1" applyFont="1" applyBorder="1"/>
    <xf numFmtId="49" fontId="13" fillId="4" borderId="13" xfId="2" applyNumberFormat="1" applyFont="1" applyFill="1" applyBorder="1" applyAlignment="1">
      <alignment horizontal="center" vertical="center"/>
    </xf>
    <xf numFmtId="164" fontId="13" fillId="4" borderId="13" xfId="2" applyNumberFormat="1" applyFont="1" applyFill="1" applyBorder="1" applyAlignment="1">
      <alignment horizontal="center" vertical="center"/>
    </xf>
    <xf numFmtId="167" fontId="14" fillId="4" borderId="13" xfId="2" applyNumberFormat="1" applyFont="1" applyFill="1" applyBorder="1" applyAlignment="1">
      <alignment horizontal="center" vertical="center"/>
    </xf>
    <xf numFmtId="168" fontId="14" fillId="4" borderId="13" xfId="2" applyNumberFormat="1" applyFont="1" applyFill="1" applyBorder="1" applyAlignment="1">
      <alignment horizontal="center" vertical="center"/>
    </xf>
    <xf numFmtId="9" fontId="14" fillId="4" borderId="13" xfId="2" applyNumberFormat="1" applyFont="1" applyFill="1" applyBorder="1" applyAlignment="1">
      <alignment horizontal="center" vertical="center"/>
    </xf>
    <xf numFmtId="167" fontId="14" fillId="0" borderId="13" xfId="2" applyNumberFormat="1" applyFont="1" applyFill="1" applyBorder="1" applyAlignment="1">
      <alignment horizontal="center" vertical="center"/>
    </xf>
    <xf numFmtId="164" fontId="14" fillId="0" borderId="13" xfId="2" applyNumberFormat="1" applyFont="1" applyFill="1" applyBorder="1" applyAlignment="1">
      <alignment horizontal="center" vertical="center"/>
    </xf>
    <xf numFmtId="9" fontId="14" fillId="0" borderId="13" xfId="1" applyFont="1" applyFill="1" applyBorder="1" applyAlignment="1">
      <alignment horizontal="center" vertical="center"/>
    </xf>
    <xf numFmtId="49" fontId="11" fillId="0" borderId="13" xfId="2" applyNumberFormat="1" applyFont="1" applyFill="1" applyBorder="1"/>
    <xf numFmtId="49" fontId="24" fillId="4" borderId="13" xfId="2" applyNumberFormat="1" applyFont="1" applyFill="1" applyBorder="1" applyAlignment="1">
      <alignment horizontal="center" vertical="center"/>
    </xf>
    <xf numFmtId="164" fontId="24" fillId="4" borderId="13" xfId="2" applyNumberFormat="1" applyFont="1" applyFill="1" applyBorder="1" applyAlignment="1">
      <alignment horizontal="center" vertical="center"/>
    </xf>
    <xf numFmtId="167" fontId="25" fillId="4" borderId="13" xfId="2" applyNumberFormat="1" applyFont="1" applyFill="1" applyBorder="1" applyAlignment="1">
      <alignment horizontal="center" vertical="center"/>
    </xf>
    <xf numFmtId="168" fontId="25" fillId="4" borderId="13" xfId="2" applyNumberFormat="1" applyFont="1" applyFill="1" applyBorder="1" applyAlignment="1">
      <alignment horizontal="center" vertical="center"/>
    </xf>
    <xf numFmtId="9" fontId="25" fillId="4" borderId="13" xfId="2" applyNumberFormat="1" applyFont="1" applyFill="1" applyBorder="1" applyAlignment="1">
      <alignment horizontal="center" vertical="center"/>
    </xf>
    <xf numFmtId="167" fontId="25" fillId="0" borderId="13" xfId="2" applyNumberFormat="1" applyFont="1" applyFill="1" applyBorder="1" applyAlignment="1">
      <alignment horizontal="center" vertical="center"/>
    </xf>
    <xf numFmtId="167" fontId="25" fillId="0" borderId="13" xfId="1" applyNumberFormat="1" applyFont="1" applyFill="1" applyBorder="1" applyAlignment="1">
      <alignment horizontal="center" vertical="center"/>
    </xf>
    <xf numFmtId="168" fontId="25" fillId="0" borderId="13" xfId="1" applyNumberFormat="1" applyFont="1" applyFill="1" applyBorder="1" applyAlignment="1">
      <alignment horizontal="center" vertical="center"/>
    </xf>
    <xf numFmtId="164" fontId="25" fillId="0" borderId="13" xfId="2" applyNumberFormat="1" applyFont="1" applyFill="1" applyBorder="1" applyAlignment="1">
      <alignment horizontal="center" vertical="center"/>
    </xf>
    <xf numFmtId="9" fontId="25" fillId="0" borderId="13" xfId="1" applyFont="1" applyFill="1" applyBorder="1" applyAlignment="1">
      <alignment horizontal="center" vertical="center"/>
    </xf>
    <xf numFmtId="49" fontId="27" fillId="4" borderId="13" xfId="2" applyNumberFormat="1" applyFont="1" applyFill="1" applyBorder="1" applyAlignment="1">
      <alignment horizontal="center" vertical="center"/>
    </xf>
    <xf numFmtId="164" fontId="27" fillId="4" borderId="13" xfId="2" applyNumberFormat="1" applyFont="1" applyFill="1" applyBorder="1" applyAlignment="1">
      <alignment horizontal="center" vertical="center"/>
    </xf>
    <xf numFmtId="167" fontId="26" fillId="4" borderId="13" xfId="2" applyNumberFormat="1" applyFont="1" applyFill="1" applyBorder="1" applyAlignment="1">
      <alignment horizontal="center" vertical="center"/>
    </xf>
    <xf numFmtId="168" fontId="26" fillId="4" borderId="13" xfId="2" applyNumberFormat="1" applyFont="1" applyFill="1" applyBorder="1" applyAlignment="1">
      <alignment horizontal="center" vertical="center"/>
    </xf>
    <xf numFmtId="9" fontId="26" fillId="4" borderId="13" xfId="2" applyNumberFormat="1" applyFont="1" applyFill="1" applyBorder="1" applyAlignment="1">
      <alignment horizontal="center" vertical="center"/>
    </xf>
    <xf numFmtId="167" fontId="26" fillId="0" borderId="13" xfId="2" applyNumberFormat="1" applyFont="1" applyFill="1" applyBorder="1" applyAlignment="1">
      <alignment horizontal="center" vertical="center"/>
    </xf>
    <xf numFmtId="167" fontId="26" fillId="0" borderId="13" xfId="1" applyNumberFormat="1" applyFont="1" applyFill="1" applyBorder="1" applyAlignment="1">
      <alignment horizontal="center" vertical="center"/>
    </xf>
    <xf numFmtId="168" fontId="26" fillId="0" borderId="13" xfId="1" applyNumberFormat="1" applyFont="1" applyFill="1" applyBorder="1" applyAlignment="1">
      <alignment horizontal="center" vertical="center"/>
    </xf>
    <xf numFmtId="164" fontId="26" fillId="0" borderId="13" xfId="2" applyNumberFormat="1" applyFont="1" applyFill="1" applyBorder="1" applyAlignment="1">
      <alignment horizontal="center" vertical="center"/>
    </xf>
    <xf numFmtId="9" fontId="26" fillId="0" borderId="13" xfId="1" applyFont="1" applyFill="1" applyBorder="1" applyAlignment="1">
      <alignment horizontal="center" vertical="center"/>
    </xf>
    <xf numFmtId="168" fontId="26" fillId="0" borderId="20" xfId="1" applyNumberFormat="1" applyFont="1" applyFill="1" applyBorder="1" applyAlignment="1">
      <alignment horizontal="center" vertical="center"/>
    </xf>
    <xf numFmtId="49" fontId="28" fillId="0" borderId="13" xfId="2" applyNumberFormat="1" applyFont="1" applyFill="1" applyBorder="1"/>
    <xf numFmtId="49" fontId="28" fillId="0" borderId="0" xfId="2" applyNumberFormat="1" applyFont="1" applyFill="1"/>
    <xf numFmtId="49" fontId="28" fillId="0" borderId="0" xfId="2" applyNumberFormat="1" applyFont="1"/>
    <xf numFmtId="49" fontId="30" fillId="0" borderId="13" xfId="2" applyNumberFormat="1" applyFont="1" applyBorder="1" applyAlignment="1">
      <alignment horizontal="center" vertical="center"/>
    </xf>
    <xf numFmtId="164" fontId="30" fillId="0" borderId="13" xfId="2" applyNumberFormat="1" applyFont="1" applyBorder="1" applyAlignment="1">
      <alignment horizontal="center" vertical="center"/>
    </xf>
    <xf numFmtId="167" fontId="31" fillId="0" borderId="13" xfId="2" applyNumberFormat="1" applyFont="1" applyBorder="1" applyAlignment="1">
      <alignment horizontal="center" vertical="center"/>
    </xf>
    <xf numFmtId="168" fontId="31" fillId="0" borderId="13" xfId="2" applyNumberFormat="1" applyFont="1" applyBorder="1" applyAlignment="1">
      <alignment horizontal="center" vertical="center"/>
    </xf>
    <xf numFmtId="9" fontId="31" fillId="0" borderId="13" xfId="2" applyNumberFormat="1" applyFont="1" applyBorder="1" applyAlignment="1">
      <alignment horizontal="center" vertical="center"/>
    </xf>
    <xf numFmtId="167" fontId="31" fillId="0" borderId="13" xfId="2" applyNumberFormat="1" applyFont="1" applyFill="1" applyBorder="1" applyAlignment="1">
      <alignment horizontal="center" vertical="center"/>
    </xf>
    <xf numFmtId="167" fontId="31" fillId="0" borderId="13" xfId="1" applyNumberFormat="1" applyFont="1" applyFill="1" applyBorder="1" applyAlignment="1">
      <alignment horizontal="center" vertical="center"/>
    </xf>
    <xf numFmtId="168" fontId="31" fillId="0" borderId="13" xfId="1" applyNumberFormat="1" applyFont="1" applyFill="1" applyBorder="1" applyAlignment="1">
      <alignment horizontal="center" vertical="center"/>
    </xf>
    <xf numFmtId="164" fontId="31" fillId="0" borderId="13" xfId="2" applyNumberFormat="1" applyFont="1" applyFill="1" applyBorder="1" applyAlignment="1">
      <alignment horizontal="center" vertical="center"/>
    </xf>
    <xf numFmtId="9" fontId="31" fillId="0" borderId="13" xfId="1" applyFont="1" applyFill="1" applyBorder="1" applyAlignment="1">
      <alignment horizontal="center" vertical="center"/>
    </xf>
    <xf numFmtId="49" fontId="32" fillId="0" borderId="13" xfId="2" applyNumberFormat="1" applyFont="1" applyFill="1" applyBorder="1"/>
    <xf numFmtId="49" fontId="32" fillId="0" borderId="0" xfId="2" applyNumberFormat="1" applyFont="1" applyFill="1"/>
    <xf numFmtId="49" fontId="32" fillId="0" borderId="0" xfId="2" applyNumberFormat="1" applyFont="1"/>
    <xf numFmtId="168" fontId="21" fillId="0" borderId="20" xfId="1" applyNumberFormat="1" applyFont="1" applyFill="1" applyBorder="1" applyAlignment="1">
      <alignment horizontal="center" vertical="center"/>
    </xf>
    <xf numFmtId="4" fontId="33" fillId="0" borderId="0" xfId="5" applyNumberFormat="1" applyFont="1" applyBorder="1" applyAlignment="1" applyProtection="1">
      <alignment horizontal="right"/>
    </xf>
    <xf numFmtId="49" fontId="13" fillId="0" borderId="13" xfId="2" applyNumberFormat="1" applyFont="1" applyBorder="1" applyAlignment="1">
      <alignment horizontal="center" vertical="center"/>
    </xf>
    <xf numFmtId="164" fontId="13" fillId="0" borderId="13" xfId="2" applyNumberFormat="1" applyFont="1" applyBorder="1" applyAlignment="1">
      <alignment horizontal="center" vertical="center"/>
    </xf>
    <xf numFmtId="167" fontId="14" fillId="0" borderId="13" xfId="2" applyNumberFormat="1" applyFont="1" applyBorder="1" applyAlignment="1">
      <alignment horizontal="center" vertical="center"/>
    </xf>
    <xf numFmtId="168" fontId="14" fillId="0" borderId="13" xfId="2" applyNumberFormat="1" applyFont="1" applyBorder="1" applyAlignment="1">
      <alignment horizontal="center" vertical="center"/>
    </xf>
    <xf numFmtId="9" fontId="14" fillId="0" borderId="13" xfId="2" applyNumberFormat="1" applyFont="1" applyBorder="1" applyAlignment="1">
      <alignment horizontal="center" vertical="center"/>
    </xf>
    <xf numFmtId="49" fontId="13" fillId="0" borderId="12" xfId="2" applyNumberFormat="1" applyFont="1" applyBorder="1" applyAlignment="1">
      <alignment horizontal="center" vertical="center"/>
    </xf>
    <xf numFmtId="164" fontId="13" fillId="0" borderId="12" xfId="2" applyNumberFormat="1" applyFont="1" applyBorder="1" applyAlignment="1">
      <alignment horizontal="center" vertical="center"/>
    </xf>
    <xf numFmtId="167" fontId="14" fillId="0" borderId="12" xfId="2" applyNumberFormat="1" applyFont="1" applyBorder="1" applyAlignment="1">
      <alignment horizontal="center" vertical="center"/>
    </xf>
    <xf numFmtId="168" fontId="14" fillId="0" borderId="12" xfId="2" applyNumberFormat="1" applyFont="1" applyBorder="1" applyAlignment="1">
      <alignment horizontal="center" vertical="center"/>
    </xf>
    <xf numFmtId="9" fontId="14" fillId="0" borderId="12" xfId="2" applyNumberFormat="1" applyFont="1" applyBorder="1" applyAlignment="1">
      <alignment horizontal="center" vertical="center"/>
    </xf>
    <xf numFmtId="167" fontId="14" fillId="0" borderId="12" xfId="2" applyNumberFormat="1" applyFont="1" applyFill="1" applyBorder="1" applyAlignment="1">
      <alignment horizontal="center" vertical="center"/>
    </xf>
    <xf numFmtId="167" fontId="14" fillId="0" borderId="12" xfId="1" applyNumberFormat="1" applyFont="1" applyFill="1" applyBorder="1" applyAlignment="1">
      <alignment horizontal="center" vertical="center"/>
    </xf>
    <xf numFmtId="168" fontId="14" fillId="0" borderId="12" xfId="1" applyNumberFormat="1" applyFont="1" applyFill="1" applyBorder="1" applyAlignment="1">
      <alignment horizontal="center" vertical="center"/>
    </xf>
    <xf numFmtId="164" fontId="14" fillId="0" borderId="12" xfId="2" applyNumberFormat="1" applyFont="1" applyFill="1" applyBorder="1" applyAlignment="1">
      <alignment horizontal="center" vertical="center"/>
    </xf>
    <xf numFmtId="9" fontId="14" fillId="0" borderId="12" xfId="1" applyFont="1" applyFill="1" applyBorder="1" applyAlignment="1">
      <alignment horizontal="center" vertical="center"/>
    </xf>
    <xf numFmtId="49" fontId="11" fillId="0" borderId="12" xfId="2" applyNumberFormat="1" applyFont="1" applyFill="1" applyBorder="1"/>
    <xf numFmtId="49" fontId="35" fillId="0" borderId="0" xfId="2" applyNumberFormat="1" applyFont="1" applyFill="1"/>
    <xf numFmtId="49" fontId="35" fillId="0" borderId="0" xfId="2" applyNumberFormat="1" applyFont="1"/>
    <xf numFmtId="49" fontId="35" fillId="0" borderId="17" xfId="2" applyNumberFormat="1" applyFont="1" applyFill="1" applyBorder="1"/>
    <xf numFmtId="49" fontId="13" fillId="3" borderId="17" xfId="2" applyNumberFormat="1" applyFont="1" applyFill="1" applyBorder="1" applyAlignment="1">
      <alignment horizontal="center" vertical="center"/>
    </xf>
    <xf numFmtId="164" fontId="13" fillId="3" borderId="17" xfId="2" applyNumberFormat="1" applyFont="1" applyFill="1" applyBorder="1" applyAlignment="1">
      <alignment horizontal="center" vertical="center"/>
    </xf>
    <xf numFmtId="167" fontId="14" fillId="3" borderId="17" xfId="2" applyNumberFormat="1" applyFont="1" applyFill="1" applyBorder="1" applyAlignment="1">
      <alignment horizontal="center" vertical="center"/>
    </xf>
    <xf numFmtId="168" fontId="14" fillId="3" borderId="17" xfId="2" applyNumberFormat="1" applyFont="1" applyFill="1" applyBorder="1" applyAlignment="1">
      <alignment horizontal="center" vertical="center"/>
    </xf>
    <xf numFmtId="9" fontId="14" fillId="3" borderId="17" xfId="2" applyNumberFormat="1" applyFont="1" applyFill="1" applyBorder="1" applyAlignment="1">
      <alignment horizontal="center" vertical="center"/>
    </xf>
    <xf numFmtId="167" fontId="14" fillId="0" borderId="17" xfId="2" applyNumberFormat="1" applyFont="1" applyFill="1" applyBorder="1" applyAlignment="1">
      <alignment horizontal="center" vertical="center"/>
    </xf>
    <xf numFmtId="167" fontId="14" fillId="0" borderId="17" xfId="1" applyNumberFormat="1" applyFont="1" applyFill="1" applyBorder="1" applyAlignment="1">
      <alignment horizontal="center" vertical="center"/>
    </xf>
    <xf numFmtId="168" fontId="14" fillId="0" borderId="17" xfId="1" applyNumberFormat="1" applyFont="1" applyFill="1" applyBorder="1" applyAlignment="1">
      <alignment horizontal="center" vertical="center"/>
    </xf>
    <xf numFmtId="164" fontId="14" fillId="0" borderId="17" xfId="2" applyNumberFormat="1" applyFont="1" applyFill="1" applyBorder="1" applyAlignment="1">
      <alignment horizontal="center" vertical="center"/>
    </xf>
    <xf numFmtId="9" fontId="14" fillId="0" borderId="17" xfId="1" applyFont="1" applyFill="1" applyBorder="1" applyAlignment="1">
      <alignment horizontal="center" vertical="center"/>
    </xf>
    <xf numFmtId="168" fontId="14" fillId="0" borderId="29" xfId="1" applyNumberFormat="1" applyFont="1" applyFill="1" applyBorder="1" applyAlignment="1">
      <alignment horizontal="center" vertical="center"/>
    </xf>
    <xf numFmtId="49" fontId="36" fillId="0" borderId="30" xfId="2" applyNumberFormat="1" applyFont="1" applyFill="1" applyBorder="1"/>
    <xf numFmtId="49" fontId="36" fillId="0" borderId="0" xfId="2" applyNumberFormat="1" applyFont="1" applyFill="1"/>
    <xf numFmtId="49" fontId="36" fillId="0" borderId="0" xfId="2" applyNumberFormat="1" applyFont="1"/>
    <xf numFmtId="49" fontId="24" fillId="3" borderId="20" xfId="2" applyNumberFormat="1" applyFont="1" applyFill="1" applyBorder="1" applyAlignment="1">
      <alignment horizontal="center" vertical="center"/>
    </xf>
    <xf numFmtId="164" fontId="24" fillId="3" borderId="20" xfId="2" applyNumberFormat="1" applyFont="1" applyFill="1" applyBorder="1" applyAlignment="1">
      <alignment horizontal="center" vertical="center"/>
    </xf>
    <xf numFmtId="167" fontId="25" fillId="3" borderId="20" xfId="2" applyNumberFormat="1" applyFont="1" applyFill="1" applyBorder="1" applyAlignment="1">
      <alignment horizontal="center" vertical="center"/>
    </xf>
    <xf numFmtId="168" fontId="25" fillId="3" borderId="20" xfId="2" applyNumberFormat="1" applyFont="1" applyFill="1" applyBorder="1" applyAlignment="1">
      <alignment horizontal="center" vertical="center"/>
    </xf>
    <xf numFmtId="9" fontId="25" fillId="3" borderId="20" xfId="2" applyNumberFormat="1" applyFont="1" applyFill="1" applyBorder="1" applyAlignment="1">
      <alignment horizontal="center" vertical="center"/>
    </xf>
    <xf numFmtId="167" fontId="25" fillId="0" borderId="20" xfId="2" applyNumberFormat="1" applyFont="1" applyFill="1" applyBorder="1" applyAlignment="1">
      <alignment horizontal="center" vertical="center"/>
    </xf>
    <xf numFmtId="167" fontId="25" fillId="0" borderId="20" xfId="1" applyNumberFormat="1" applyFont="1" applyFill="1" applyBorder="1" applyAlignment="1">
      <alignment horizontal="center" vertical="center"/>
    </xf>
    <xf numFmtId="168" fontId="25" fillId="0" borderId="20" xfId="1" applyNumberFormat="1" applyFont="1" applyFill="1" applyBorder="1" applyAlignment="1">
      <alignment horizontal="center" vertical="center"/>
    </xf>
    <xf numFmtId="164" fontId="25" fillId="0" borderId="20" xfId="2" applyNumberFormat="1" applyFont="1" applyFill="1" applyBorder="1" applyAlignment="1">
      <alignment horizontal="center" vertical="center"/>
    </xf>
    <xf numFmtId="9" fontId="25" fillId="0" borderId="20" xfId="1" applyFont="1" applyFill="1" applyBorder="1" applyAlignment="1">
      <alignment horizontal="center" vertical="center"/>
    </xf>
    <xf numFmtId="49" fontId="15" fillId="0" borderId="20" xfId="2" applyNumberFormat="1" applyFont="1" applyFill="1" applyBorder="1"/>
    <xf numFmtId="49" fontId="27" fillId="3" borderId="13" xfId="2" applyNumberFormat="1" applyFont="1" applyFill="1" applyBorder="1" applyAlignment="1">
      <alignment horizontal="center" vertical="center"/>
    </xf>
    <xf numFmtId="164" fontId="27" fillId="3" borderId="13" xfId="2" applyNumberFormat="1" applyFont="1" applyFill="1" applyBorder="1" applyAlignment="1">
      <alignment horizontal="center" vertical="center"/>
    </xf>
    <xf numFmtId="167" fontId="26" fillId="3" borderId="13" xfId="2" applyNumberFormat="1" applyFont="1" applyFill="1" applyBorder="1" applyAlignment="1">
      <alignment horizontal="center" vertical="center"/>
    </xf>
    <xf numFmtId="168" fontId="26" fillId="3" borderId="13" xfId="2" applyNumberFormat="1" applyFont="1" applyFill="1" applyBorder="1" applyAlignment="1">
      <alignment horizontal="center" vertical="center"/>
    </xf>
    <xf numFmtId="9" fontId="26" fillId="3" borderId="13" xfId="2" applyNumberFormat="1" applyFont="1" applyFill="1" applyBorder="1" applyAlignment="1">
      <alignment horizontal="center" vertical="center"/>
    </xf>
    <xf numFmtId="49" fontId="13" fillId="3" borderId="13" xfId="2" applyNumberFormat="1" applyFont="1" applyFill="1" applyBorder="1" applyAlignment="1">
      <alignment horizontal="center" vertical="center"/>
    </xf>
    <xf numFmtId="164" fontId="13" fillId="3" borderId="13" xfId="2" applyNumberFormat="1" applyFont="1" applyFill="1" applyBorder="1" applyAlignment="1">
      <alignment horizontal="center" vertical="center"/>
    </xf>
    <xf numFmtId="167" fontId="14" fillId="3" borderId="13" xfId="2" applyNumberFormat="1" applyFont="1" applyFill="1" applyBorder="1" applyAlignment="1">
      <alignment horizontal="center" vertical="center"/>
    </xf>
    <xf numFmtId="168" fontId="14" fillId="3" borderId="13" xfId="2" applyNumberFormat="1" applyFont="1" applyFill="1" applyBorder="1" applyAlignment="1">
      <alignment horizontal="center" vertical="center"/>
    </xf>
    <xf numFmtId="9" fontId="14" fillId="3" borderId="13" xfId="2" applyNumberFormat="1" applyFont="1" applyFill="1" applyBorder="1" applyAlignment="1">
      <alignment horizontal="center" vertical="center"/>
    </xf>
    <xf numFmtId="49" fontId="39" fillId="0" borderId="13" xfId="2" applyNumberFormat="1" applyFont="1" applyFill="1" applyBorder="1" applyAlignment="1">
      <alignment horizontal="center" vertical="center"/>
    </xf>
    <xf numFmtId="164" fontId="39" fillId="0" borderId="13" xfId="2" applyNumberFormat="1" applyFont="1" applyFill="1" applyBorder="1" applyAlignment="1">
      <alignment horizontal="center" vertical="center"/>
    </xf>
    <xf numFmtId="167" fontId="40" fillId="0" borderId="13" xfId="2" applyNumberFormat="1" applyFont="1" applyFill="1" applyBorder="1" applyAlignment="1">
      <alignment horizontal="center" vertical="center"/>
    </xf>
    <xf numFmtId="168" fontId="40" fillId="0" borderId="13" xfId="2" applyNumberFormat="1" applyFont="1" applyFill="1" applyBorder="1" applyAlignment="1">
      <alignment horizontal="center" vertical="center"/>
    </xf>
    <xf numFmtId="9" fontId="40" fillId="0" borderId="13" xfId="2" applyNumberFormat="1" applyFont="1" applyFill="1" applyBorder="1" applyAlignment="1">
      <alignment horizontal="center" vertical="center"/>
    </xf>
    <xf numFmtId="167" fontId="40" fillId="0" borderId="13" xfId="1" applyNumberFormat="1" applyFont="1" applyFill="1" applyBorder="1" applyAlignment="1">
      <alignment horizontal="center" vertical="center"/>
    </xf>
    <xf numFmtId="168" fontId="40" fillId="0" borderId="13" xfId="1" applyNumberFormat="1" applyFont="1" applyFill="1" applyBorder="1" applyAlignment="1">
      <alignment horizontal="center" vertical="center"/>
    </xf>
    <xf numFmtId="164" fontId="40" fillId="0" borderId="13" xfId="2" applyNumberFormat="1" applyFont="1" applyFill="1" applyBorder="1" applyAlignment="1">
      <alignment horizontal="center" vertical="center"/>
    </xf>
    <xf numFmtId="9" fontId="40" fillId="0" borderId="13" xfId="1" applyFont="1" applyFill="1" applyBorder="1" applyAlignment="1">
      <alignment horizontal="center" vertical="center"/>
    </xf>
    <xf numFmtId="49" fontId="17" fillId="0" borderId="13" xfId="2" applyNumberFormat="1" applyFont="1" applyFill="1" applyBorder="1"/>
    <xf numFmtId="49" fontId="17" fillId="0" borderId="0" xfId="2" applyNumberFormat="1" applyFont="1" applyFill="1"/>
    <xf numFmtId="49" fontId="32" fillId="0" borderId="12" xfId="2" applyNumberFormat="1" applyFont="1" applyFill="1" applyBorder="1" applyAlignment="1">
      <alignment horizontal="center" vertical="center"/>
    </xf>
    <xf numFmtId="164" fontId="32" fillId="0" borderId="12" xfId="2" applyNumberFormat="1" applyFont="1" applyFill="1" applyBorder="1" applyAlignment="1">
      <alignment horizontal="center" vertical="center"/>
    </xf>
    <xf numFmtId="167" fontId="41" fillId="0" borderId="12" xfId="2" applyNumberFormat="1" applyFont="1" applyFill="1" applyBorder="1" applyAlignment="1">
      <alignment horizontal="center" vertical="center"/>
    </xf>
    <xf numFmtId="168" fontId="41" fillId="0" borderId="12" xfId="2" applyNumberFormat="1" applyFont="1" applyFill="1" applyBorder="1" applyAlignment="1">
      <alignment horizontal="center" vertical="center"/>
    </xf>
    <xf numFmtId="9" fontId="41" fillId="0" borderId="12" xfId="2" applyNumberFormat="1" applyFont="1" applyFill="1" applyBorder="1" applyAlignment="1">
      <alignment horizontal="center" vertical="center"/>
    </xf>
    <xf numFmtId="167" fontId="31" fillId="0" borderId="12" xfId="2" applyNumberFormat="1" applyFont="1" applyFill="1" applyBorder="1" applyAlignment="1">
      <alignment horizontal="center" vertical="center"/>
    </xf>
    <xf numFmtId="167" fontId="31" fillId="0" borderId="12" xfId="1" applyNumberFormat="1" applyFont="1" applyFill="1" applyBorder="1" applyAlignment="1">
      <alignment horizontal="center" vertical="center"/>
    </xf>
    <xf numFmtId="168" fontId="31" fillId="0" borderId="12" xfId="1" applyNumberFormat="1" applyFont="1" applyFill="1" applyBorder="1" applyAlignment="1">
      <alignment horizontal="center" vertical="center"/>
    </xf>
    <xf numFmtId="164" fontId="31" fillId="0" borderId="12" xfId="2" applyNumberFormat="1" applyFont="1" applyFill="1" applyBorder="1" applyAlignment="1">
      <alignment horizontal="center" vertical="center"/>
    </xf>
    <xf numFmtId="9" fontId="31" fillId="0" borderId="12" xfId="1" applyFont="1" applyFill="1" applyBorder="1" applyAlignment="1">
      <alignment horizontal="center" vertical="center"/>
    </xf>
    <xf numFmtId="49" fontId="42" fillId="0" borderId="12" xfId="2" applyNumberFormat="1" applyFont="1" applyFill="1" applyBorder="1"/>
    <xf numFmtId="49" fontId="42" fillId="0" borderId="0" xfId="2" applyNumberFormat="1" applyFont="1" applyFill="1"/>
    <xf numFmtId="49" fontId="42" fillId="0" borderId="0" xfId="2" applyNumberFormat="1" applyFont="1"/>
    <xf numFmtId="0" fontId="35" fillId="0" borderId="0" xfId="2" applyFont="1" applyFill="1"/>
    <xf numFmtId="0" fontId="35" fillId="0" borderId="0" xfId="2" applyFont="1"/>
    <xf numFmtId="0" fontId="35" fillId="0" borderId="20" xfId="2" applyFont="1" applyFill="1" applyBorder="1"/>
    <xf numFmtId="49" fontId="43" fillId="0" borderId="21" xfId="2" applyNumberFormat="1" applyFont="1" applyFill="1" applyBorder="1" applyAlignment="1">
      <alignment horizontal="center" vertical="center" wrapText="1"/>
    </xf>
    <xf numFmtId="169" fontId="21" fillId="0" borderId="13" xfId="2" applyNumberFormat="1" applyFont="1" applyFill="1" applyBorder="1" applyAlignment="1">
      <alignment horizontal="left" vertical="center" wrapText="1"/>
    </xf>
    <xf numFmtId="49" fontId="43" fillId="0" borderId="13" xfId="2" applyNumberFormat="1" applyFont="1" applyFill="1" applyBorder="1" applyAlignment="1">
      <alignment horizontal="center" vertical="center" wrapText="1"/>
    </xf>
    <xf numFmtId="164" fontId="21" fillId="0" borderId="13" xfId="2" applyNumberFormat="1" applyFont="1" applyFill="1" applyBorder="1" applyAlignment="1">
      <alignment horizontal="center" vertical="center" wrapText="1"/>
    </xf>
    <xf numFmtId="164" fontId="44" fillId="0" borderId="13" xfId="2" applyNumberFormat="1" applyFont="1" applyFill="1" applyBorder="1" applyAlignment="1">
      <alignment horizontal="center" vertical="center" wrapText="1"/>
    </xf>
    <xf numFmtId="167" fontId="21" fillId="0" borderId="13" xfId="2" applyNumberFormat="1" applyFont="1" applyFill="1" applyBorder="1" applyAlignment="1">
      <alignment horizontal="center" vertical="center" wrapText="1"/>
    </xf>
    <xf numFmtId="168" fontId="21" fillId="0" borderId="13" xfId="2" quotePrefix="1" applyNumberFormat="1" applyFont="1" applyFill="1" applyBorder="1" applyAlignment="1">
      <alignment horizontal="center" vertical="center" wrapText="1"/>
    </xf>
    <xf numFmtId="9" fontId="21" fillId="0" borderId="13" xfId="2" quotePrefix="1" applyNumberFormat="1" applyFont="1" applyFill="1" applyBorder="1" applyAlignment="1">
      <alignment horizontal="center" vertical="center" wrapText="1"/>
    </xf>
    <xf numFmtId="167" fontId="21" fillId="0" borderId="13" xfId="2" quotePrefix="1" applyNumberFormat="1" applyFont="1" applyFill="1" applyBorder="1" applyAlignment="1">
      <alignment horizontal="center" vertical="center" wrapText="1"/>
    </xf>
    <xf numFmtId="168" fontId="21" fillId="0" borderId="13" xfId="2" applyNumberFormat="1" applyFont="1" applyFill="1" applyBorder="1" applyAlignment="1">
      <alignment horizontal="center" vertical="center" wrapText="1"/>
    </xf>
    <xf numFmtId="168" fontId="40" fillId="0" borderId="13" xfId="2" applyNumberFormat="1" applyFont="1" applyFill="1" applyBorder="1" applyAlignment="1">
      <alignment horizontal="center" vertical="center" wrapText="1"/>
    </xf>
    <xf numFmtId="0" fontId="45" fillId="0" borderId="13" xfId="2" applyFont="1" applyFill="1" applyBorder="1"/>
    <xf numFmtId="0" fontId="45" fillId="0" borderId="0" xfId="2" applyFont="1" applyFill="1"/>
    <xf numFmtId="49" fontId="46" fillId="0" borderId="21" xfId="2" applyNumberFormat="1" applyFont="1" applyFill="1" applyBorder="1" applyAlignment="1">
      <alignment horizontal="center" vertical="center" wrapText="1"/>
    </xf>
    <xf numFmtId="169" fontId="38" fillId="0" borderId="13" xfId="2" applyNumberFormat="1" applyFont="1" applyFill="1" applyBorder="1" applyAlignment="1">
      <alignment horizontal="center" vertical="center" wrapText="1"/>
    </xf>
    <xf numFmtId="49" fontId="46" fillId="0" borderId="13" xfId="2" applyNumberFormat="1" applyFont="1" applyFill="1" applyBorder="1" applyAlignment="1">
      <alignment horizontal="center" vertical="center" wrapText="1"/>
    </xf>
    <xf numFmtId="164" fontId="40" fillId="0" borderId="13" xfId="2" applyNumberFormat="1" applyFont="1" applyFill="1" applyBorder="1" applyAlignment="1">
      <alignment horizontal="center" vertical="center" wrapText="1"/>
    </xf>
    <xf numFmtId="167" fontId="40" fillId="0" borderId="13" xfId="2" applyNumberFormat="1" applyFont="1" applyFill="1" applyBorder="1" applyAlignment="1">
      <alignment horizontal="center" vertical="center" wrapText="1"/>
    </xf>
    <xf numFmtId="168" fontId="40" fillId="0" borderId="13" xfId="2" quotePrefix="1" applyNumberFormat="1" applyFont="1" applyFill="1" applyBorder="1" applyAlignment="1">
      <alignment horizontal="center" vertical="center" wrapText="1"/>
    </xf>
    <xf numFmtId="9" fontId="40" fillId="0" borderId="13" xfId="2" quotePrefix="1" applyNumberFormat="1" applyFont="1" applyFill="1" applyBorder="1" applyAlignment="1">
      <alignment horizontal="center" vertical="center" wrapText="1"/>
    </xf>
    <xf numFmtId="167" fontId="40" fillId="0" borderId="13" xfId="2" quotePrefix="1" applyNumberFormat="1" applyFont="1" applyFill="1" applyBorder="1" applyAlignment="1">
      <alignment horizontal="center" vertical="center" wrapText="1"/>
    </xf>
    <xf numFmtId="167" fontId="40" fillId="0" borderId="13" xfId="1" applyNumberFormat="1" applyFont="1" applyFill="1" applyBorder="1" applyAlignment="1">
      <alignment horizontal="center" vertical="center" wrapText="1"/>
    </xf>
    <xf numFmtId="9" fontId="40" fillId="0" borderId="13" xfId="1" applyFont="1" applyFill="1" applyBorder="1" applyAlignment="1">
      <alignment horizontal="center" vertical="center" wrapText="1"/>
    </xf>
    <xf numFmtId="0" fontId="47" fillId="0" borderId="13" xfId="2" applyFont="1" applyFill="1" applyBorder="1"/>
    <xf numFmtId="0" fontId="47" fillId="0" borderId="0" xfId="2" applyFont="1" applyFill="1"/>
    <xf numFmtId="0" fontId="47" fillId="5" borderId="0" xfId="2" applyFont="1" applyFill="1"/>
    <xf numFmtId="49" fontId="48" fillId="0" borderId="21" xfId="2" applyNumberFormat="1" applyFont="1" applyFill="1" applyBorder="1" applyAlignment="1">
      <alignment horizontal="center" vertical="center" wrapText="1"/>
    </xf>
    <xf numFmtId="169" fontId="23" fillId="0" borderId="13" xfId="2" applyNumberFormat="1" applyFont="1" applyFill="1" applyBorder="1" applyAlignment="1">
      <alignment horizontal="center" vertical="center" wrapText="1"/>
    </xf>
    <xf numFmtId="49" fontId="48" fillId="0" borderId="13" xfId="2" applyNumberFormat="1" applyFont="1" applyFill="1" applyBorder="1" applyAlignment="1">
      <alignment horizontal="center" vertical="center" wrapText="1"/>
    </xf>
    <xf numFmtId="164" fontId="25" fillId="0" borderId="13" xfId="2" applyNumberFormat="1" applyFont="1" applyFill="1" applyBorder="1" applyAlignment="1">
      <alignment horizontal="center" vertical="center" wrapText="1"/>
    </xf>
    <xf numFmtId="167" fontId="25" fillId="0" borderId="13" xfId="2" applyNumberFormat="1" applyFont="1" applyFill="1" applyBorder="1" applyAlignment="1">
      <alignment horizontal="center" vertical="center" wrapText="1"/>
    </xf>
    <xf numFmtId="168" fontId="25" fillId="0" borderId="13" xfId="2" quotePrefix="1" applyNumberFormat="1" applyFont="1" applyFill="1" applyBorder="1" applyAlignment="1">
      <alignment horizontal="center" vertical="center" wrapText="1"/>
    </xf>
    <xf numFmtId="9" fontId="25" fillId="0" borderId="13" xfId="2" quotePrefix="1" applyNumberFormat="1" applyFont="1" applyFill="1" applyBorder="1" applyAlignment="1">
      <alignment horizontal="center" vertical="center" wrapText="1"/>
    </xf>
    <xf numFmtId="167" fontId="25" fillId="0" borderId="13" xfId="2" quotePrefix="1" applyNumberFormat="1" applyFont="1" applyFill="1" applyBorder="1" applyAlignment="1">
      <alignment horizontal="center" vertical="center" wrapText="1"/>
    </xf>
    <xf numFmtId="167" fontId="25" fillId="0" borderId="13" xfId="1" applyNumberFormat="1" applyFont="1" applyFill="1" applyBorder="1" applyAlignment="1">
      <alignment horizontal="center" vertical="center" wrapText="1"/>
    </xf>
    <xf numFmtId="168" fontId="25" fillId="0" borderId="13" xfId="2" applyNumberFormat="1" applyFont="1" applyFill="1" applyBorder="1" applyAlignment="1">
      <alignment horizontal="center" vertical="center" wrapText="1"/>
    </xf>
    <xf numFmtId="9" fontId="25" fillId="0" borderId="13" xfId="1" applyFont="1" applyFill="1" applyBorder="1" applyAlignment="1">
      <alignment horizontal="center" vertical="center" wrapText="1"/>
    </xf>
    <xf numFmtId="0" fontId="49" fillId="0" borderId="13" xfId="2" applyFont="1" applyFill="1" applyBorder="1"/>
    <xf numFmtId="0" fontId="49" fillId="0" borderId="0" xfId="2" applyFont="1" applyFill="1"/>
    <xf numFmtId="0" fontId="49" fillId="5" borderId="0" xfId="2" applyFont="1" applyFill="1"/>
    <xf numFmtId="49" fontId="50" fillId="0" borderId="21" xfId="2" applyNumberFormat="1" applyFont="1" applyFill="1" applyBorder="1" applyAlignment="1">
      <alignment horizontal="center" vertical="center" wrapText="1"/>
    </xf>
    <xf numFmtId="169" fontId="26" fillId="0" borderId="13" xfId="2" applyNumberFormat="1" applyFont="1" applyFill="1" applyBorder="1" applyAlignment="1">
      <alignment vertical="center" wrapText="1"/>
    </xf>
    <xf numFmtId="49" fontId="50" fillId="0" borderId="13" xfId="2" applyNumberFormat="1" applyFont="1" applyFill="1" applyBorder="1" applyAlignment="1">
      <alignment horizontal="center" vertical="center" wrapText="1"/>
    </xf>
    <xf numFmtId="164" fontId="26" fillId="0" borderId="13" xfId="2" applyNumberFormat="1" applyFont="1" applyFill="1" applyBorder="1" applyAlignment="1">
      <alignment horizontal="center" vertical="center" wrapText="1"/>
    </xf>
    <xf numFmtId="167" fontId="26" fillId="0" borderId="13" xfId="2" applyNumberFormat="1" applyFont="1" applyFill="1" applyBorder="1" applyAlignment="1">
      <alignment horizontal="center" vertical="center" wrapText="1"/>
    </xf>
    <xf numFmtId="167" fontId="26" fillId="0" borderId="13" xfId="2" quotePrefix="1" applyNumberFormat="1" applyFont="1" applyFill="1" applyBorder="1" applyAlignment="1">
      <alignment horizontal="center" vertical="center" wrapText="1"/>
    </xf>
    <xf numFmtId="167" fontId="26" fillId="0" borderId="13" xfId="2" applyNumberFormat="1" applyFont="1" applyFill="1" applyBorder="1" applyAlignment="1">
      <alignment horizontal="left" vertical="center" wrapText="1"/>
    </xf>
    <xf numFmtId="168" fontId="26" fillId="0" borderId="13" xfId="2" quotePrefix="1" applyNumberFormat="1" applyFont="1" applyFill="1" applyBorder="1" applyAlignment="1">
      <alignment horizontal="center" vertical="center" wrapText="1"/>
    </xf>
    <xf numFmtId="9" fontId="26" fillId="0" borderId="13" xfId="2" quotePrefix="1" applyNumberFormat="1" applyFont="1" applyFill="1" applyBorder="1" applyAlignment="1">
      <alignment horizontal="center" vertical="center" wrapText="1"/>
    </xf>
    <xf numFmtId="167" fontId="26" fillId="0" borderId="13" xfId="1" applyNumberFormat="1" applyFont="1" applyFill="1" applyBorder="1" applyAlignment="1">
      <alignment horizontal="center" vertical="center" wrapText="1"/>
    </xf>
    <xf numFmtId="168" fontId="26" fillId="0" borderId="13" xfId="2" applyNumberFormat="1" applyFont="1" applyFill="1" applyBorder="1" applyAlignment="1">
      <alignment horizontal="center" vertical="center" wrapText="1"/>
    </xf>
    <xf numFmtId="0" fontId="50" fillId="0" borderId="13" xfId="2" applyFont="1" applyFill="1" applyBorder="1"/>
    <xf numFmtId="0" fontId="50" fillId="0" borderId="0" xfId="2" applyFont="1" applyFill="1"/>
    <xf numFmtId="49" fontId="51" fillId="0" borderId="21" xfId="2" applyNumberFormat="1" applyFont="1" applyFill="1" applyBorder="1" applyAlignment="1">
      <alignment horizontal="center" vertical="center" wrapText="1"/>
    </xf>
    <xf numFmtId="164" fontId="12" fillId="0" borderId="13" xfId="3" applyNumberFormat="1" applyFont="1" applyFill="1" applyBorder="1" applyAlignment="1">
      <alignment horizontal="left" vertical="center" wrapText="1"/>
    </xf>
    <xf numFmtId="49" fontId="51" fillId="0" borderId="13" xfId="2" applyNumberFormat="1" applyFont="1" applyFill="1" applyBorder="1" applyAlignment="1">
      <alignment horizontal="center" vertical="center" wrapText="1"/>
    </xf>
    <xf numFmtId="164" fontId="14" fillId="0" borderId="13" xfId="2" applyNumberFormat="1" applyFont="1" applyFill="1" applyBorder="1" applyAlignment="1">
      <alignment horizontal="center" vertical="center" wrapText="1"/>
    </xf>
    <xf numFmtId="167" fontId="14" fillId="0" borderId="13" xfId="2" applyNumberFormat="1" applyFont="1" applyFill="1" applyBorder="1" applyAlignment="1">
      <alignment horizontal="center" vertical="center" wrapText="1"/>
    </xf>
    <xf numFmtId="167" fontId="14" fillId="0" borderId="13" xfId="2" quotePrefix="1" applyNumberFormat="1" applyFont="1" applyFill="1" applyBorder="1" applyAlignment="1">
      <alignment horizontal="center" vertical="center" wrapText="1"/>
    </xf>
    <xf numFmtId="167" fontId="14" fillId="0" borderId="13" xfId="2" applyNumberFormat="1" applyFont="1" applyFill="1" applyBorder="1" applyAlignment="1">
      <alignment horizontal="left" vertical="center" wrapText="1"/>
    </xf>
    <xf numFmtId="168" fontId="14" fillId="0" borderId="13" xfId="2" quotePrefix="1" applyNumberFormat="1" applyFont="1" applyFill="1" applyBorder="1" applyAlignment="1">
      <alignment horizontal="center" vertical="center" wrapText="1"/>
    </xf>
    <xf numFmtId="9" fontId="14" fillId="0" borderId="13" xfId="2" quotePrefix="1" applyNumberFormat="1" applyFont="1" applyFill="1" applyBorder="1" applyAlignment="1">
      <alignment horizontal="center" vertical="center" wrapText="1"/>
    </xf>
    <xf numFmtId="167" fontId="14" fillId="0" borderId="13" xfId="1" applyNumberFormat="1" applyFont="1" applyFill="1" applyBorder="1" applyAlignment="1">
      <alignment horizontal="center" vertical="center" wrapText="1"/>
    </xf>
    <xf numFmtId="168" fontId="14" fillId="0" borderId="13" xfId="2" applyNumberFormat="1" applyFont="1" applyFill="1" applyBorder="1" applyAlignment="1">
      <alignment horizontal="center" vertical="center" wrapText="1"/>
    </xf>
    <xf numFmtId="0" fontId="51" fillId="0" borderId="13" xfId="2" applyFont="1" applyFill="1" applyBorder="1"/>
    <xf numFmtId="0" fontId="51" fillId="0" borderId="0" xfId="2" applyFont="1" applyFill="1"/>
    <xf numFmtId="169" fontId="38" fillId="0" borderId="13" xfId="2" applyNumberFormat="1" applyFont="1" applyFill="1" applyBorder="1" applyAlignment="1">
      <alignment horizontal="left" vertical="center" wrapText="1"/>
    </xf>
    <xf numFmtId="167" fontId="40" fillId="0" borderId="13" xfId="2" applyNumberFormat="1" applyFont="1" applyFill="1" applyBorder="1" applyAlignment="1">
      <alignment horizontal="left" vertical="center" wrapText="1"/>
    </xf>
    <xf numFmtId="0" fontId="46" fillId="0" borderId="13" xfId="2" applyFont="1" applyFill="1" applyBorder="1"/>
    <xf numFmtId="0" fontId="46" fillId="0" borderId="0" xfId="2" applyFont="1" applyFill="1"/>
    <xf numFmtId="169" fontId="23" fillId="0" borderId="13" xfId="2" applyNumberFormat="1" applyFont="1" applyFill="1" applyBorder="1" applyAlignment="1">
      <alignment horizontal="left" vertical="center" wrapText="1"/>
    </xf>
    <xf numFmtId="167" fontId="25" fillId="0" borderId="13" xfId="2" applyNumberFormat="1" applyFont="1" applyFill="1" applyBorder="1" applyAlignment="1">
      <alignment horizontal="left" vertical="center" wrapText="1"/>
    </xf>
    <xf numFmtId="0" fontId="48" fillId="0" borderId="13" xfId="2" applyFont="1" applyFill="1" applyBorder="1"/>
    <xf numFmtId="0" fontId="48" fillId="0" borderId="0" xfId="2" applyFont="1" applyFill="1"/>
    <xf numFmtId="169" fontId="40" fillId="0" borderId="13" xfId="2" applyNumberFormat="1" applyFont="1" applyFill="1" applyBorder="1" applyAlignment="1">
      <alignment vertical="center" wrapText="1"/>
    </xf>
    <xf numFmtId="164" fontId="52" fillId="0" borderId="13" xfId="2" applyNumberFormat="1" applyFont="1" applyFill="1" applyBorder="1" applyAlignment="1">
      <alignment horizontal="center" vertical="center" wrapText="1"/>
    </xf>
    <xf numFmtId="167" fontId="52" fillId="0" borderId="13" xfId="2" applyNumberFormat="1" applyFont="1" applyFill="1" applyBorder="1" applyAlignment="1">
      <alignment horizontal="center" vertical="center" wrapText="1"/>
    </xf>
    <xf numFmtId="9" fontId="40" fillId="0" borderId="13" xfId="2" applyNumberFormat="1" applyFont="1" applyFill="1" applyBorder="1" applyAlignment="1">
      <alignment horizontal="center" vertical="center" wrapText="1"/>
    </xf>
    <xf numFmtId="0" fontId="53" fillId="0" borderId="13" xfId="2" applyFont="1" applyFill="1" applyBorder="1"/>
    <xf numFmtId="0" fontId="53" fillId="0" borderId="0" xfId="2" applyFont="1" applyFill="1"/>
    <xf numFmtId="0" fontId="53" fillId="5" borderId="0" xfId="2" applyFont="1" applyFill="1"/>
    <xf numFmtId="49" fontId="54" fillId="0" borderId="21" xfId="2" applyNumberFormat="1" applyFont="1" applyFill="1" applyBorder="1" applyAlignment="1">
      <alignment horizontal="center" vertical="center" wrapText="1"/>
    </xf>
    <xf numFmtId="164" fontId="40" fillId="0" borderId="13" xfId="2" quotePrefix="1" applyNumberFormat="1" applyFont="1" applyFill="1" applyBorder="1" applyAlignment="1">
      <alignment horizontal="center" vertical="center" wrapText="1"/>
    </xf>
    <xf numFmtId="167" fontId="40" fillId="0" borderId="13" xfId="2" quotePrefix="1" applyNumberFormat="1" applyFont="1" applyFill="1" applyBorder="1" applyAlignment="1">
      <alignment horizontal="left" vertical="center" wrapText="1"/>
    </xf>
    <xf numFmtId="169" fontId="57" fillId="0" borderId="13" xfId="2" applyNumberFormat="1" applyFont="1" applyFill="1" applyBorder="1" applyAlignment="1">
      <alignment vertical="center" wrapText="1"/>
    </xf>
    <xf numFmtId="49" fontId="58" fillId="0" borderId="21" xfId="2" applyNumberFormat="1" applyFont="1" applyFill="1" applyBorder="1" applyAlignment="1">
      <alignment horizontal="center" vertical="center" wrapText="1"/>
    </xf>
    <xf numFmtId="169" fontId="59" fillId="0" borderId="13" xfId="2" applyNumberFormat="1" applyFont="1" applyFill="1" applyBorder="1" applyAlignment="1">
      <alignment horizontal="center" vertical="center" wrapText="1"/>
    </xf>
    <xf numFmtId="49" fontId="58" fillId="0" borderId="13" xfId="2" applyNumberFormat="1" applyFont="1" applyFill="1" applyBorder="1" applyAlignment="1">
      <alignment horizontal="center" vertical="center" wrapText="1"/>
    </xf>
    <xf numFmtId="164" fontId="59" fillId="0" borderId="13" xfId="2" applyNumberFormat="1" applyFont="1" applyFill="1" applyBorder="1" applyAlignment="1">
      <alignment horizontal="center" vertical="center" wrapText="1"/>
    </xf>
    <xf numFmtId="167" fontId="59" fillId="0" borderId="13" xfId="2" applyNumberFormat="1" applyFont="1" applyFill="1" applyBorder="1" applyAlignment="1">
      <alignment horizontal="center" vertical="center" wrapText="1"/>
    </xf>
    <xf numFmtId="167" fontId="59" fillId="0" borderId="13" xfId="2" quotePrefix="1" applyNumberFormat="1" applyFont="1" applyFill="1" applyBorder="1" applyAlignment="1">
      <alignment horizontal="center" vertical="center" wrapText="1"/>
    </xf>
    <xf numFmtId="168" fontId="52" fillId="0" borderId="13" xfId="2" quotePrefix="1" applyNumberFormat="1" applyFont="1" applyFill="1" applyBorder="1" applyAlignment="1">
      <alignment horizontal="center" vertical="center" wrapText="1"/>
    </xf>
    <xf numFmtId="9" fontId="52" fillId="0" borderId="13" xfId="2" quotePrefix="1" applyNumberFormat="1" applyFont="1" applyFill="1" applyBorder="1" applyAlignment="1">
      <alignment horizontal="center" vertical="center" wrapText="1"/>
    </xf>
    <xf numFmtId="167" fontId="52" fillId="0" borderId="13" xfId="2" quotePrefix="1" applyNumberFormat="1" applyFont="1" applyFill="1" applyBorder="1" applyAlignment="1">
      <alignment horizontal="center" vertical="center" wrapText="1"/>
    </xf>
    <xf numFmtId="168" fontId="52" fillId="0" borderId="13" xfId="2" applyNumberFormat="1" applyFont="1" applyFill="1" applyBorder="1" applyAlignment="1">
      <alignment horizontal="center" vertical="center" wrapText="1"/>
    </xf>
    <xf numFmtId="0" fontId="60" fillId="0" borderId="0" xfId="2" applyFont="1" applyFill="1"/>
    <xf numFmtId="169" fontId="59" fillId="0" borderId="13" xfId="2" applyNumberFormat="1" applyFont="1" applyFill="1" applyBorder="1" applyAlignment="1">
      <alignment vertical="center" wrapText="1"/>
    </xf>
    <xf numFmtId="167" fontId="38" fillId="0" borderId="13" xfId="2" quotePrefix="1" applyNumberFormat="1" applyFont="1" applyFill="1" applyBorder="1" applyAlignment="1">
      <alignment horizontal="left" vertical="center" wrapText="1"/>
    </xf>
    <xf numFmtId="164" fontId="52" fillId="0" borderId="13" xfId="2" quotePrefix="1" applyNumberFormat="1" applyFont="1" applyFill="1" applyBorder="1" applyAlignment="1">
      <alignment horizontal="center" vertical="center" wrapText="1"/>
    </xf>
    <xf numFmtId="0" fontId="60" fillId="0" borderId="13" xfId="2" applyFont="1" applyFill="1" applyBorder="1"/>
    <xf numFmtId="49" fontId="61" fillId="0" borderId="21" xfId="2" applyNumberFormat="1" applyFont="1" applyFill="1" applyBorder="1" applyAlignment="1">
      <alignment horizontal="center" vertical="center" wrapText="1"/>
    </xf>
    <xf numFmtId="169" fontId="25" fillId="0" borderId="13" xfId="2" applyNumberFormat="1" applyFont="1" applyFill="1" applyBorder="1" applyAlignment="1">
      <alignment vertical="center" wrapText="1"/>
    </xf>
    <xf numFmtId="49" fontId="61" fillId="0" borderId="13" xfId="2" applyNumberFormat="1" applyFont="1" applyFill="1" applyBorder="1" applyAlignment="1">
      <alignment horizontal="center" vertical="center" wrapText="1"/>
    </xf>
    <xf numFmtId="164" fontId="23" fillId="0" borderId="13" xfId="2" applyNumberFormat="1" applyFont="1" applyFill="1" applyBorder="1" applyAlignment="1">
      <alignment horizontal="center" vertical="center" wrapText="1"/>
    </xf>
    <xf numFmtId="167" fontId="23" fillId="0" borderId="13" xfId="2" applyNumberFormat="1" applyFont="1" applyFill="1" applyBorder="1" applyAlignment="1">
      <alignment horizontal="center" vertical="center" wrapText="1"/>
    </xf>
    <xf numFmtId="167" fontId="23" fillId="0" borderId="13" xfId="2" quotePrefix="1" applyNumberFormat="1" applyFont="1" applyFill="1" applyBorder="1" applyAlignment="1">
      <alignment horizontal="center" vertical="center" wrapText="1"/>
    </xf>
    <xf numFmtId="167" fontId="23" fillId="0" borderId="13" xfId="2" quotePrefix="1" applyNumberFormat="1" applyFont="1" applyFill="1" applyBorder="1" applyAlignment="1">
      <alignment horizontal="left" vertical="center" wrapText="1"/>
    </xf>
    <xf numFmtId="0" fontId="62" fillId="0" borderId="13" xfId="2" applyFont="1" applyFill="1" applyBorder="1"/>
    <xf numFmtId="0" fontId="62" fillId="0" borderId="0" xfId="2" applyFont="1" applyFill="1"/>
    <xf numFmtId="49" fontId="63" fillId="0" borderId="21" xfId="2" applyNumberFormat="1" applyFont="1" applyFill="1" applyBorder="1" applyAlignment="1">
      <alignment horizontal="center" vertical="center" wrapText="1"/>
    </xf>
    <xf numFmtId="49" fontId="63" fillId="0" borderId="13" xfId="2" applyNumberFormat="1" applyFont="1" applyFill="1" applyBorder="1" applyAlignment="1">
      <alignment horizontal="center" vertical="center" wrapText="1"/>
    </xf>
    <xf numFmtId="164" fontId="37" fillId="0" borderId="13" xfId="2" applyNumberFormat="1" applyFont="1" applyFill="1" applyBorder="1" applyAlignment="1">
      <alignment horizontal="center" vertical="center" wrapText="1"/>
    </xf>
    <xf numFmtId="167" fontId="37" fillId="0" borderId="13" xfId="2" applyNumberFormat="1" applyFont="1" applyFill="1" applyBorder="1" applyAlignment="1">
      <alignment horizontal="center" vertical="center" wrapText="1"/>
    </xf>
    <xf numFmtId="167" fontId="37" fillId="0" borderId="13" xfId="2" quotePrefix="1" applyNumberFormat="1" applyFont="1" applyFill="1" applyBorder="1" applyAlignment="1">
      <alignment horizontal="center" vertical="center" wrapText="1"/>
    </xf>
    <xf numFmtId="167" fontId="37" fillId="0" borderId="13" xfId="2" quotePrefix="1" applyNumberFormat="1" applyFont="1" applyFill="1" applyBorder="1" applyAlignment="1">
      <alignment horizontal="left" vertical="center" wrapText="1"/>
    </xf>
    <xf numFmtId="167" fontId="37" fillId="0" borderId="13" xfId="2" applyNumberFormat="1" applyFont="1" applyFill="1" applyBorder="1" applyAlignment="1">
      <alignment horizontal="left" vertical="center" wrapText="1"/>
    </xf>
    <xf numFmtId="164" fontId="26" fillId="0" borderId="13" xfId="2" quotePrefix="1" applyNumberFormat="1" applyFont="1" applyFill="1" applyBorder="1" applyAlignment="1">
      <alignment horizontal="center" vertical="center" wrapText="1"/>
    </xf>
    <xf numFmtId="0" fontId="64" fillId="0" borderId="13" xfId="2" applyFont="1" applyFill="1" applyBorder="1"/>
    <xf numFmtId="0" fontId="64" fillId="0" borderId="0" xfId="2" applyFont="1" applyFill="1"/>
    <xf numFmtId="167" fontId="59" fillId="0" borderId="13" xfId="2" applyNumberFormat="1" applyFont="1" applyFill="1" applyBorder="1" applyAlignment="1">
      <alignment horizontal="left" vertical="center" wrapText="1"/>
    </xf>
    <xf numFmtId="167" fontId="65" fillId="0" borderId="13" xfId="1" applyNumberFormat="1" applyFont="1" applyFill="1" applyBorder="1" applyAlignment="1">
      <alignment horizontal="center" vertical="center" wrapText="1"/>
    </xf>
    <xf numFmtId="167" fontId="52" fillId="0" borderId="13" xfId="1" applyNumberFormat="1" applyFont="1" applyFill="1" applyBorder="1" applyAlignment="1">
      <alignment horizontal="center" vertical="center" wrapText="1"/>
    </xf>
    <xf numFmtId="168" fontId="65" fillId="0" borderId="13" xfId="2" applyNumberFormat="1" applyFont="1" applyFill="1" applyBorder="1" applyAlignment="1">
      <alignment horizontal="center" vertical="center" wrapText="1"/>
    </xf>
    <xf numFmtId="164" fontId="38" fillId="0" borderId="13" xfId="2" applyNumberFormat="1" applyFont="1" applyFill="1" applyBorder="1" applyAlignment="1">
      <alignment horizontal="center" vertical="center" wrapText="1"/>
    </xf>
    <xf numFmtId="167" fontId="59" fillId="0" borderId="13" xfId="2" quotePrefix="1" applyNumberFormat="1" applyFont="1" applyFill="1" applyBorder="1" applyAlignment="1">
      <alignment horizontal="left" vertical="center" wrapText="1"/>
    </xf>
    <xf numFmtId="167" fontId="23" fillId="0" borderId="13" xfId="2" applyNumberFormat="1" applyFont="1" applyFill="1" applyBorder="1" applyAlignment="1">
      <alignment horizontal="left" vertical="center" wrapText="1"/>
    </xf>
    <xf numFmtId="0" fontId="66" fillId="0" borderId="13" xfId="2" applyFont="1" applyFill="1" applyBorder="1"/>
    <xf numFmtId="0" fontId="66" fillId="0" borderId="0" xfId="2" applyFont="1" applyFill="1"/>
    <xf numFmtId="167" fontId="26" fillId="0" borderId="13" xfId="2" quotePrefix="1" applyNumberFormat="1" applyFont="1" applyFill="1" applyBorder="1" applyAlignment="1">
      <alignment horizontal="left" vertical="center" wrapText="1"/>
    </xf>
    <xf numFmtId="0" fontId="67" fillId="0" borderId="13" xfId="2" applyFont="1" applyFill="1" applyBorder="1"/>
    <xf numFmtId="0" fontId="67" fillId="0" borderId="0" xfId="2" applyFont="1" applyFill="1"/>
    <xf numFmtId="164" fontId="25" fillId="0" borderId="13" xfId="2" quotePrefix="1" applyNumberFormat="1" applyFont="1" applyFill="1" applyBorder="1" applyAlignment="1">
      <alignment horizontal="center" vertical="center" wrapText="1"/>
    </xf>
    <xf numFmtId="167" fontId="25" fillId="0" borderId="13" xfId="2" quotePrefix="1" applyNumberFormat="1" applyFont="1" applyFill="1" applyBorder="1" applyAlignment="1">
      <alignment horizontal="left" vertical="center" wrapText="1"/>
    </xf>
    <xf numFmtId="167" fontId="38" fillId="0" borderId="13" xfId="2" applyNumberFormat="1" applyFont="1" applyFill="1" applyBorder="1" applyAlignment="1">
      <alignment horizontal="center" vertical="center" wrapText="1"/>
    </xf>
    <xf numFmtId="169" fontId="59" fillId="0" borderId="13" xfId="2" applyNumberFormat="1" applyFont="1" applyFill="1" applyBorder="1" applyAlignment="1">
      <alignment horizontal="left" vertical="center" wrapText="1"/>
    </xf>
    <xf numFmtId="49" fontId="68" fillId="0" borderId="13" xfId="2" applyNumberFormat="1" applyFont="1" applyFill="1" applyBorder="1" applyAlignment="1">
      <alignment horizontal="center" vertical="center" wrapText="1"/>
    </xf>
    <xf numFmtId="164" fontId="29" fillId="0" borderId="13" xfId="2" applyNumberFormat="1" applyFont="1" applyFill="1" applyBorder="1" applyAlignment="1">
      <alignment horizontal="center" vertical="center" wrapText="1"/>
    </xf>
    <xf numFmtId="167" fontId="29" fillId="0" borderId="13" xfId="2" applyNumberFormat="1" applyFont="1" applyFill="1" applyBorder="1" applyAlignment="1">
      <alignment horizontal="center" vertical="center" wrapText="1"/>
    </xf>
    <xf numFmtId="167" fontId="38" fillId="0" borderId="13" xfId="2" quotePrefix="1" applyNumberFormat="1" applyFont="1" applyFill="1" applyBorder="1" applyAlignment="1">
      <alignment horizontal="center" vertical="center" wrapText="1"/>
    </xf>
    <xf numFmtId="167" fontId="29" fillId="0" borderId="13" xfId="2" applyNumberFormat="1" applyFont="1" applyFill="1" applyBorder="1" applyAlignment="1">
      <alignment horizontal="left" vertical="center" wrapText="1"/>
    </xf>
    <xf numFmtId="167" fontId="12" fillId="0" borderId="13" xfId="2" applyNumberFormat="1" applyFont="1" applyFill="1" applyBorder="1" applyAlignment="1">
      <alignment horizontal="center" vertical="center" wrapText="1"/>
    </xf>
    <xf numFmtId="0" fontId="69" fillId="0" borderId="13" xfId="2" applyFont="1" applyFill="1" applyBorder="1"/>
    <xf numFmtId="0" fontId="69" fillId="0" borderId="0" xfId="2" applyFont="1" applyFill="1"/>
    <xf numFmtId="49" fontId="70" fillId="0" borderId="13" xfId="2" applyNumberFormat="1" applyFont="1" applyFill="1" applyBorder="1" applyAlignment="1">
      <alignment horizontal="center" vertical="center" wrapText="1"/>
    </xf>
    <xf numFmtId="167" fontId="38" fillId="0" borderId="13" xfId="2" applyNumberFormat="1" applyFont="1" applyFill="1" applyBorder="1" applyAlignment="1">
      <alignment horizontal="left" vertical="center" wrapText="1"/>
    </xf>
    <xf numFmtId="0" fontId="71" fillId="0" borderId="0" xfId="2" applyFont="1" applyFill="1"/>
    <xf numFmtId="0" fontId="71" fillId="0" borderId="13" xfId="2" applyFont="1" applyFill="1" applyBorder="1"/>
    <xf numFmtId="169" fontId="40" fillId="0" borderId="13" xfId="2" applyNumberFormat="1" applyFont="1" applyFill="1" applyBorder="1" applyAlignment="1">
      <alignment horizontal="left" vertical="center" wrapText="1"/>
    </xf>
    <xf numFmtId="49" fontId="70" fillId="0" borderId="21" xfId="2" applyNumberFormat="1" applyFont="1" applyFill="1" applyBorder="1" applyAlignment="1">
      <alignment horizontal="center" vertical="center" wrapText="1"/>
    </xf>
    <xf numFmtId="169" fontId="73" fillId="0" borderId="13" xfId="2" applyNumberFormat="1" applyFont="1" applyFill="1" applyBorder="1" applyAlignment="1">
      <alignment horizontal="left" vertical="center" wrapText="1"/>
    </xf>
    <xf numFmtId="49" fontId="74" fillId="0" borderId="13" xfId="2" applyNumberFormat="1" applyFont="1" applyFill="1" applyBorder="1" applyAlignment="1">
      <alignment horizontal="center" vertical="center" wrapText="1"/>
    </xf>
    <xf numFmtId="164" fontId="75" fillId="0" borderId="13" xfId="2" applyNumberFormat="1" applyFont="1" applyFill="1" applyBorder="1" applyAlignment="1">
      <alignment horizontal="center" vertical="center" wrapText="1"/>
    </xf>
    <xf numFmtId="167" fontId="75" fillId="0" borderId="13" xfId="2" applyNumberFormat="1" applyFont="1" applyFill="1" applyBorder="1" applyAlignment="1">
      <alignment horizontal="center" vertical="center" wrapText="1"/>
    </xf>
    <xf numFmtId="167" fontId="75" fillId="0" borderId="13" xfId="2" quotePrefix="1" applyNumberFormat="1" applyFont="1" applyFill="1" applyBorder="1" applyAlignment="1">
      <alignment horizontal="center" vertical="center" wrapText="1"/>
    </xf>
    <xf numFmtId="167" fontId="75" fillId="0" borderId="13" xfId="2" quotePrefix="1" applyNumberFormat="1" applyFont="1" applyFill="1" applyBorder="1" applyAlignment="1">
      <alignment horizontal="left" vertical="center" wrapText="1"/>
    </xf>
    <xf numFmtId="167" fontId="75" fillId="0" borderId="13" xfId="2" applyNumberFormat="1" applyFont="1" applyFill="1" applyBorder="1" applyAlignment="1">
      <alignment horizontal="left" vertical="center" wrapText="1"/>
    </xf>
    <xf numFmtId="168" fontId="76" fillId="0" borderId="13" xfId="2" quotePrefix="1" applyNumberFormat="1" applyFont="1" applyFill="1" applyBorder="1" applyAlignment="1">
      <alignment horizontal="center" vertical="center" wrapText="1"/>
    </xf>
    <xf numFmtId="9" fontId="76" fillId="0" borderId="13" xfId="2" quotePrefix="1" applyNumberFormat="1" applyFont="1" applyFill="1" applyBorder="1" applyAlignment="1">
      <alignment horizontal="center" vertical="center" wrapText="1"/>
    </xf>
    <xf numFmtId="167" fontId="76" fillId="0" borderId="13" xfId="2" quotePrefix="1" applyNumberFormat="1" applyFont="1" applyFill="1" applyBorder="1" applyAlignment="1">
      <alignment horizontal="center" vertical="center" wrapText="1"/>
    </xf>
    <xf numFmtId="167" fontId="76" fillId="0" borderId="13" xfId="1" applyNumberFormat="1" applyFont="1" applyFill="1" applyBorder="1" applyAlignment="1">
      <alignment horizontal="center" vertical="center" wrapText="1"/>
    </xf>
    <xf numFmtId="167" fontId="76" fillId="0" borderId="13" xfId="2" applyNumberFormat="1" applyFont="1" applyFill="1" applyBorder="1" applyAlignment="1">
      <alignment horizontal="center" vertical="center" wrapText="1"/>
    </xf>
    <xf numFmtId="164" fontId="76" fillId="0" borderId="13" xfId="2" applyNumberFormat="1" applyFont="1" applyFill="1" applyBorder="1" applyAlignment="1">
      <alignment horizontal="center" vertical="center" wrapText="1"/>
    </xf>
    <xf numFmtId="168" fontId="76" fillId="0" borderId="13" xfId="2" applyNumberFormat="1" applyFont="1" applyFill="1" applyBorder="1" applyAlignment="1">
      <alignment horizontal="center" vertical="center" wrapText="1"/>
    </xf>
    <xf numFmtId="164" fontId="76" fillId="0" borderId="13" xfId="2" quotePrefix="1" applyNumberFormat="1" applyFont="1" applyFill="1" applyBorder="1" applyAlignment="1">
      <alignment horizontal="center" vertical="center" wrapText="1"/>
    </xf>
    <xf numFmtId="0" fontId="77" fillId="0" borderId="13" xfId="2" applyFont="1" applyFill="1" applyBorder="1"/>
    <xf numFmtId="0" fontId="77" fillId="0" borderId="0" xfId="2" applyFont="1" applyFill="1"/>
    <xf numFmtId="169" fontId="38" fillId="0" borderId="13" xfId="2" applyNumberFormat="1" applyFont="1" applyFill="1" applyBorder="1" applyAlignment="1">
      <alignment vertical="center" wrapText="1"/>
    </xf>
    <xf numFmtId="168" fontId="38" fillId="0" borderId="13" xfId="2" applyNumberFormat="1" applyFont="1" applyFill="1" applyBorder="1" applyAlignment="1">
      <alignment horizontal="center" vertical="center" wrapText="1"/>
    </xf>
    <xf numFmtId="9" fontId="38" fillId="0" borderId="13" xfId="2" applyNumberFormat="1" applyFont="1" applyFill="1" applyBorder="1" applyAlignment="1">
      <alignment horizontal="center" vertical="center" wrapText="1"/>
    </xf>
    <xf numFmtId="0" fontId="35" fillId="0" borderId="13" xfId="2" applyFont="1" applyFill="1" applyBorder="1"/>
    <xf numFmtId="0" fontId="35" fillId="5" borderId="0" xfId="2" applyFont="1" applyFill="1"/>
    <xf numFmtId="164" fontId="38" fillId="0" borderId="13" xfId="2" quotePrefix="1" applyNumberFormat="1" applyFont="1" applyFill="1" applyBorder="1" applyAlignment="1">
      <alignment horizontal="center" vertical="center" wrapText="1"/>
    </xf>
    <xf numFmtId="0" fontId="78" fillId="0" borderId="13" xfId="2" applyFont="1" applyFill="1" applyBorder="1"/>
    <xf numFmtId="0" fontId="78" fillId="0" borderId="0" xfId="2" applyFont="1" applyFill="1"/>
    <xf numFmtId="0" fontId="79" fillId="0" borderId="0" xfId="2" applyFont="1" applyFill="1"/>
    <xf numFmtId="168" fontId="38" fillId="0" borderId="13" xfId="1" applyNumberFormat="1" applyFont="1" applyFill="1" applyBorder="1" applyAlignment="1">
      <alignment horizontal="center" vertical="center" wrapText="1"/>
    </xf>
    <xf numFmtId="168" fontId="59" fillId="0" borderId="13" xfId="1" applyNumberFormat="1" applyFont="1" applyFill="1" applyBorder="1" applyAlignment="1">
      <alignment horizontal="center" vertical="center" wrapText="1"/>
    </xf>
    <xf numFmtId="164" fontId="59" fillId="0" borderId="13" xfId="2" quotePrefix="1" applyNumberFormat="1" applyFont="1" applyFill="1" applyBorder="1" applyAlignment="1">
      <alignment horizontal="center" vertical="center" wrapText="1"/>
    </xf>
    <xf numFmtId="169" fontId="29" fillId="0" borderId="13" xfId="2" applyNumberFormat="1" applyFont="1" applyFill="1" applyBorder="1" applyAlignment="1">
      <alignment horizontal="center" vertical="center" wrapText="1"/>
    </xf>
    <xf numFmtId="0" fontId="71" fillId="0" borderId="0" xfId="2" applyFont="1" applyFill="1" applyAlignment="1">
      <alignment horizontal="center"/>
    </xf>
    <xf numFmtId="167" fontId="21" fillId="0" borderId="13" xfId="1" applyNumberFormat="1" applyFont="1" applyFill="1" applyBorder="1" applyAlignment="1">
      <alignment horizontal="center" vertical="center" wrapText="1"/>
    </xf>
    <xf numFmtId="164" fontId="21" fillId="0" borderId="13" xfId="2" quotePrefix="1" applyNumberFormat="1" applyFont="1" applyFill="1" applyBorder="1" applyAlignment="1">
      <alignment horizontal="center" vertical="center" wrapText="1"/>
    </xf>
    <xf numFmtId="0" fontId="80" fillId="0" borderId="13" xfId="2" applyFont="1" applyFill="1" applyBorder="1"/>
    <xf numFmtId="0" fontId="80" fillId="0" borderId="0" xfId="2" applyFont="1" applyFill="1"/>
    <xf numFmtId="0" fontId="80" fillId="5" borderId="0" xfId="2" applyFont="1" applyFill="1"/>
    <xf numFmtId="169" fontId="81" fillId="0" borderId="13" xfId="2" applyNumberFormat="1" applyFont="1" applyFill="1" applyBorder="1" applyAlignment="1">
      <alignment vertical="center" wrapText="1"/>
    </xf>
    <xf numFmtId="49" fontId="54" fillId="0" borderId="13" xfId="2" applyNumberFormat="1" applyFont="1" applyFill="1" applyBorder="1" applyAlignment="1">
      <alignment horizontal="center" vertical="center" wrapText="1"/>
    </xf>
    <xf numFmtId="164" fontId="82" fillId="0" borderId="13" xfId="2" applyNumberFormat="1" applyFont="1" applyFill="1" applyBorder="1" applyAlignment="1">
      <alignment horizontal="center" vertical="center" wrapText="1"/>
    </xf>
    <xf numFmtId="167" fontId="82" fillId="0" borderId="13" xfId="2" applyNumberFormat="1" applyFont="1" applyFill="1" applyBorder="1" applyAlignment="1">
      <alignment horizontal="center" vertical="center" wrapText="1"/>
    </xf>
    <xf numFmtId="167" fontId="52" fillId="0" borderId="13" xfId="2" applyNumberFormat="1" applyFont="1" applyFill="1" applyBorder="1" applyAlignment="1">
      <alignment horizontal="left" vertical="center" wrapText="1"/>
    </xf>
    <xf numFmtId="165" fontId="52" fillId="0" borderId="13" xfId="2" applyNumberFormat="1" applyFont="1" applyFill="1" applyBorder="1" applyAlignment="1">
      <alignment horizontal="center" vertical="center" wrapText="1"/>
    </xf>
    <xf numFmtId="0" fontId="83" fillId="0" borderId="13" xfId="2" applyFont="1" applyFill="1" applyBorder="1"/>
    <xf numFmtId="0" fontId="83" fillId="0" borderId="0" xfId="2" applyFont="1" applyFill="1"/>
    <xf numFmtId="169" fontId="16" fillId="0" borderId="13" xfId="2" applyNumberFormat="1" applyFont="1" applyFill="1" applyBorder="1" applyAlignment="1">
      <alignment horizontal="left" vertical="center" wrapText="1"/>
    </xf>
    <xf numFmtId="0" fontId="47" fillId="6" borderId="0" xfId="2" applyFont="1" applyFill="1"/>
    <xf numFmtId="169" fontId="84" fillId="0" borderId="13" xfId="2" applyNumberFormat="1" applyFont="1" applyFill="1" applyBorder="1" applyAlignment="1">
      <alignment vertical="center" wrapText="1"/>
    </xf>
    <xf numFmtId="169" fontId="84" fillId="5" borderId="13" xfId="2" applyNumberFormat="1" applyFont="1" applyFill="1" applyBorder="1" applyAlignment="1">
      <alignment vertical="center" wrapText="1"/>
    </xf>
    <xf numFmtId="169" fontId="81" fillId="5" borderId="13" xfId="2" applyNumberFormat="1" applyFont="1" applyFill="1" applyBorder="1" applyAlignment="1">
      <alignment vertical="center" wrapText="1"/>
    </xf>
    <xf numFmtId="169" fontId="85" fillId="0" borderId="13" xfId="2" applyNumberFormat="1" applyFont="1" applyFill="1" applyBorder="1" applyAlignment="1">
      <alignment horizontal="left" vertical="center" wrapText="1"/>
    </xf>
    <xf numFmtId="169" fontId="85" fillId="5" borderId="13" xfId="2" applyNumberFormat="1" applyFont="1" applyFill="1" applyBorder="1" applyAlignment="1">
      <alignment vertical="center" wrapText="1"/>
    </xf>
    <xf numFmtId="164" fontId="31" fillId="0" borderId="13" xfId="2" applyNumberFormat="1" applyFont="1" applyFill="1" applyBorder="1" applyAlignment="1">
      <alignment horizontal="center" vertical="center" wrapText="1"/>
    </xf>
    <xf numFmtId="167" fontId="31" fillId="0" borderId="13" xfId="2" applyNumberFormat="1" applyFont="1" applyFill="1" applyBorder="1" applyAlignment="1">
      <alignment horizontal="center" vertical="center" wrapText="1"/>
    </xf>
    <xf numFmtId="165" fontId="40" fillId="0" borderId="13" xfId="2" applyNumberFormat="1" applyFont="1" applyFill="1" applyBorder="1" applyAlignment="1">
      <alignment horizontal="center" vertical="center" wrapText="1"/>
    </xf>
    <xf numFmtId="169" fontId="85" fillId="0" borderId="13" xfId="2" applyNumberFormat="1" applyFont="1" applyFill="1" applyBorder="1" applyAlignment="1">
      <alignment vertical="center" wrapText="1"/>
    </xf>
    <xf numFmtId="49" fontId="86" fillId="0" borderId="13" xfId="2" applyNumberFormat="1" applyFont="1" applyFill="1" applyBorder="1" applyAlignment="1">
      <alignment horizontal="center" vertical="center" wrapText="1"/>
    </xf>
    <xf numFmtId="164" fontId="87" fillId="0" borderId="13" xfId="2" applyNumberFormat="1" applyFont="1" applyFill="1" applyBorder="1" applyAlignment="1">
      <alignment horizontal="center" vertical="center" wrapText="1"/>
    </xf>
    <xf numFmtId="167" fontId="87" fillId="0" borderId="13" xfId="2" applyNumberFormat="1" applyFont="1" applyFill="1" applyBorder="1" applyAlignment="1">
      <alignment horizontal="center" vertical="center" wrapText="1"/>
    </xf>
    <xf numFmtId="167" fontId="87" fillId="0" borderId="13" xfId="2" quotePrefix="1" applyNumberFormat="1" applyFont="1" applyFill="1" applyBorder="1" applyAlignment="1">
      <alignment horizontal="center" vertical="center" wrapText="1"/>
    </xf>
    <xf numFmtId="168" fontId="44" fillId="0" borderId="13" xfId="2" quotePrefix="1" applyNumberFormat="1" applyFont="1" applyFill="1" applyBorder="1" applyAlignment="1">
      <alignment horizontal="center" vertical="center" wrapText="1"/>
    </xf>
    <xf numFmtId="9" fontId="44" fillId="0" borderId="13" xfId="2" quotePrefix="1" applyNumberFormat="1" applyFont="1" applyFill="1" applyBorder="1" applyAlignment="1">
      <alignment horizontal="center" vertical="center" wrapText="1"/>
    </xf>
    <xf numFmtId="167" fontId="44" fillId="0" borderId="13" xfId="2" quotePrefix="1" applyNumberFormat="1" applyFont="1" applyFill="1" applyBorder="1" applyAlignment="1">
      <alignment horizontal="center" vertical="center" wrapText="1"/>
    </xf>
    <xf numFmtId="0" fontId="88" fillId="0" borderId="13" xfId="2" applyFont="1" applyFill="1" applyBorder="1"/>
    <xf numFmtId="0" fontId="88" fillId="0" borderId="0" xfId="2" applyFont="1" applyFill="1"/>
    <xf numFmtId="169" fontId="52" fillId="0" borderId="13" xfId="2" applyNumberFormat="1" applyFont="1" applyFill="1" applyBorder="1" applyAlignment="1">
      <alignment horizontal="left" vertical="center" wrapText="1"/>
    </xf>
    <xf numFmtId="0" fontId="83" fillId="5" borderId="0" xfId="2" applyFont="1" applyFill="1"/>
    <xf numFmtId="164" fontId="21" fillId="7" borderId="13" xfId="2" applyNumberFormat="1" applyFont="1" applyFill="1" applyBorder="1" applyAlignment="1">
      <alignment horizontal="center" vertical="center" wrapText="1"/>
    </xf>
    <xf numFmtId="169" fontId="14" fillId="0" borderId="13" xfId="2" applyNumberFormat="1" applyFont="1" applyFill="1" applyBorder="1" applyAlignment="1">
      <alignment horizontal="left" vertical="center" wrapText="1"/>
    </xf>
    <xf numFmtId="164" fontId="65" fillId="0" borderId="13" xfId="2" applyNumberFormat="1" applyFont="1" applyFill="1" applyBorder="1" applyAlignment="1">
      <alignment horizontal="center" vertical="center" wrapText="1"/>
    </xf>
    <xf numFmtId="0" fontId="89" fillId="0" borderId="13" xfId="2" applyFont="1" applyFill="1" applyBorder="1"/>
    <xf numFmtId="0" fontId="89" fillId="0" borderId="0" xfId="2" applyFont="1" applyFill="1"/>
    <xf numFmtId="0" fontId="89" fillId="5" borderId="0" xfId="2" applyFont="1" applyFill="1"/>
    <xf numFmtId="169" fontId="90" fillId="0" borderId="13" xfId="2" applyNumberFormat="1" applyFont="1" applyFill="1" applyBorder="1" applyAlignment="1">
      <alignment horizontal="center" vertical="center" wrapText="1"/>
    </xf>
    <xf numFmtId="0" fontId="91" fillId="0" borderId="0" xfId="5" applyFont="1" applyAlignment="1">
      <alignment horizontal="justify" vertical="center"/>
    </xf>
    <xf numFmtId="49" fontId="46" fillId="0" borderId="31" xfId="2" applyNumberFormat="1" applyFont="1" applyFill="1" applyBorder="1" applyAlignment="1">
      <alignment horizontal="center" vertical="center" wrapText="1"/>
    </xf>
    <xf numFmtId="169" fontId="40" fillId="0" borderId="13" xfId="6" applyNumberFormat="1" applyFont="1" applyFill="1" applyBorder="1" applyAlignment="1">
      <alignment horizontal="left" vertical="center" wrapText="1"/>
    </xf>
    <xf numFmtId="49" fontId="46" fillId="0" borderId="20" xfId="2" applyNumberFormat="1" applyFont="1" applyFill="1" applyBorder="1" applyAlignment="1">
      <alignment horizontal="center" vertical="center" wrapText="1"/>
    </xf>
    <xf numFmtId="164" fontId="40" fillId="0" borderId="20" xfId="2" applyNumberFormat="1" applyFont="1" applyFill="1" applyBorder="1" applyAlignment="1">
      <alignment horizontal="center" vertical="center" wrapText="1"/>
    </xf>
    <xf numFmtId="167" fontId="40" fillId="0" borderId="20" xfId="2" applyNumberFormat="1" applyFont="1" applyFill="1" applyBorder="1" applyAlignment="1">
      <alignment horizontal="center" vertical="center" wrapText="1"/>
    </xf>
    <xf numFmtId="168" fontId="40" fillId="0" borderId="20" xfId="2" quotePrefix="1" applyNumberFormat="1" applyFont="1" applyFill="1" applyBorder="1" applyAlignment="1">
      <alignment horizontal="center" vertical="center" wrapText="1"/>
    </xf>
    <xf numFmtId="9" fontId="40" fillId="0" borderId="20" xfId="2" quotePrefix="1" applyNumberFormat="1" applyFont="1" applyFill="1" applyBorder="1" applyAlignment="1">
      <alignment horizontal="center" vertical="center" wrapText="1"/>
    </xf>
    <xf numFmtId="167" fontId="40" fillId="0" borderId="20" xfId="2" quotePrefix="1" applyNumberFormat="1" applyFont="1" applyFill="1" applyBorder="1" applyAlignment="1">
      <alignment horizontal="center" vertical="center" wrapText="1"/>
    </xf>
    <xf numFmtId="49" fontId="46" fillId="0" borderId="33" xfId="2" applyNumberFormat="1" applyFont="1" applyFill="1" applyBorder="1" applyAlignment="1">
      <alignment horizontal="center" vertical="center" wrapText="1"/>
    </xf>
    <xf numFmtId="169" fontId="40" fillId="0" borderId="22" xfId="6" applyNumberFormat="1" applyFont="1" applyFill="1" applyBorder="1" applyAlignment="1">
      <alignment horizontal="left" vertical="center" wrapText="1"/>
    </xf>
    <xf numFmtId="49" fontId="46" fillId="0" borderId="22" xfId="2" applyNumberFormat="1" applyFont="1" applyFill="1" applyBorder="1" applyAlignment="1">
      <alignment horizontal="center" vertical="center" wrapText="1"/>
    </xf>
    <xf numFmtId="164" fontId="40" fillId="0" borderId="22" xfId="2" applyNumberFormat="1" applyFont="1" applyFill="1" applyBorder="1" applyAlignment="1">
      <alignment horizontal="center" vertical="center" wrapText="1"/>
    </xf>
    <xf numFmtId="167" fontId="40" fillId="0" borderId="22" xfId="2" applyNumberFormat="1" applyFont="1" applyFill="1" applyBorder="1" applyAlignment="1">
      <alignment horizontal="center" vertical="center" wrapText="1"/>
    </xf>
    <xf numFmtId="168" fontId="40" fillId="0" borderId="22" xfId="2" quotePrefix="1" applyNumberFormat="1" applyFont="1" applyFill="1" applyBorder="1" applyAlignment="1">
      <alignment horizontal="center" vertical="center" wrapText="1"/>
    </xf>
    <xf numFmtId="9" fontId="40" fillId="0" borderId="22" xfId="2" quotePrefix="1" applyNumberFormat="1" applyFont="1" applyFill="1" applyBorder="1" applyAlignment="1">
      <alignment horizontal="center" vertical="center" wrapText="1"/>
    </xf>
    <xf numFmtId="167" fontId="40" fillId="0" borderId="22" xfId="2" quotePrefix="1" applyNumberFormat="1" applyFont="1" applyFill="1" applyBorder="1" applyAlignment="1">
      <alignment horizontal="center" vertical="center" wrapText="1"/>
    </xf>
    <xf numFmtId="167" fontId="40" fillId="0" borderId="23" xfId="2" applyNumberFormat="1" applyFont="1" applyFill="1" applyBorder="1" applyAlignment="1">
      <alignment horizontal="center" vertical="center" wrapText="1"/>
    </xf>
    <xf numFmtId="168" fontId="40" fillId="0" borderId="22" xfId="2" applyNumberFormat="1" applyFont="1" applyFill="1" applyBorder="1" applyAlignment="1">
      <alignment horizontal="center" vertical="center" wrapText="1"/>
    </xf>
    <xf numFmtId="168" fontId="21" fillId="0" borderId="22" xfId="2" applyNumberFormat="1" applyFont="1" applyFill="1" applyBorder="1" applyAlignment="1">
      <alignment horizontal="center" vertical="center" wrapText="1"/>
    </xf>
    <xf numFmtId="169" fontId="52" fillId="0" borderId="13" xfId="6" applyNumberFormat="1" applyFont="1" applyFill="1" applyBorder="1" applyAlignment="1">
      <alignment horizontal="left" vertical="center" wrapText="1"/>
    </xf>
    <xf numFmtId="168" fontId="44" fillId="0" borderId="13" xfId="2" applyNumberFormat="1" applyFont="1" applyFill="1" applyBorder="1" applyAlignment="1">
      <alignment horizontal="center" vertical="center" wrapText="1"/>
    </xf>
    <xf numFmtId="0" fontId="14" fillId="0" borderId="0" xfId="2" applyFont="1" applyFill="1"/>
    <xf numFmtId="49" fontId="14" fillId="0" borderId="23" xfId="2" applyNumberFormat="1" applyFont="1" applyFill="1" applyBorder="1" applyAlignment="1">
      <alignment horizontal="center" vertical="center" wrapText="1"/>
    </xf>
    <xf numFmtId="164" fontId="14" fillId="0" borderId="23" xfId="2" applyNumberFormat="1" applyFont="1" applyFill="1" applyBorder="1" applyAlignment="1">
      <alignment horizontal="center" vertical="center" wrapText="1"/>
    </xf>
    <xf numFmtId="167" fontId="14" fillId="0" borderId="23" xfId="2" applyNumberFormat="1" applyFont="1" applyFill="1" applyBorder="1" applyAlignment="1">
      <alignment horizontal="center" vertical="center" wrapText="1"/>
    </xf>
    <xf numFmtId="167" fontId="14" fillId="0" borderId="23" xfId="2" quotePrefix="1" applyNumberFormat="1" applyFont="1" applyFill="1" applyBorder="1" applyAlignment="1">
      <alignment horizontal="center" vertical="center" wrapText="1"/>
    </xf>
    <xf numFmtId="167" fontId="14" fillId="0" borderId="23" xfId="2" applyNumberFormat="1" applyFont="1" applyFill="1" applyBorder="1" applyAlignment="1">
      <alignment horizontal="left" vertical="center" wrapText="1"/>
    </xf>
    <xf numFmtId="168" fontId="14" fillId="0" borderId="23" xfId="2" quotePrefix="1" applyNumberFormat="1" applyFont="1" applyFill="1" applyBorder="1" applyAlignment="1">
      <alignment horizontal="center" vertical="center" wrapText="1"/>
    </xf>
    <xf numFmtId="9" fontId="14" fillId="0" borderId="23" xfId="2" quotePrefix="1" applyNumberFormat="1" applyFont="1" applyFill="1" applyBorder="1" applyAlignment="1">
      <alignment horizontal="center" vertical="center" wrapText="1"/>
    </xf>
    <xf numFmtId="167" fontId="14" fillId="0" borderId="22" xfId="2" applyNumberFormat="1" applyFont="1" applyFill="1" applyBorder="1" applyAlignment="1">
      <alignment horizontal="center" vertical="center" wrapText="1"/>
    </xf>
    <xf numFmtId="167" fontId="14" fillId="0" borderId="22" xfId="1" applyNumberFormat="1" applyFont="1" applyFill="1" applyBorder="1" applyAlignment="1">
      <alignment horizontal="center" vertical="center" wrapText="1"/>
    </xf>
    <xf numFmtId="167" fontId="40" fillId="0" borderId="22" xfId="1" applyNumberFormat="1" applyFont="1" applyFill="1" applyBorder="1" applyAlignment="1">
      <alignment horizontal="center" vertical="center" wrapText="1"/>
    </xf>
    <xf numFmtId="168" fontId="14" fillId="0" borderId="23" xfId="2" applyNumberFormat="1" applyFont="1" applyFill="1" applyBorder="1" applyAlignment="1">
      <alignment horizontal="center" vertical="center" wrapText="1"/>
    </xf>
    <xf numFmtId="164" fontId="14" fillId="0" borderId="12" xfId="2" applyNumberFormat="1" applyFont="1" applyFill="1" applyBorder="1" applyAlignment="1">
      <alignment horizontal="center" vertical="center" wrapText="1"/>
    </xf>
    <xf numFmtId="168" fontId="14" fillId="0" borderId="22" xfId="2" applyNumberFormat="1" applyFont="1" applyFill="1" applyBorder="1" applyAlignment="1">
      <alignment horizontal="center" vertical="center" wrapText="1"/>
    </xf>
    <xf numFmtId="164" fontId="14" fillId="0" borderId="14" xfId="2" applyNumberFormat="1" applyFont="1" applyFill="1" applyBorder="1" applyAlignment="1">
      <alignment horizontal="center" vertical="center" wrapText="1"/>
    </xf>
    <xf numFmtId="167" fontId="14" fillId="0" borderId="14" xfId="2" applyNumberFormat="1" applyFont="1" applyFill="1" applyBorder="1" applyAlignment="1">
      <alignment horizontal="center" vertical="center" wrapText="1"/>
    </xf>
    <xf numFmtId="168" fontId="14" fillId="0" borderId="14" xfId="2" applyNumberFormat="1" applyFont="1" applyFill="1" applyBorder="1" applyAlignment="1">
      <alignment horizontal="center" vertical="center" wrapText="1"/>
    </xf>
    <xf numFmtId="0" fontId="14" fillId="0" borderId="12" xfId="2" applyFont="1" applyFill="1" applyBorder="1"/>
    <xf numFmtId="0" fontId="92" fillId="0" borderId="0" xfId="6" applyFont="1" applyFill="1"/>
    <xf numFmtId="49" fontId="70" fillId="0" borderId="19" xfId="6" applyNumberFormat="1" applyFont="1" applyFill="1" applyBorder="1" applyAlignment="1">
      <alignment horizontal="center" vertical="center" wrapText="1"/>
    </xf>
    <xf numFmtId="164" fontId="38" fillId="0" borderId="17" xfId="7" applyNumberFormat="1" applyFont="1" applyFill="1" applyBorder="1" applyAlignment="1">
      <alignment horizontal="left" vertical="center" wrapText="1"/>
    </xf>
    <xf numFmtId="49" fontId="70" fillId="0" borderId="17" xfId="6" applyNumberFormat="1" applyFont="1" applyFill="1" applyBorder="1" applyAlignment="1">
      <alignment horizontal="left" vertical="center" wrapText="1"/>
    </xf>
    <xf numFmtId="164" fontId="38" fillId="0" borderId="17" xfId="6" applyNumberFormat="1" applyFont="1" applyFill="1" applyBorder="1" applyAlignment="1">
      <alignment horizontal="center" vertical="center" wrapText="1"/>
    </xf>
    <xf numFmtId="167" fontId="38" fillId="0" borderId="17" xfId="6" applyNumberFormat="1" applyFont="1" applyFill="1" applyBorder="1" applyAlignment="1">
      <alignment horizontal="center" vertical="center" wrapText="1"/>
    </xf>
    <xf numFmtId="167" fontId="59" fillId="0" borderId="17" xfId="6" quotePrefix="1" applyNumberFormat="1" applyFont="1" applyFill="1" applyBorder="1" applyAlignment="1">
      <alignment horizontal="left" vertical="center" wrapText="1"/>
    </xf>
    <xf numFmtId="168" fontId="38" fillId="0" borderId="17" xfId="6" applyNumberFormat="1" applyFont="1" applyFill="1" applyBorder="1" applyAlignment="1">
      <alignment horizontal="center" vertical="center" wrapText="1"/>
    </xf>
    <xf numFmtId="9" fontId="38" fillId="0" borderId="17" xfId="6" applyNumberFormat="1" applyFont="1" applyFill="1" applyBorder="1" applyAlignment="1">
      <alignment horizontal="center" vertical="center" wrapText="1"/>
    </xf>
    <xf numFmtId="167" fontId="40" fillId="0" borderId="17" xfId="6" applyNumberFormat="1" applyFont="1" applyFill="1" applyBorder="1" applyAlignment="1">
      <alignment horizontal="center" vertical="center" wrapText="1"/>
    </xf>
    <xf numFmtId="167" fontId="40" fillId="0" borderId="17" xfId="1" applyNumberFormat="1" applyFont="1" applyFill="1" applyBorder="1" applyAlignment="1">
      <alignment horizontal="center" vertical="center" wrapText="1"/>
    </xf>
    <xf numFmtId="167" fontId="40" fillId="0" borderId="17" xfId="2" applyNumberFormat="1" applyFont="1" applyFill="1" applyBorder="1" applyAlignment="1">
      <alignment horizontal="center" vertical="center" wrapText="1"/>
    </xf>
    <xf numFmtId="168" fontId="40" fillId="0" borderId="17" xfId="1" applyNumberFormat="1" applyFont="1" applyFill="1" applyBorder="1" applyAlignment="1">
      <alignment horizontal="center" vertical="center" wrapText="1"/>
    </xf>
    <xf numFmtId="164" fontId="40" fillId="0" borderId="14" xfId="2" applyNumberFormat="1" applyFont="1" applyFill="1" applyBorder="1" applyAlignment="1">
      <alignment horizontal="center" vertical="center" wrapText="1"/>
    </xf>
    <xf numFmtId="164" fontId="38" fillId="0" borderId="14" xfId="6" applyNumberFormat="1" applyFont="1" applyFill="1" applyBorder="1" applyAlignment="1">
      <alignment horizontal="center" vertical="center" wrapText="1"/>
    </xf>
    <xf numFmtId="164" fontId="40" fillId="0" borderId="17" xfId="2" applyNumberFormat="1" applyFont="1" applyFill="1" applyBorder="1" applyAlignment="1">
      <alignment horizontal="center" vertical="center" wrapText="1"/>
    </xf>
    <xf numFmtId="168" fontId="40" fillId="0" borderId="17" xfId="2" applyNumberFormat="1" applyFont="1" applyFill="1" applyBorder="1" applyAlignment="1">
      <alignment horizontal="center" vertical="center" wrapText="1"/>
    </xf>
    <xf numFmtId="164" fontId="38" fillId="0" borderId="36" xfId="6" applyNumberFormat="1" applyFont="1" applyFill="1" applyBorder="1" applyAlignment="1">
      <alignment horizontal="center" vertical="center" wrapText="1"/>
    </xf>
    <xf numFmtId="0" fontId="92" fillId="0" borderId="17" xfId="6" applyFont="1" applyFill="1" applyBorder="1"/>
    <xf numFmtId="0" fontId="62" fillId="0" borderId="0" xfId="6" applyFont="1" applyFill="1"/>
    <xf numFmtId="49" fontId="61" fillId="0" borderId="3" xfId="6" applyNumberFormat="1" applyFont="1" applyFill="1" applyBorder="1" applyAlignment="1">
      <alignment horizontal="center" vertical="center" wrapText="1"/>
    </xf>
    <xf numFmtId="169" fontId="23" fillId="0" borderId="4" xfId="6" applyNumberFormat="1" applyFont="1" applyFill="1" applyBorder="1" applyAlignment="1">
      <alignment horizontal="left" vertical="center" wrapText="1"/>
    </xf>
    <xf numFmtId="49" fontId="61" fillId="0" borderId="4" xfId="6" applyNumberFormat="1" applyFont="1" applyFill="1" applyBorder="1" applyAlignment="1">
      <alignment horizontal="left" vertical="center" wrapText="1"/>
    </xf>
    <xf numFmtId="164" fontId="23" fillId="0" borderId="4" xfId="6" applyNumberFormat="1" applyFont="1" applyFill="1" applyBorder="1" applyAlignment="1">
      <alignment horizontal="center" vertical="center" wrapText="1"/>
    </xf>
    <xf numFmtId="167" fontId="23" fillId="0" borderId="4" xfId="6" applyNumberFormat="1" applyFont="1" applyFill="1" applyBorder="1" applyAlignment="1">
      <alignment horizontal="center" vertical="center" wrapText="1"/>
    </xf>
    <xf numFmtId="167" fontId="25" fillId="0" borderId="4" xfId="6" applyNumberFormat="1" applyFont="1" applyFill="1" applyBorder="1" applyAlignment="1">
      <alignment horizontal="left" vertical="center" wrapText="1"/>
    </xf>
    <xf numFmtId="168" fontId="23" fillId="0" borderId="4" xfId="6" applyNumberFormat="1" applyFont="1" applyFill="1" applyBorder="1" applyAlignment="1">
      <alignment horizontal="center" vertical="center" wrapText="1"/>
    </xf>
    <xf numFmtId="9" fontId="23" fillId="0" borderId="4" xfId="6" applyNumberFormat="1" applyFont="1" applyFill="1" applyBorder="1" applyAlignment="1">
      <alignment horizontal="center" vertical="center" wrapText="1"/>
    </xf>
    <xf numFmtId="167" fontId="25" fillId="0" borderId="4" xfId="6" applyNumberFormat="1" applyFont="1" applyFill="1" applyBorder="1" applyAlignment="1">
      <alignment horizontal="center" vertical="center" wrapText="1"/>
    </xf>
    <xf numFmtId="167" fontId="25" fillId="0" borderId="4" xfId="1" applyNumberFormat="1" applyFont="1" applyFill="1" applyBorder="1" applyAlignment="1">
      <alignment horizontal="center" vertical="center" wrapText="1"/>
    </xf>
    <xf numFmtId="167" fontId="25" fillId="0" borderId="4" xfId="2" applyNumberFormat="1" applyFont="1" applyFill="1" applyBorder="1" applyAlignment="1">
      <alignment horizontal="center" vertical="center" wrapText="1"/>
    </xf>
    <xf numFmtId="168" fontId="25" fillId="0" borderId="4" xfId="1" applyNumberFormat="1" applyFont="1" applyFill="1" applyBorder="1" applyAlignment="1">
      <alignment horizontal="center" vertical="center" wrapText="1"/>
    </xf>
    <xf numFmtId="164" fontId="25" fillId="0" borderId="20" xfId="2" applyNumberFormat="1" applyFont="1" applyFill="1" applyBorder="1" applyAlignment="1">
      <alignment horizontal="center" vertical="center" wrapText="1"/>
    </xf>
    <xf numFmtId="164" fontId="23" fillId="0" borderId="20" xfId="6" applyNumberFormat="1" applyFont="1" applyFill="1" applyBorder="1" applyAlignment="1">
      <alignment horizontal="center" vertical="center" wrapText="1"/>
    </xf>
    <xf numFmtId="164" fontId="25" fillId="0" borderId="4" xfId="2" applyNumberFormat="1" applyFont="1" applyFill="1" applyBorder="1" applyAlignment="1">
      <alignment horizontal="center" vertical="center" wrapText="1"/>
    </xf>
    <xf numFmtId="168" fontId="25" fillId="0" borderId="4" xfId="2" applyNumberFormat="1" applyFont="1" applyFill="1" applyBorder="1" applyAlignment="1">
      <alignment horizontal="center" vertical="center" wrapText="1"/>
    </xf>
    <xf numFmtId="164" fontId="23" fillId="0" borderId="8" xfId="6" applyNumberFormat="1" applyFont="1" applyFill="1" applyBorder="1" applyAlignment="1">
      <alignment horizontal="center" vertical="center" wrapText="1"/>
    </xf>
    <xf numFmtId="164" fontId="23" fillId="0" borderId="37" xfId="6" applyNumberFormat="1" applyFont="1" applyFill="1" applyBorder="1" applyAlignment="1">
      <alignment horizontal="center" vertical="center" wrapText="1"/>
    </xf>
    <xf numFmtId="168" fontId="25" fillId="0" borderId="5" xfId="1" applyNumberFormat="1" applyFont="1" applyFill="1" applyBorder="1" applyAlignment="1">
      <alignment horizontal="center" vertical="center" wrapText="1"/>
    </xf>
    <xf numFmtId="164" fontId="23" fillId="0" borderId="5" xfId="6" applyNumberFormat="1" applyFont="1" applyFill="1" applyBorder="1" applyAlignment="1">
      <alignment horizontal="center" vertical="center" wrapText="1"/>
    </xf>
    <xf numFmtId="167" fontId="23" fillId="0" borderId="5" xfId="6" applyNumberFormat="1" applyFont="1" applyFill="1" applyBorder="1" applyAlignment="1">
      <alignment horizontal="center" vertical="center" wrapText="1"/>
    </xf>
    <xf numFmtId="168" fontId="25" fillId="0" borderId="5" xfId="2" applyNumberFormat="1" applyFont="1" applyFill="1" applyBorder="1" applyAlignment="1">
      <alignment horizontal="center" vertical="center" wrapText="1"/>
    </xf>
    <xf numFmtId="0" fontId="62" fillId="0" borderId="20" xfId="6" applyFont="1" applyFill="1" applyBorder="1"/>
    <xf numFmtId="49" fontId="63" fillId="0" borderId="30" xfId="2" applyNumberFormat="1" applyFont="1" applyFill="1" applyBorder="1" applyAlignment="1">
      <alignment horizontal="center" vertical="center" wrapText="1"/>
    </xf>
    <xf numFmtId="169" fontId="26" fillId="0" borderId="14" xfId="2" applyNumberFormat="1" applyFont="1" applyFill="1" applyBorder="1" applyAlignment="1">
      <alignment vertical="center" wrapText="1"/>
    </xf>
    <xf numFmtId="49" fontId="63" fillId="0" borderId="14" xfId="2" applyNumberFormat="1" applyFont="1" applyFill="1" applyBorder="1" applyAlignment="1">
      <alignment horizontal="center" vertical="center" wrapText="1"/>
    </xf>
    <xf numFmtId="164" fontId="37" fillId="0" borderId="14" xfId="2" applyNumberFormat="1" applyFont="1" applyFill="1" applyBorder="1" applyAlignment="1">
      <alignment horizontal="center" vertical="center" wrapText="1"/>
    </xf>
    <xf numFmtId="167" fontId="37" fillId="0" borderId="14" xfId="2" applyNumberFormat="1" applyFont="1" applyFill="1" applyBorder="1" applyAlignment="1">
      <alignment horizontal="center" vertical="center" wrapText="1"/>
    </xf>
    <xf numFmtId="167" fontId="37" fillId="0" borderId="14" xfId="2" quotePrefix="1" applyNumberFormat="1" applyFont="1" applyFill="1" applyBorder="1" applyAlignment="1">
      <alignment horizontal="center" vertical="center" wrapText="1"/>
    </xf>
    <xf numFmtId="167" fontId="37" fillId="0" borderId="14" xfId="2" quotePrefix="1" applyNumberFormat="1" applyFont="1" applyFill="1" applyBorder="1" applyAlignment="1">
      <alignment horizontal="left" vertical="center" wrapText="1"/>
    </xf>
    <xf numFmtId="167" fontId="37" fillId="0" borderId="14" xfId="2" applyNumberFormat="1" applyFont="1" applyFill="1" applyBorder="1" applyAlignment="1">
      <alignment horizontal="left" vertical="center" wrapText="1"/>
    </xf>
    <xf numFmtId="168" fontId="26" fillId="0" borderId="14" xfId="2" quotePrefix="1" applyNumberFormat="1" applyFont="1" applyFill="1" applyBorder="1" applyAlignment="1">
      <alignment horizontal="center" vertical="center" wrapText="1"/>
    </xf>
    <xf numFmtId="9" fontId="26" fillId="0" borderId="14" xfId="2" quotePrefix="1" applyNumberFormat="1" applyFont="1" applyFill="1" applyBorder="1" applyAlignment="1">
      <alignment horizontal="center" vertical="center" wrapText="1"/>
    </xf>
    <xf numFmtId="167" fontId="26" fillId="0" borderId="14" xfId="2" quotePrefix="1" applyNumberFormat="1" applyFont="1" applyFill="1" applyBorder="1" applyAlignment="1">
      <alignment horizontal="center" vertical="center" wrapText="1"/>
    </xf>
    <xf numFmtId="167" fontId="26" fillId="0" borderId="14" xfId="1" applyNumberFormat="1" applyFont="1" applyFill="1" applyBorder="1" applyAlignment="1">
      <alignment horizontal="center" vertical="center" wrapText="1"/>
    </xf>
    <xf numFmtId="167" fontId="26" fillId="0" borderId="14" xfId="2" applyNumberFormat="1" applyFont="1" applyFill="1" applyBorder="1" applyAlignment="1">
      <alignment horizontal="center" vertical="center" wrapText="1"/>
    </xf>
    <xf numFmtId="168" fontId="26" fillId="0" borderId="14" xfId="2" applyNumberFormat="1" applyFont="1" applyFill="1" applyBorder="1" applyAlignment="1">
      <alignment horizontal="center" vertical="center" wrapText="1"/>
    </xf>
    <xf numFmtId="164" fontId="26" fillId="0" borderId="14" xfId="2" applyNumberFormat="1" applyFont="1" applyFill="1" applyBorder="1" applyAlignment="1">
      <alignment horizontal="center" vertical="center" wrapText="1"/>
    </xf>
    <xf numFmtId="167" fontId="37" fillId="0" borderId="38" xfId="2" applyNumberFormat="1" applyFont="1" applyFill="1" applyBorder="1" applyAlignment="1">
      <alignment horizontal="center" vertical="center" wrapText="1"/>
    </xf>
    <xf numFmtId="164" fontId="37" fillId="0" borderId="17" xfId="2" applyNumberFormat="1" applyFont="1" applyFill="1" applyBorder="1" applyAlignment="1">
      <alignment horizontal="center" vertical="center" wrapText="1"/>
    </xf>
    <xf numFmtId="168" fontId="26" fillId="0" borderId="17" xfId="2" applyNumberFormat="1" applyFont="1" applyFill="1" applyBorder="1" applyAlignment="1">
      <alignment horizontal="center" vertical="center" wrapText="1"/>
    </xf>
    <xf numFmtId="167" fontId="37" fillId="0" borderId="17" xfId="2" applyNumberFormat="1" applyFont="1" applyFill="1" applyBorder="1" applyAlignment="1">
      <alignment horizontal="center" vertical="center" wrapText="1"/>
    </xf>
    <xf numFmtId="167" fontId="26" fillId="0" borderId="17" xfId="2" quotePrefix="1" applyNumberFormat="1" applyFont="1" applyFill="1" applyBorder="1" applyAlignment="1">
      <alignment horizontal="center" vertical="center" wrapText="1"/>
    </xf>
    <xf numFmtId="167" fontId="37" fillId="0" borderId="29" xfId="2" applyNumberFormat="1" applyFont="1" applyFill="1" applyBorder="1" applyAlignment="1">
      <alignment horizontal="center" vertical="center" wrapText="1"/>
    </xf>
    <xf numFmtId="0" fontId="93" fillId="0" borderId="0" xfId="2" applyFont="1"/>
    <xf numFmtId="49" fontId="30" fillId="0" borderId="14" xfId="2" applyNumberFormat="1" applyFont="1" applyBorder="1" applyAlignment="1">
      <alignment horizontal="center" vertical="center"/>
    </xf>
    <xf numFmtId="164" fontId="30" fillId="0" borderId="14" xfId="2" applyNumberFormat="1" applyFont="1" applyBorder="1" applyAlignment="1">
      <alignment horizontal="center" vertical="center"/>
    </xf>
    <xf numFmtId="167" fontId="31" fillId="0" borderId="14" xfId="2" applyNumberFormat="1" applyFont="1" applyBorder="1" applyAlignment="1">
      <alignment horizontal="center" vertical="center"/>
    </xf>
    <xf numFmtId="168" fontId="31" fillId="0" borderId="14" xfId="2" applyNumberFormat="1" applyFont="1" applyBorder="1" applyAlignment="1">
      <alignment horizontal="center" vertical="center"/>
    </xf>
    <xf numFmtId="9" fontId="31" fillId="0" borderId="14" xfId="2" applyNumberFormat="1" applyFont="1" applyBorder="1" applyAlignment="1">
      <alignment horizontal="center" vertical="center"/>
    </xf>
    <xf numFmtId="167" fontId="31" fillId="0" borderId="14" xfId="2" applyNumberFormat="1" applyFont="1" applyFill="1" applyBorder="1" applyAlignment="1">
      <alignment horizontal="center" vertical="center"/>
    </xf>
    <xf numFmtId="167" fontId="31" fillId="0" borderId="14" xfId="1" applyNumberFormat="1" applyFont="1" applyFill="1" applyBorder="1" applyAlignment="1">
      <alignment horizontal="center" vertical="center" wrapText="1"/>
    </xf>
    <xf numFmtId="167" fontId="31" fillId="0" borderId="14" xfId="2" applyNumberFormat="1" applyFont="1" applyFill="1" applyBorder="1" applyAlignment="1">
      <alignment horizontal="center" vertical="center" wrapText="1"/>
    </xf>
    <xf numFmtId="168" fontId="31" fillId="0" borderId="14" xfId="2" applyNumberFormat="1" applyFont="1" applyFill="1" applyBorder="1" applyAlignment="1">
      <alignment horizontal="center" vertical="center" wrapText="1"/>
    </xf>
    <xf numFmtId="164" fontId="31" fillId="0" borderId="14" xfId="2" applyNumberFormat="1" applyFont="1" applyFill="1" applyBorder="1" applyAlignment="1">
      <alignment horizontal="center" vertical="center" wrapText="1"/>
    </xf>
    <xf numFmtId="164" fontId="31" fillId="0" borderId="14" xfId="2" applyNumberFormat="1" applyFont="1" applyFill="1" applyBorder="1" applyAlignment="1">
      <alignment horizontal="center" vertical="center"/>
    </xf>
    <xf numFmtId="164" fontId="31" fillId="0" borderId="39" xfId="2" applyNumberFormat="1" applyFont="1" applyFill="1" applyBorder="1" applyAlignment="1">
      <alignment horizontal="center" vertical="center"/>
    </xf>
    <xf numFmtId="0" fontId="93" fillId="0" borderId="12" xfId="2" applyFont="1" applyFill="1" applyBorder="1"/>
    <xf numFmtId="0" fontId="93" fillId="0" borderId="0" xfId="2" applyFont="1" applyFill="1"/>
    <xf numFmtId="49" fontId="3" fillId="0" borderId="34" xfId="2" applyNumberFormat="1" applyFont="1" applyBorder="1" applyAlignment="1">
      <alignment horizontal="center"/>
    </xf>
    <xf numFmtId="0" fontId="4" fillId="0" borderId="0" xfId="2" applyFont="1" applyBorder="1"/>
    <xf numFmtId="49" fontId="4" fillId="0" borderId="0" xfId="2" applyNumberFormat="1" applyFont="1" applyBorder="1"/>
    <xf numFmtId="164" fontId="4" fillId="0" borderId="0" xfId="2" applyNumberFormat="1" applyFont="1" applyBorder="1"/>
    <xf numFmtId="164" fontId="1" fillId="0" borderId="0" xfId="2" applyNumberFormat="1" applyBorder="1"/>
    <xf numFmtId="164" fontId="1" fillId="0" borderId="0" xfId="2" applyNumberFormat="1" applyFill="1" applyBorder="1"/>
    <xf numFmtId="164" fontId="2" fillId="0" borderId="0" xfId="2" applyNumberFormat="1" applyFont="1" applyBorder="1"/>
    <xf numFmtId="164" fontId="1" fillId="0" borderId="40" xfId="2" applyNumberFormat="1" applyBorder="1"/>
    <xf numFmtId="0" fontId="1" fillId="0" borderId="0" xfId="2" applyFill="1" applyBorder="1"/>
    <xf numFmtId="0" fontId="35" fillId="0" borderId="42" xfId="2" applyFont="1" applyFill="1" applyBorder="1"/>
    <xf numFmtId="0" fontId="94" fillId="0" borderId="0" xfId="2" applyFont="1"/>
    <xf numFmtId="9" fontId="21" fillId="0" borderId="13" xfId="2" applyNumberFormat="1" applyFont="1" applyFill="1" applyBorder="1" applyAlignment="1">
      <alignment horizontal="center" vertical="center" wrapText="1"/>
    </xf>
    <xf numFmtId="164" fontId="21" fillId="0" borderId="13" xfId="1" applyNumberFormat="1" applyFont="1" applyFill="1" applyBorder="1" applyAlignment="1">
      <alignment horizontal="center" vertical="center" wrapText="1"/>
    </xf>
    <xf numFmtId="167" fontId="21" fillId="0" borderId="44" xfId="2" applyNumberFormat="1" applyFont="1" applyFill="1" applyBorder="1" applyAlignment="1">
      <alignment horizontal="center" vertical="center" wrapText="1"/>
    </xf>
    <xf numFmtId="0" fontId="94" fillId="0" borderId="20" xfId="2" applyFont="1" applyFill="1" applyBorder="1"/>
    <xf numFmtId="0" fontId="94" fillId="0" borderId="0" xfId="2" applyFont="1" applyFill="1"/>
    <xf numFmtId="0" fontId="46" fillId="0" borderId="0" xfId="2" applyFont="1"/>
    <xf numFmtId="164" fontId="38" fillId="0" borderId="13" xfId="3" applyNumberFormat="1" applyFont="1" applyFill="1" applyBorder="1" applyAlignment="1">
      <alignment horizontal="left" vertical="center" wrapText="1"/>
    </xf>
    <xf numFmtId="164" fontId="40" fillId="0" borderId="13" xfId="1" applyNumberFormat="1" applyFont="1" applyFill="1" applyBorder="1" applyAlignment="1">
      <alignment horizontal="center" vertical="center" wrapText="1"/>
    </xf>
    <xf numFmtId="167" fontId="40" fillId="0" borderId="44" xfId="2" applyNumberFormat="1" applyFont="1" applyFill="1" applyBorder="1" applyAlignment="1">
      <alignment horizontal="center" vertical="center" wrapText="1"/>
    </xf>
    <xf numFmtId="0" fontId="48" fillId="0" borderId="0" xfId="2" applyFont="1"/>
    <xf numFmtId="164" fontId="23" fillId="0" borderId="13" xfId="3" applyNumberFormat="1" applyFont="1" applyFill="1" applyBorder="1" applyAlignment="1">
      <alignment horizontal="left" vertical="center" wrapText="1"/>
    </xf>
    <xf numFmtId="9" fontId="25" fillId="0" borderId="13" xfId="2" applyNumberFormat="1" applyFont="1" applyFill="1" applyBorder="1" applyAlignment="1">
      <alignment horizontal="center" vertical="center" wrapText="1"/>
    </xf>
    <xf numFmtId="164" fontId="25" fillId="0" borderId="13" xfId="1" applyNumberFormat="1" applyFont="1" applyFill="1" applyBorder="1" applyAlignment="1">
      <alignment horizontal="center" vertical="center" wrapText="1"/>
    </xf>
    <xf numFmtId="167" fontId="25" fillId="0" borderId="44" xfId="2" applyNumberFormat="1" applyFont="1" applyFill="1" applyBorder="1" applyAlignment="1">
      <alignment horizontal="center" vertical="center" wrapText="1"/>
    </xf>
    <xf numFmtId="0" fontId="95" fillId="0" borderId="0" xfId="2" applyFont="1" applyFill="1"/>
    <xf numFmtId="49" fontId="96" fillId="0" borderId="21" xfId="2" applyNumberFormat="1" applyFont="1" applyFill="1" applyBorder="1" applyAlignment="1">
      <alignment horizontal="center" vertical="center" wrapText="1"/>
    </xf>
    <xf numFmtId="164" fontId="12" fillId="0" borderId="13" xfId="2" applyNumberFormat="1" applyFont="1" applyFill="1" applyBorder="1" applyAlignment="1">
      <alignment horizontal="left" vertical="center" wrapText="1"/>
    </xf>
    <xf numFmtId="49" fontId="12" fillId="0" borderId="13" xfId="2" applyNumberFormat="1" applyFont="1" applyFill="1" applyBorder="1" applyAlignment="1">
      <alignment horizontal="left" vertical="center" wrapText="1"/>
    </xf>
    <xf numFmtId="164" fontId="12" fillId="0" borderId="13" xfId="2" applyNumberFormat="1" applyFont="1" applyFill="1" applyBorder="1" applyAlignment="1">
      <alignment horizontal="center" vertical="center" wrapText="1"/>
    </xf>
    <xf numFmtId="168" fontId="12" fillId="0" borderId="13" xfId="2" applyNumberFormat="1" applyFont="1" applyFill="1" applyBorder="1" applyAlignment="1">
      <alignment horizontal="center" vertical="center" wrapText="1"/>
    </xf>
    <xf numFmtId="164" fontId="14" fillId="0" borderId="13" xfId="1" applyNumberFormat="1" applyFont="1" applyFill="1" applyBorder="1" applyAlignment="1">
      <alignment horizontal="center" vertical="center" wrapText="1"/>
    </xf>
    <xf numFmtId="164" fontId="12" fillId="0" borderId="13" xfId="1" applyNumberFormat="1" applyFont="1" applyFill="1" applyBorder="1" applyAlignment="1">
      <alignment horizontal="center" vertical="center" wrapText="1"/>
    </xf>
    <xf numFmtId="167" fontId="12" fillId="0" borderId="44" xfId="2" applyNumberFormat="1" applyFont="1" applyFill="1" applyBorder="1" applyAlignment="1">
      <alignment horizontal="center" vertical="center" wrapText="1"/>
    </xf>
    <xf numFmtId="164" fontId="59" fillId="0" borderId="13" xfId="2" applyNumberFormat="1" applyFont="1" applyFill="1" applyBorder="1" applyAlignment="1">
      <alignment horizontal="left" vertical="center" wrapText="1"/>
    </xf>
    <xf numFmtId="49" fontId="59" fillId="0" borderId="13" xfId="2" applyNumberFormat="1" applyFont="1" applyFill="1" applyBorder="1" applyAlignment="1">
      <alignment horizontal="left" vertical="center" wrapText="1"/>
    </xf>
    <xf numFmtId="168" fontId="59" fillId="0" borderId="13" xfId="2" applyNumberFormat="1" applyFont="1" applyFill="1" applyBorder="1" applyAlignment="1">
      <alignment horizontal="center" vertical="center" wrapText="1"/>
    </xf>
    <xf numFmtId="9" fontId="59" fillId="0" borderId="13" xfId="2" applyNumberFormat="1" applyFont="1" applyFill="1" applyBorder="1" applyAlignment="1">
      <alignment horizontal="center" vertical="center" wrapText="1"/>
    </xf>
    <xf numFmtId="164" fontId="52" fillId="0" borderId="13" xfId="1" applyNumberFormat="1" applyFont="1" applyFill="1" applyBorder="1" applyAlignment="1">
      <alignment horizontal="center" vertical="center" wrapText="1"/>
    </xf>
    <xf numFmtId="167" fontId="59" fillId="0" borderId="44" xfId="2" applyNumberFormat="1" applyFont="1" applyFill="1" applyBorder="1" applyAlignment="1">
      <alignment horizontal="center" vertical="center" wrapText="1"/>
    </xf>
    <xf numFmtId="164" fontId="59" fillId="0" borderId="13" xfId="1" applyNumberFormat="1" applyFont="1" applyFill="1" applyBorder="1" applyAlignment="1">
      <alignment horizontal="center" vertical="center" wrapText="1"/>
    </xf>
    <xf numFmtId="49" fontId="97" fillId="0" borderId="2" xfId="2" applyNumberFormat="1" applyFont="1" applyFill="1" applyBorder="1" applyAlignment="1">
      <alignment vertical="center"/>
    </xf>
    <xf numFmtId="169" fontId="12" fillId="0" borderId="13" xfId="2" applyNumberFormat="1" applyFont="1" applyFill="1" applyBorder="1" applyAlignment="1">
      <alignment horizontal="left" vertical="center" wrapText="1"/>
    </xf>
    <xf numFmtId="167" fontId="12" fillId="0" borderId="13" xfId="2" quotePrefix="1" applyNumberFormat="1" applyFont="1" applyFill="1" applyBorder="1" applyAlignment="1">
      <alignment horizontal="left" vertical="center" wrapText="1"/>
    </xf>
    <xf numFmtId="167" fontId="12" fillId="0" borderId="13" xfId="2" quotePrefix="1" applyNumberFormat="1" applyFont="1" applyFill="1" applyBorder="1" applyAlignment="1">
      <alignment horizontal="center" vertical="center" wrapText="1"/>
    </xf>
    <xf numFmtId="9" fontId="12" fillId="0" borderId="13" xfId="2" applyNumberFormat="1" applyFont="1" applyFill="1" applyBorder="1" applyAlignment="1">
      <alignment horizontal="center" vertical="center" wrapText="1"/>
    </xf>
    <xf numFmtId="167" fontId="98" fillId="0" borderId="13" xfId="2" applyNumberFormat="1" applyFont="1" applyFill="1" applyBorder="1" applyAlignment="1">
      <alignment horizontal="center" vertical="center" wrapText="1"/>
    </xf>
    <xf numFmtId="167" fontId="12" fillId="0" borderId="13" xfId="2" applyNumberFormat="1" applyFont="1" applyFill="1" applyBorder="1" applyAlignment="1">
      <alignment horizontal="left" vertical="center" wrapText="1"/>
    </xf>
    <xf numFmtId="0" fontId="99" fillId="0" borderId="0" xfId="2" applyFont="1" applyFill="1"/>
    <xf numFmtId="49" fontId="100" fillId="0" borderId="45" xfId="2" applyNumberFormat="1" applyFont="1" applyFill="1" applyBorder="1" applyAlignment="1">
      <alignment horizontal="center" vertical="center"/>
    </xf>
    <xf numFmtId="49" fontId="23" fillId="0" borderId="13" xfId="2" applyNumberFormat="1" applyFont="1" applyFill="1" applyBorder="1" applyAlignment="1">
      <alignment horizontal="center" vertical="center" wrapText="1"/>
    </xf>
    <xf numFmtId="168" fontId="23" fillId="0" borderId="13" xfId="2" applyNumberFormat="1" applyFont="1" applyFill="1" applyBorder="1" applyAlignment="1">
      <alignment horizontal="center" vertical="center" wrapText="1"/>
    </xf>
    <xf numFmtId="9" fontId="23" fillId="0" borderId="13" xfId="2" applyNumberFormat="1" applyFont="1" applyFill="1" applyBorder="1" applyAlignment="1">
      <alignment horizontal="center" vertical="center" wrapText="1"/>
    </xf>
    <xf numFmtId="164" fontId="23" fillId="0" borderId="13" xfId="1" applyNumberFormat="1" applyFont="1" applyFill="1" applyBorder="1" applyAlignment="1">
      <alignment horizontal="center" vertical="center" wrapText="1"/>
    </xf>
    <xf numFmtId="167" fontId="23" fillId="0" borderId="44" xfId="2" applyNumberFormat="1" applyFont="1" applyFill="1" applyBorder="1" applyAlignment="1">
      <alignment horizontal="center" vertical="center" wrapText="1"/>
    </xf>
    <xf numFmtId="0" fontId="62" fillId="0" borderId="13" xfId="2" applyFont="1" applyFill="1" applyBorder="1" applyAlignment="1">
      <alignment horizontal="center"/>
    </xf>
    <xf numFmtId="0" fontId="62" fillId="0" borderId="0" xfId="2" applyFont="1" applyFill="1" applyAlignment="1">
      <alignment horizontal="center"/>
    </xf>
    <xf numFmtId="49" fontId="101" fillId="0" borderId="45" xfId="2" applyNumberFormat="1" applyFont="1" applyFill="1" applyBorder="1" applyAlignment="1">
      <alignment horizontal="center" vertical="center"/>
    </xf>
    <xf numFmtId="49" fontId="59" fillId="0" borderId="13" xfId="2" applyNumberFormat="1" applyFont="1" applyFill="1" applyBorder="1" applyAlignment="1">
      <alignment horizontal="center" vertical="center" wrapText="1"/>
    </xf>
    <xf numFmtId="0" fontId="60" fillId="0" borderId="13" xfId="2" applyFont="1" applyFill="1" applyBorder="1" applyAlignment="1">
      <alignment horizontal="center"/>
    </xf>
    <xf numFmtId="0" fontId="60" fillId="0" borderId="0" xfId="2" applyFont="1" applyFill="1" applyAlignment="1">
      <alignment horizontal="center"/>
    </xf>
    <xf numFmtId="49" fontId="101" fillId="0" borderId="45" xfId="2" applyNumberFormat="1" applyFont="1" applyFill="1" applyBorder="1" applyAlignment="1">
      <alignment vertical="center"/>
    </xf>
    <xf numFmtId="49" fontId="58" fillId="0" borderId="21" xfId="2" applyNumberFormat="1" applyFont="1" applyFill="1" applyBorder="1" applyAlignment="1">
      <alignment vertical="center"/>
    </xf>
    <xf numFmtId="49" fontId="58" fillId="0" borderId="13" xfId="2" applyNumberFormat="1" applyFont="1" applyFill="1" applyBorder="1" applyAlignment="1">
      <alignment horizontal="left" vertical="center" wrapText="1"/>
    </xf>
    <xf numFmtId="49" fontId="101" fillId="0" borderId="0" xfId="2" applyNumberFormat="1" applyFont="1" applyFill="1" applyBorder="1" applyAlignment="1">
      <alignment vertical="center"/>
    </xf>
    <xf numFmtId="49" fontId="96" fillId="0" borderId="21" xfId="2" applyNumberFormat="1" applyFont="1" applyFill="1" applyBorder="1" applyAlignment="1">
      <alignment horizontal="center" vertical="center"/>
    </xf>
    <xf numFmtId="164" fontId="98" fillId="0" borderId="13" xfId="2" applyNumberFormat="1" applyFont="1" applyFill="1" applyBorder="1" applyAlignment="1">
      <alignment horizontal="center" vertical="center" wrapText="1"/>
    </xf>
    <xf numFmtId="0" fontId="95" fillId="0" borderId="13" xfId="2" applyFont="1" applyFill="1" applyBorder="1"/>
    <xf numFmtId="169" fontId="102" fillId="0" borderId="13" xfId="2" applyNumberFormat="1" applyFont="1" applyFill="1" applyBorder="1" applyAlignment="1">
      <alignment horizontal="left" vertical="center" wrapText="1"/>
    </xf>
    <xf numFmtId="49" fontId="68" fillId="0" borderId="13" xfId="2" applyNumberFormat="1" applyFont="1" applyFill="1" applyBorder="1" applyAlignment="1">
      <alignment horizontal="left" vertical="center" wrapText="1"/>
    </xf>
    <xf numFmtId="164" fontId="102" fillId="0" borderId="13" xfId="2" applyNumberFormat="1" applyFont="1" applyFill="1" applyBorder="1" applyAlignment="1">
      <alignment horizontal="center" vertical="center" wrapText="1"/>
    </xf>
    <xf numFmtId="167" fontId="102" fillId="0" borderId="13" xfId="2" applyNumberFormat="1" applyFont="1" applyFill="1" applyBorder="1" applyAlignment="1">
      <alignment horizontal="center" vertical="center" wrapText="1"/>
    </xf>
    <xf numFmtId="167" fontId="102" fillId="0" borderId="44" xfId="2" applyNumberFormat="1" applyFont="1" applyFill="1" applyBorder="1" applyAlignment="1">
      <alignment horizontal="center" vertical="center" wrapText="1"/>
    </xf>
    <xf numFmtId="0" fontId="103" fillId="0" borderId="0" xfId="2" applyFont="1" applyFill="1"/>
    <xf numFmtId="49" fontId="14" fillId="0" borderId="13" xfId="2" applyNumberFormat="1" applyFont="1" applyFill="1" applyBorder="1" applyAlignment="1">
      <alignment horizontal="left" vertical="center" wrapText="1"/>
    </xf>
    <xf numFmtId="167" fontId="65" fillId="0" borderId="13" xfId="2" applyNumberFormat="1" applyFont="1" applyFill="1" applyBorder="1" applyAlignment="1">
      <alignment horizontal="center" vertical="center" wrapText="1"/>
    </xf>
    <xf numFmtId="167" fontId="65" fillId="0" borderId="13" xfId="2" quotePrefix="1" applyNumberFormat="1" applyFont="1" applyFill="1" applyBorder="1" applyAlignment="1">
      <alignment horizontal="left" vertical="center" wrapText="1"/>
    </xf>
    <xf numFmtId="167" fontId="14" fillId="0" borderId="44" xfId="2" applyNumberFormat="1" applyFont="1" applyFill="1" applyBorder="1" applyAlignment="1">
      <alignment horizontal="center" vertical="center" wrapText="1"/>
    </xf>
    <xf numFmtId="49" fontId="25" fillId="0" borderId="13" xfId="2" applyNumberFormat="1" applyFont="1" applyFill="1" applyBorder="1" applyAlignment="1">
      <alignment horizontal="left" vertical="center" wrapText="1"/>
    </xf>
    <xf numFmtId="0" fontId="43" fillId="0" borderId="0" xfId="2" applyFont="1" applyFill="1"/>
    <xf numFmtId="49" fontId="21" fillId="0" borderId="13" xfId="2" applyNumberFormat="1" applyFont="1" applyFill="1" applyBorder="1" applyAlignment="1">
      <alignment horizontal="left" vertical="center" wrapText="1"/>
    </xf>
    <xf numFmtId="167" fontId="21" fillId="0" borderId="13" xfId="2" quotePrefix="1" applyNumberFormat="1" applyFont="1" applyFill="1" applyBorder="1" applyAlignment="1">
      <alignment horizontal="left" vertical="center" wrapText="1"/>
    </xf>
    <xf numFmtId="168" fontId="19" fillId="0" borderId="13" xfId="2" applyNumberFormat="1" applyFont="1" applyFill="1" applyBorder="1" applyAlignment="1">
      <alignment horizontal="center" vertical="center" wrapText="1"/>
    </xf>
    <xf numFmtId="9" fontId="19" fillId="0" borderId="13" xfId="2" applyNumberFormat="1" applyFont="1" applyFill="1" applyBorder="1" applyAlignment="1">
      <alignment horizontal="center" vertical="center" wrapText="1"/>
    </xf>
    <xf numFmtId="167" fontId="19" fillId="0" borderId="13" xfId="2" applyNumberFormat="1" applyFont="1" applyFill="1" applyBorder="1" applyAlignment="1">
      <alignment horizontal="center" vertical="center" wrapText="1"/>
    </xf>
    <xf numFmtId="167" fontId="21" fillId="0" borderId="13" xfId="2" applyNumberFormat="1" applyFont="1" applyFill="1" applyBorder="1" applyAlignment="1">
      <alignment horizontal="left" vertical="center" wrapText="1"/>
    </xf>
    <xf numFmtId="164" fontId="19" fillId="0" borderId="13" xfId="2" applyNumberFormat="1" applyFont="1" applyFill="1" applyBorder="1" applyAlignment="1">
      <alignment horizontal="center" vertical="center" wrapText="1"/>
    </xf>
    <xf numFmtId="0" fontId="43" fillId="0" borderId="13" xfId="2" applyFont="1" applyFill="1" applyBorder="1"/>
    <xf numFmtId="0" fontId="104" fillId="0" borderId="0" xfId="2" applyFont="1" applyFill="1"/>
    <xf numFmtId="49" fontId="68" fillId="0" borderId="21" xfId="2" applyNumberFormat="1" applyFont="1" applyFill="1" applyBorder="1" applyAlignment="1">
      <alignment horizontal="center" vertical="center" wrapText="1"/>
    </xf>
    <xf numFmtId="164" fontId="29" fillId="0" borderId="13" xfId="3" applyNumberFormat="1" applyFont="1" applyFill="1" applyBorder="1" applyAlignment="1">
      <alignment horizontal="left" vertical="center" wrapText="1"/>
    </xf>
    <xf numFmtId="168" fontId="29" fillId="0" borderId="13" xfId="2" applyNumberFormat="1" applyFont="1" applyFill="1" applyBorder="1" applyAlignment="1">
      <alignment horizontal="center" vertical="center" wrapText="1"/>
    </xf>
    <xf numFmtId="9" fontId="29" fillId="0" borderId="13" xfId="2" applyNumberFormat="1" applyFont="1" applyFill="1" applyBorder="1" applyAlignment="1">
      <alignment horizontal="center" vertical="center" wrapText="1"/>
    </xf>
    <xf numFmtId="164" fontId="31" fillId="0" borderId="13" xfId="1" applyNumberFormat="1" applyFont="1" applyFill="1" applyBorder="1" applyAlignment="1">
      <alignment horizontal="center" vertical="center" wrapText="1"/>
    </xf>
    <xf numFmtId="168" fontId="31" fillId="0" borderId="13" xfId="2" applyNumberFormat="1" applyFont="1" applyFill="1" applyBorder="1" applyAlignment="1">
      <alignment horizontal="center" vertical="center" wrapText="1"/>
    </xf>
    <xf numFmtId="167" fontId="29" fillId="0" borderId="44" xfId="2" applyNumberFormat="1" applyFont="1" applyFill="1" applyBorder="1" applyAlignment="1">
      <alignment horizontal="center" vertical="center" wrapText="1"/>
    </xf>
    <xf numFmtId="0" fontId="104" fillId="0" borderId="13" xfId="2" applyFont="1" applyFill="1" applyBorder="1"/>
    <xf numFmtId="0" fontId="105" fillId="0" borderId="0" xfId="2" applyFont="1" applyFill="1"/>
    <xf numFmtId="49" fontId="96" fillId="0" borderId="13" xfId="2" applyNumberFormat="1" applyFont="1" applyFill="1" applyBorder="1" applyAlignment="1">
      <alignment horizontal="left" vertical="center" wrapText="1"/>
    </xf>
    <xf numFmtId="0" fontId="105" fillId="0" borderId="13" xfId="2" applyFont="1" applyFill="1" applyBorder="1"/>
    <xf numFmtId="0" fontId="106" fillId="0" borderId="0" xfId="2" applyFont="1" applyFill="1"/>
    <xf numFmtId="0" fontId="106" fillId="0" borderId="13" xfId="2" applyFont="1" applyFill="1" applyBorder="1"/>
    <xf numFmtId="0" fontId="43" fillId="0" borderId="0" xfId="2" applyFont="1"/>
    <xf numFmtId="164" fontId="105" fillId="0" borderId="13" xfId="2" applyNumberFormat="1" applyFont="1" applyFill="1" applyBorder="1"/>
    <xf numFmtId="0" fontId="105" fillId="0" borderId="0" xfId="2" applyFont="1"/>
    <xf numFmtId="49" fontId="70" fillId="0" borderId="13" xfId="2" applyNumberFormat="1" applyFont="1" applyFill="1" applyBorder="1" applyAlignment="1">
      <alignment horizontal="left" vertical="center" wrapText="1"/>
    </xf>
    <xf numFmtId="9" fontId="21" fillId="0" borderId="13" xfId="1" applyFont="1" applyFill="1" applyBorder="1" applyAlignment="1">
      <alignment horizontal="center" vertical="center" wrapText="1"/>
    </xf>
    <xf numFmtId="0" fontId="80" fillId="0" borderId="0" xfId="2" applyFont="1"/>
    <xf numFmtId="169" fontId="14" fillId="0" borderId="13" xfId="2" applyNumberFormat="1" applyFont="1" applyFill="1" applyBorder="1" applyAlignment="1">
      <alignment vertical="center" wrapText="1"/>
    </xf>
    <xf numFmtId="49" fontId="12" fillId="0" borderId="13" xfId="2" applyNumberFormat="1" applyFont="1" applyFill="1" applyBorder="1" applyAlignment="1">
      <alignment horizontal="center" vertical="center" wrapText="1"/>
    </xf>
    <xf numFmtId="49" fontId="19" fillId="0" borderId="13" xfId="2" applyNumberFormat="1" applyFont="1" applyFill="1" applyBorder="1" applyAlignment="1">
      <alignment horizontal="center" vertical="center" wrapText="1"/>
    </xf>
    <xf numFmtId="167" fontId="19" fillId="0" borderId="13" xfId="2" quotePrefix="1" applyNumberFormat="1" applyFont="1" applyFill="1" applyBorder="1" applyAlignment="1">
      <alignment horizontal="left" vertical="center" wrapText="1"/>
    </xf>
    <xf numFmtId="167" fontId="19" fillId="0" borderId="13" xfId="2" quotePrefix="1" applyNumberFormat="1" applyFont="1" applyFill="1" applyBorder="1" applyAlignment="1">
      <alignment horizontal="center" vertical="center" wrapText="1"/>
    </xf>
    <xf numFmtId="167" fontId="19" fillId="0" borderId="13" xfId="2" applyNumberFormat="1" applyFont="1" applyFill="1" applyBorder="1" applyAlignment="1">
      <alignment horizontal="left" vertical="center" wrapText="1"/>
    </xf>
    <xf numFmtId="0" fontId="108" fillId="0" borderId="13" xfId="2" applyFont="1" applyFill="1" applyBorder="1"/>
    <xf numFmtId="0" fontId="108" fillId="0" borderId="0" xfId="2" applyFont="1" applyFill="1"/>
    <xf numFmtId="49" fontId="43" fillId="0" borderId="33" xfId="2" applyNumberFormat="1" applyFont="1" applyFill="1" applyBorder="1" applyAlignment="1">
      <alignment horizontal="center" vertical="center" wrapText="1"/>
    </xf>
    <xf numFmtId="169" fontId="21" fillId="0" borderId="22" xfId="2" applyNumberFormat="1" applyFont="1" applyFill="1" applyBorder="1" applyAlignment="1">
      <alignment horizontal="left" vertical="center" wrapText="1"/>
    </xf>
    <xf numFmtId="49" fontId="43" fillId="0" borderId="22" xfId="2" applyNumberFormat="1" applyFont="1" applyFill="1" applyBorder="1" applyAlignment="1">
      <alignment horizontal="center" vertical="center" wrapText="1"/>
    </xf>
    <xf numFmtId="164" fontId="21" fillId="0" borderId="22" xfId="2" applyNumberFormat="1" applyFont="1" applyFill="1" applyBorder="1" applyAlignment="1">
      <alignment horizontal="center" vertical="center" wrapText="1"/>
    </xf>
    <xf numFmtId="167" fontId="21" fillId="0" borderId="22" xfId="2" applyNumberFormat="1" applyFont="1" applyFill="1" applyBorder="1" applyAlignment="1">
      <alignment horizontal="center" vertical="center" wrapText="1"/>
    </xf>
    <xf numFmtId="168" fontId="21" fillId="0" borderId="22" xfId="2" quotePrefix="1" applyNumberFormat="1" applyFont="1" applyFill="1" applyBorder="1" applyAlignment="1">
      <alignment horizontal="center" vertical="center" wrapText="1"/>
    </xf>
    <xf numFmtId="9" fontId="21" fillId="0" borderId="22" xfId="2" quotePrefix="1" applyNumberFormat="1" applyFont="1" applyFill="1" applyBorder="1" applyAlignment="1">
      <alignment horizontal="center" vertical="center" wrapText="1"/>
    </xf>
    <xf numFmtId="167" fontId="21" fillId="0" borderId="22" xfId="2" quotePrefix="1" applyNumberFormat="1" applyFont="1" applyFill="1" applyBorder="1" applyAlignment="1">
      <alignment horizontal="center" vertical="center" wrapText="1"/>
    </xf>
    <xf numFmtId="164" fontId="12" fillId="0" borderId="22" xfId="2" applyNumberFormat="1" applyFont="1" applyFill="1" applyBorder="1" applyAlignment="1">
      <alignment horizontal="center" vertical="center" wrapText="1"/>
    </xf>
    <xf numFmtId="164" fontId="21" fillId="0" borderId="22" xfId="1" applyNumberFormat="1" applyFont="1" applyFill="1" applyBorder="1" applyAlignment="1">
      <alignment horizontal="center" vertical="center" wrapText="1"/>
    </xf>
    <xf numFmtId="164" fontId="14" fillId="0" borderId="22" xfId="1" applyNumberFormat="1" applyFont="1" applyFill="1" applyBorder="1" applyAlignment="1">
      <alignment horizontal="center" vertical="center" wrapText="1"/>
    </xf>
    <xf numFmtId="164" fontId="21" fillId="0" borderId="22" xfId="2" quotePrefix="1" applyNumberFormat="1" applyFont="1" applyFill="1" applyBorder="1" applyAlignment="1">
      <alignment horizontal="center" vertical="center" wrapText="1"/>
    </xf>
    <xf numFmtId="167" fontId="21" fillId="0" borderId="13" xfId="8" applyNumberFormat="1" applyFont="1" applyFill="1" applyBorder="1" applyAlignment="1">
      <alignment horizontal="left" vertical="center" wrapText="1"/>
    </xf>
    <xf numFmtId="164" fontId="21" fillId="0" borderId="26" xfId="2" applyNumberFormat="1" applyFont="1" applyFill="1" applyBorder="1" applyAlignment="1">
      <alignment horizontal="center" vertical="center" wrapText="1"/>
    </xf>
    <xf numFmtId="167" fontId="14" fillId="0" borderId="13" xfId="8" applyNumberFormat="1" applyFont="1" applyFill="1" applyBorder="1" applyAlignment="1">
      <alignment horizontal="left" vertical="center" wrapText="1"/>
    </xf>
    <xf numFmtId="49" fontId="96" fillId="0" borderId="31" xfId="2" applyNumberFormat="1" applyFont="1" applyFill="1" applyBorder="1" applyAlignment="1">
      <alignment horizontal="center" vertical="center" wrapText="1"/>
    </xf>
    <xf numFmtId="167" fontId="14" fillId="0" borderId="20" xfId="2" applyNumberFormat="1" applyFont="1" applyFill="1" applyBorder="1" applyAlignment="1">
      <alignment horizontal="left" vertical="center" wrapText="1"/>
    </xf>
    <xf numFmtId="49" fontId="43" fillId="0" borderId="20" xfId="2" applyNumberFormat="1" applyFont="1" applyFill="1" applyBorder="1" applyAlignment="1">
      <alignment horizontal="center" vertical="center" wrapText="1"/>
    </xf>
    <xf numFmtId="164" fontId="21" fillId="0" borderId="20" xfId="2" applyNumberFormat="1" applyFont="1" applyFill="1" applyBorder="1" applyAlignment="1">
      <alignment horizontal="center" vertical="center" wrapText="1"/>
    </xf>
    <xf numFmtId="167" fontId="21" fillId="0" borderId="20" xfId="2" applyNumberFormat="1" applyFont="1" applyFill="1" applyBorder="1" applyAlignment="1">
      <alignment horizontal="center" vertical="center" wrapText="1"/>
    </xf>
    <xf numFmtId="168" fontId="21" fillId="0" borderId="20" xfId="2" quotePrefix="1" applyNumberFormat="1" applyFont="1" applyFill="1" applyBorder="1" applyAlignment="1">
      <alignment horizontal="center" vertical="center" wrapText="1"/>
    </xf>
    <xf numFmtId="9" fontId="21" fillId="0" borderId="20" xfId="2" quotePrefix="1" applyNumberFormat="1" applyFont="1" applyFill="1" applyBorder="1" applyAlignment="1">
      <alignment horizontal="center" vertical="center" wrapText="1"/>
    </xf>
    <xf numFmtId="167" fontId="21" fillId="0" borderId="20" xfId="2" quotePrefix="1" applyNumberFormat="1" applyFont="1" applyFill="1" applyBorder="1" applyAlignment="1">
      <alignment horizontal="center" vertical="center" wrapText="1"/>
    </xf>
    <xf numFmtId="167" fontId="12" fillId="0" borderId="20" xfId="2" applyNumberFormat="1" applyFont="1" applyFill="1" applyBorder="1" applyAlignment="1">
      <alignment horizontal="center" vertical="center" wrapText="1"/>
    </xf>
    <xf numFmtId="164" fontId="12" fillId="0" borderId="20" xfId="2" applyNumberFormat="1" applyFont="1" applyFill="1" applyBorder="1" applyAlignment="1">
      <alignment horizontal="center" vertical="center" wrapText="1"/>
    </xf>
    <xf numFmtId="164" fontId="21" fillId="0" borderId="20" xfId="1" applyNumberFormat="1" applyFont="1" applyFill="1" applyBorder="1" applyAlignment="1">
      <alignment horizontal="center" vertical="center" wrapText="1"/>
    </xf>
    <xf numFmtId="164" fontId="14" fillId="0" borderId="20" xfId="1" applyNumberFormat="1" applyFont="1" applyFill="1" applyBorder="1" applyAlignment="1">
      <alignment horizontal="center" vertical="center" wrapText="1"/>
    </xf>
    <xf numFmtId="164" fontId="12" fillId="0" borderId="46" xfId="2" applyNumberFormat="1" applyFont="1" applyFill="1" applyBorder="1" applyAlignment="1">
      <alignment horizontal="center" vertical="center" wrapText="1"/>
    </xf>
    <xf numFmtId="164" fontId="21" fillId="0" borderId="46" xfId="2" applyNumberFormat="1" applyFont="1" applyFill="1" applyBorder="1" applyAlignment="1">
      <alignment horizontal="center" vertical="center" wrapText="1"/>
    </xf>
    <xf numFmtId="168" fontId="14" fillId="0" borderId="20" xfId="2" applyNumberFormat="1" applyFont="1" applyFill="1" applyBorder="1" applyAlignment="1">
      <alignment horizontal="center" vertical="center" wrapText="1"/>
    </xf>
    <xf numFmtId="168" fontId="21" fillId="0" borderId="20" xfId="2" applyNumberFormat="1" applyFont="1" applyFill="1" applyBorder="1" applyAlignment="1">
      <alignment horizontal="center" vertical="center" wrapText="1"/>
    </xf>
    <xf numFmtId="164" fontId="21" fillId="0" borderId="20" xfId="2" quotePrefix="1" applyNumberFormat="1" applyFont="1" applyFill="1" applyBorder="1" applyAlignment="1">
      <alignment horizontal="center" vertical="center" wrapText="1"/>
    </xf>
    <xf numFmtId="167" fontId="12" fillId="0" borderId="46" xfId="2" applyNumberFormat="1" applyFont="1" applyFill="1" applyBorder="1" applyAlignment="1">
      <alignment horizontal="center" vertical="center" wrapText="1"/>
    </xf>
    <xf numFmtId="167" fontId="21" fillId="0" borderId="46" xfId="2" applyNumberFormat="1" applyFont="1" applyFill="1" applyBorder="1" applyAlignment="1">
      <alignment horizontal="center" vertical="center" wrapText="1"/>
    </xf>
    <xf numFmtId="167" fontId="21" fillId="0" borderId="10" xfId="2" applyNumberFormat="1" applyFont="1" applyFill="1" applyBorder="1" applyAlignment="1">
      <alignment horizontal="center" vertical="center" wrapText="1"/>
    </xf>
    <xf numFmtId="49" fontId="14" fillId="0" borderId="14" xfId="2" applyNumberFormat="1" applyFont="1" applyFill="1" applyBorder="1" applyAlignment="1">
      <alignment horizontal="center" vertical="center" wrapText="1"/>
    </xf>
    <xf numFmtId="167" fontId="14" fillId="0" borderId="14" xfId="2" quotePrefix="1" applyNumberFormat="1" applyFont="1" applyFill="1" applyBorder="1" applyAlignment="1">
      <alignment horizontal="center" vertical="center" wrapText="1"/>
    </xf>
    <xf numFmtId="167" fontId="14" fillId="0" borderId="14" xfId="2" applyNumberFormat="1" applyFont="1" applyFill="1" applyBorder="1" applyAlignment="1">
      <alignment horizontal="left" vertical="center" wrapText="1"/>
    </xf>
    <xf numFmtId="168" fontId="14" fillId="0" borderId="14" xfId="2" quotePrefix="1" applyNumberFormat="1" applyFont="1" applyFill="1" applyBorder="1" applyAlignment="1">
      <alignment horizontal="center" vertical="center" wrapText="1"/>
    </xf>
    <xf numFmtId="9" fontId="14" fillId="0" borderId="14" xfId="2" quotePrefix="1" applyNumberFormat="1" applyFont="1" applyFill="1" applyBorder="1" applyAlignment="1">
      <alignment horizontal="center" vertical="center" wrapText="1"/>
    </xf>
    <xf numFmtId="164" fontId="14" fillId="0" borderId="14" xfId="1" applyNumberFormat="1" applyFont="1" applyFill="1" applyBorder="1" applyAlignment="1">
      <alignment horizontal="center" vertical="center" wrapText="1"/>
    </xf>
    <xf numFmtId="167" fontId="12" fillId="0" borderId="12" xfId="6" applyNumberFormat="1" applyFont="1" applyFill="1" applyBorder="1" applyAlignment="1">
      <alignment horizontal="center" vertical="center" wrapText="1"/>
    </xf>
    <xf numFmtId="167" fontId="14" fillId="0" borderId="12" xfId="2" applyNumberFormat="1" applyFont="1" applyFill="1" applyBorder="1" applyAlignment="1">
      <alignment horizontal="center" vertical="center" wrapText="1"/>
    </xf>
    <xf numFmtId="164" fontId="14" fillId="0" borderId="39" xfId="2" applyNumberFormat="1" applyFont="1" applyFill="1" applyBorder="1" applyAlignment="1">
      <alignment horizontal="center" vertical="center" wrapText="1"/>
    </xf>
    <xf numFmtId="168" fontId="21" fillId="0" borderId="12" xfId="2" applyNumberFormat="1" applyFont="1" applyFill="1" applyBorder="1" applyAlignment="1">
      <alignment horizontal="center" vertical="center" wrapText="1"/>
    </xf>
    <xf numFmtId="164" fontId="12" fillId="0" borderId="14" xfId="6" applyNumberFormat="1" applyFont="1" applyFill="1" applyBorder="1" applyAlignment="1">
      <alignment horizontal="center" vertical="center" wrapText="1"/>
    </xf>
    <xf numFmtId="167" fontId="14" fillId="0" borderId="39" xfId="2" applyNumberFormat="1" applyFont="1" applyFill="1" applyBorder="1" applyAlignment="1">
      <alignment horizontal="center" vertical="center" wrapText="1"/>
    </xf>
    <xf numFmtId="168" fontId="14" fillId="0" borderId="38" xfId="2" applyNumberFormat="1" applyFont="1" applyFill="1" applyBorder="1" applyAlignment="1">
      <alignment horizontal="center" vertical="center" wrapText="1"/>
    </xf>
    <xf numFmtId="164" fontId="14" fillId="0" borderId="26" xfId="2" applyNumberFormat="1" applyFont="1" applyFill="1" applyBorder="1" applyAlignment="1">
      <alignment horizontal="center" vertical="center" wrapText="1"/>
    </xf>
    <xf numFmtId="164" fontId="40" fillId="0" borderId="17" xfId="1" applyNumberFormat="1" applyFont="1" applyFill="1" applyBorder="1" applyAlignment="1">
      <alignment horizontal="center" vertical="center" wrapText="1"/>
    </xf>
    <xf numFmtId="167" fontId="38" fillId="0" borderId="14" xfId="6" applyNumberFormat="1" applyFont="1" applyFill="1" applyBorder="1" applyAlignment="1">
      <alignment horizontal="center" vertical="center" wrapText="1"/>
    </xf>
    <xf numFmtId="168" fontId="21" fillId="0" borderId="17" xfId="2" applyNumberFormat="1" applyFont="1" applyFill="1" applyBorder="1" applyAlignment="1">
      <alignment horizontal="center" vertical="center" wrapText="1"/>
    </xf>
    <xf numFmtId="167" fontId="38" fillId="0" borderId="36" xfId="6" applyNumberFormat="1" applyFont="1" applyFill="1" applyBorder="1" applyAlignment="1">
      <alignment horizontal="center" vertical="center" wrapText="1"/>
    </xf>
    <xf numFmtId="168" fontId="40" fillId="0" borderId="29" xfId="2" applyNumberFormat="1" applyFont="1" applyFill="1" applyBorder="1" applyAlignment="1">
      <alignment horizontal="center" vertical="center" wrapText="1"/>
    </xf>
    <xf numFmtId="167" fontId="38" fillId="0" borderId="29" xfId="6" applyNumberFormat="1" applyFont="1" applyFill="1" applyBorder="1" applyAlignment="1">
      <alignment horizontal="center" vertical="center" wrapText="1"/>
    </xf>
    <xf numFmtId="0" fontId="92" fillId="0" borderId="19" xfId="6" applyFont="1" applyFill="1" applyBorder="1"/>
    <xf numFmtId="49" fontId="61" fillId="0" borderId="19" xfId="6" applyNumberFormat="1" applyFont="1" applyFill="1" applyBorder="1" applyAlignment="1">
      <alignment horizontal="center" vertical="center" wrapText="1"/>
    </xf>
    <xf numFmtId="49" fontId="61" fillId="0" borderId="17" xfId="6" applyNumberFormat="1" applyFont="1" applyFill="1" applyBorder="1" applyAlignment="1">
      <alignment horizontal="left" vertical="center" wrapText="1"/>
    </xf>
    <xf numFmtId="164" fontId="23" fillId="0" borderId="17" xfId="6" applyNumberFormat="1" applyFont="1" applyFill="1" applyBorder="1" applyAlignment="1">
      <alignment horizontal="center" vertical="center" wrapText="1"/>
    </xf>
    <xf numFmtId="167" fontId="23" fillId="0" borderId="17" xfId="6" applyNumberFormat="1" applyFont="1" applyFill="1" applyBorder="1" applyAlignment="1">
      <alignment horizontal="center" vertical="center" wrapText="1"/>
    </xf>
    <xf numFmtId="167" fontId="25" fillId="0" borderId="17" xfId="6" applyNumberFormat="1" applyFont="1" applyFill="1" applyBorder="1" applyAlignment="1">
      <alignment horizontal="left" vertical="center" wrapText="1"/>
    </xf>
    <xf numFmtId="168" fontId="23" fillId="0" borderId="17" xfId="6" applyNumberFormat="1" applyFont="1" applyFill="1" applyBorder="1" applyAlignment="1">
      <alignment horizontal="center" vertical="center" wrapText="1"/>
    </xf>
    <xf numFmtId="9" fontId="23" fillId="0" borderId="17" xfId="6" applyNumberFormat="1" applyFont="1" applyFill="1" applyBorder="1" applyAlignment="1">
      <alignment horizontal="center" vertical="center" wrapText="1"/>
    </xf>
    <xf numFmtId="167" fontId="25" fillId="0" borderId="17" xfId="6" applyNumberFormat="1" applyFont="1" applyFill="1" applyBorder="1" applyAlignment="1">
      <alignment horizontal="center" vertical="center" wrapText="1"/>
    </xf>
    <xf numFmtId="164" fontId="25" fillId="0" borderId="17" xfId="1" applyNumberFormat="1" applyFont="1" applyFill="1" applyBorder="1" applyAlignment="1">
      <alignment horizontal="center" vertical="center" wrapText="1"/>
    </xf>
    <xf numFmtId="167" fontId="25" fillId="0" borderId="17" xfId="2" applyNumberFormat="1" applyFont="1" applyFill="1" applyBorder="1" applyAlignment="1">
      <alignment horizontal="center" vertical="center" wrapText="1"/>
    </xf>
    <xf numFmtId="167" fontId="23" fillId="0" borderId="14" xfId="6" applyNumberFormat="1" applyFont="1" applyFill="1" applyBorder="1" applyAlignment="1">
      <alignment horizontal="center" vertical="center" wrapText="1"/>
    </xf>
    <xf numFmtId="164" fontId="25" fillId="0" borderId="36" xfId="2" applyNumberFormat="1" applyFont="1" applyFill="1" applyBorder="1" applyAlignment="1">
      <alignment horizontal="center" vertical="center" wrapText="1"/>
    </xf>
    <xf numFmtId="164" fontId="25" fillId="0" borderId="17" xfId="2" applyNumberFormat="1" applyFont="1" applyFill="1" applyBorder="1" applyAlignment="1">
      <alignment horizontal="center" vertical="center" wrapText="1"/>
    </xf>
    <xf numFmtId="168" fontId="25" fillId="0" borderId="17" xfId="2" applyNumberFormat="1" applyFont="1" applyFill="1" applyBorder="1" applyAlignment="1">
      <alignment horizontal="center" vertical="center" wrapText="1"/>
    </xf>
    <xf numFmtId="167" fontId="25" fillId="0" borderId="36" xfId="2" applyNumberFormat="1" applyFont="1" applyFill="1" applyBorder="1" applyAlignment="1">
      <alignment horizontal="center" vertical="center" wrapText="1"/>
    </xf>
    <xf numFmtId="168" fontId="25" fillId="0" borderId="29" xfId="2" applyNumberFormat="1" applyFont="1" applyFill="1" applyBorder="1" applyAlignment="1">
      <alignment horizontal="center" vertical="center" wrapText="1"/>
    </xf>
    <xf numFmtId="164" fontId="25" fillId="0" borderId="46" xfId="2" applyNumberFormat="1" applyFont="1" applyFill="1" applyBorder="1" applyAlignment="1">
      <alignment horizontal="center" vertical="center" wrapText="1"/>
    </xf>
    <xf numFmtId="164" fontId="23" fillId="0" borderId="22" xfId="6" applyNumberFormat="1" applyFont="1" applyFill="1" applyBorder="1" applyAlignment="1">
      <alignment horizontal="center" vertical="center" wrapText="1"/>
    </xf>
    <xf numFmtId="167" fontId="23" fillId="0" borderId="22" xfId="6" applyNumberFormat="1" applyFont="1" applyFill="1" applyBorder="1" applyAlignment="1">
      <alignment horizontal="center" vertical="center" wrapText="1"/>
    </xf>
    <xf numFmtId="167" fontId="23" fillId="0" borderId="48" xfId="6" applyNumberFormat="1" applyFont="1" applyFill="1" applyBorder="1" applyAlignment="1">
      <alignment horizontal="center" vertical="center" wrapText="1"/>
    </xf>
    <xf numFmtId="49" fontId="93" fillId="0" borderId="17" xfId="2" applyNumberFormat="1" applyFont="1" applyFill="1" applyBorder="1" applyAlignment="1">
      <alignment horizontal="center" vertical="center" wrapText="1"/>
    </xf>
    <xf numFmtId="164" fontId="31" fillId="0" borderId="17" xfId="2" applyNumberFormat="1" applyFont="1" applyFill="1" applyBorder="1" applyAlignment="1">
      <alignment horizontal="center" vertical="center" wrapText="1"/>
    </xf>
    <xf numFmtId="167" fontId="31" fillId="0" borderId="17" xfId="2" applyNumberFormat="1" applyFont="1" applyFill="1" applyBorder="1" applyAlignment="1">
      <alignment horizontal="center" vertical="center" wrapText="1"/>
    </xf>
    <xf numFmtId="168" fontId="31" fillId="0" borderId="17" xfId="2" quotePrefix="1" applyNumberFormat="1" applyFont="1" applyFill="1" applyBorder="1" applyAlignment="1">
      <alignment horizontal="center" vertical="center" wrapText="1"/>
    </xf>
    <xf numFmtId="9" fontId="31" fillId="0" borderId="17" xfId="2" quotePrefix="1" applyNumberFormat="1" applyFont="1" applyFill="1" applyBorder="1" applyAlignment="1">
      <alignment horizontal="center" vertical="center" wrapText="1"/>
    </xf>
    <xf numFmtId="167" fontId="31" fillId="0" borderId="17" xfId="2" quotePrefix="1" applyNumberFormat="1" applyFont="1" applyFill="1" applyBorder="1" applyAlignment="1">
      <alignment horizontal="center" vertical="center" wrapText="1"/>
    </xf>
    <xf numFmtId="164" fontId="31" fillId="0" borderId="17" xfId="1" applyNumberFormat="1" applyFont="1" applyFill="1" applyBorder="1" applyAlignment="1">
      <alignment horizontal="center" vertical="center" wrapText="1"/>
    </xf>
    <xf numFmtId="168" fontId="31" fillId="0" borderId="17" xfId="2" applyNumberFormat="1" applyFont="1" applyFill="1" applyBorder="1" applyAlignment="1">
      <alignment horizontal="center" vertical="center" wrapText="1"/>
    </xf>
    <xf numFmtId="164" fontId="31" fillId="0" borderId="36" xfId="2" applyNumberFormat="1" applyFont="1" applyFill="1" applyBorder="1" applyAlignment="1">
      <alignment horizontal="center" vertical="center" wrapText="1"/>
    </xf>
    <xf numFmtId="167" fontId="31" fillId="0" borderId="36" xfId="2" applyNumberFormat="1" applyFont="1" applyFill="1" applyBorder="1" applyAlignment="1">
      <alignment horizontal="center" vertical="center" wrapText="1"/>
    </xf>
    <xf numFmtId="168" fontId="31" fillId="0" borderId="29" xfId="2" applyNumberFormat="1" applyFont="1" applyFill="1" applyBorder="1" applyAlignment="1">
      <alignment horizontal="center" vertical="center" wrapText="1"/>
    </xf>
    <xf numFmtId="164" fontId="31" fillId="0" borderId="26" xfId="2" applyNumberFormat="1" applyFont="1" applyFill="1" applyBorder="1" applyAlignment="1">
      <alignment horizontal="center" vertical="center" wrapText="1"/>
    </xf>
    <xf numFmtId="167" fontId="31" fillId="0" borderId="44" xfId="2" applyNumberFormat="1" applyFont="1" applyFill="1" applyBorder="1" applyAlignment="1">
      <alignment horizontal="center" vertical="center" wrapText="1"/>
    </xf>
    <xf numFmtId="164" fontId="31" fillId="0" borderId="11" xfId="2" applyNumberFormat="1" applyFont="1" applyFill="1" applyBorder="1" applyAlignment="1">
      <alignment horizontal="center" vertical="center" wrapText="1"/>
    </xf>
    <xf numFmtId="164" fontId="31" fillId="0" borderId="12" xfId="2" applyNumberFormat="1" applyFont="1" applyFill="1" applyBorder="1" applyAlignment="1">
      <alignment horizontal="center" vertical="center" wrapText="1"/>
    </xf>
    <xf numFmtId="0" fontId="93" fillId="0" borderId="11" xfId="2" applyFont="1" applyFill="1" applyBorder="1"/>
    <xf numFmtId="49" fontId="21" fillId="0" borderId="13" xfId="2" applyNumberFormat="1" applyFont="1" applyFill="1" applyBorder="1" applyAlignment="1">
      <alignment horizontal="center" vertical="center" wrapText="1"/>
    </xf>
    <xf numFmtId="167" fontId="44" fillId="0" borderId="13" xfId="2" applyNumberFormat="1" applyFont="1" applyFill="1" applyBorder="1" applyAlignment="1">
      <alignment horizontal="center" vertical="center" wrapText="1"/>
    </xf>
    <xf numFmtId="167" fontId="44" fillId="0" borderId="13" xfId="2" quotePrefix="1" applyNumberFormat="1" applyFont="1" applyFill="1" applyBorder="1" applyAlignment="1">
      <alignment horizontal="left" vertical="center" wrapText="1"/>
    </xf>
    <xf numFmtId="0" fontId="94" fillId="0" borderId="13" xfId="2" applyFont="1" applyFill="1" applyBorder="1"/>
    <xf numFmtId="49" fontId="70" fillId="0" borderId="31" xfId="2" applyNumberFormat="1" applyFont="1" applyFill="1" applyBorder="1" applyAlignment="1">
      <alignment horizontal="center" vertical="center"/>
    </xf>
    <xf numFmtId="169" fontId="109" fillId="0" borderId="20" xfId="2" applyNumberFormat="1" applyFont="1" applyFill="1" applyBorder="1" applyAlignment="1">
      <alignment vertical="center" wrapText="1"/>
    </xf>
    <xf numFmtId="49" fontId="38" fillId="0" borderId="20" xfId="2" applyNumberFormat="1" applyFont="1" applyFill="1" applyBorder="1" applyAlignment="1">
      <alignment horizontal="center" vertical="center" wrapText="1"/>
    </xf>
    <xf numFmtId="164" fontId="38" fillId="0" borderId="20" xfId="2" applyNumberFormat="1" applyFont="1" applyFill="1" applyBorder="1" applyAlignment="1">
      <alignment horizontal="center" vertical="center" wrapText="1"/>
    </xf>
    <xf numFmtId="167" fontId="38" fillId="0" borderId="20" xfId="2" applyNumberFormat="1" applyFont="1" applyFill="1" applyBorder="1" applyAlignment="1">
      <alignment horizontal="center" vertical="center" wrapText="1"/>
    </xf>
    <xf numFmtId="168" fontId="38" fillId="0" borderId="20" xfId="2" applyNumberFormat="1" applyFont="1" applyFill="1" applyBorder="1" applyAlignment="1">
      <alignment horizontal="center" vertical="center" wrapText="1"/>
    </xf>
    <xf numFmtId="9" fontId="38" fillId="0" borderId="20" xfId="2" applyNumberFormat="1" applyFont="1" applyFill="1" applyBorder="1" applyAlignment="1">
      <alignment horizontal="center" vertical="center" wrapText="1"/>
    </xf>
    <xf numFmtId="167" fontId="40" fillId="0" borderId="20" xfId="1" applyNumberFormat="1" applyFont="1" applyFill="1" applyBorder="1" applyAlignment="1">
      <alignment horizontal="center" vertical="center" wrapText="1"/>
    </xf>
    <xf numFmtId="168" fontId="40" fillId="0" borderId="20" xfId="2" applyNumberFormat="1" applyFont="1" applyFill="1" applyBorder="1" applyAlignment="1">
      <alignment horizontal="center" vertical="center" wrapText="1"/>
    </xf>
    <xf numFmtId="167" fontId="38" fillId="0" borderId="44" xfId="2" applyNumberFormat="1" applyFont="1" applyFill="1" applyBorder="1" applyAlignment="1">
      <alignment horizontal="center" vertical="center" wrapText="1"/>
    </xf>
    <xf numFmtId="0" fontId="71" fillId="0" borderId="0" xfId="2" applyFont="1"/>
    <xf numFmtId="49" fontId="51" fillId="0" borderId="21" xfId="2" applyNumberFormat="1" applyFont="1" applyFill="1" applyBorder="1" applyAlignment="1">
      <alignment horizontal="center" vertical="center"/>
    </xf>
    <xf numFmtId="49" fontId="14" fillId="0" borderId="13" xfId="2" applyNumberFormat="1" applyFont="1" applyFill="1" applyBorder="1" applyAlignment="1">
      <alignment horizontal="center" vertical="center" wrapText="1"/>
    </xf>
    <xf numFmtId="9" fontId="14" fillId="0" borderId="13" xfId="2" applyNumberFormat="1" applyFont="1" applyFill="1" applyBorder="1" applyAlignment="1">
      <alignment horizontal="center" vertical="center" wrapText="1"/>
    </xf>
    <xf numFmtId="167" fontId="12" fillId="0" borderId="13" xfId="1" applyNumberFormat="1" applyFont="1" applyFill="1" applyBorder="1" applyAlignment="1">
      <alignment horizontal="center" vertical="center" wrapText="1"/>
    </xf>
    <xf numFmtId="0" fontId="103" fillId="0" borderId="0" xfId="2" applyFont="1"/>
    <xf numFmtId="49" fontId="70" fillId="0" borderId="21" xfId="2" applyNumberFormat="1" applyFont="1" applyFill="1" applyBorder="1" applyAlignment="1">
      <alignment horizontal="center" vertical="center"/>
    </xf>
    <xf numFmtId="0" fontId="60" fillId="0" borderId="0" xfId="2" applyFont="1"/>
    <xf numFmtId="164" fontId="38" fillId="0" borderId="44" xfId="2" applyNumberFormat="1" applyFont="1" applyFill="1" applyBorder="1" applyAlignment="1">
      <alignment horizontal="center" vertical="center" wrapText="1"/>
    </xf>
    <xf numFmtId="0" fontId="79" fillId="0" borderId="13" xfId="2" applyFont="1" applyFill="1" applyBorder="1"/>
    <xf numFmtId="168" fontId="59" fillId="0" borderId="13" xfId="2" quotePrefix="1" applyNumberFormat="1" applyFont="1" applyFill="1" applyBorder="1" applyAlignment="1">
      <alignment horizontal="center" vertical="center" wrapText="1"/>
    </xf>
    <xf numFmtId="9" fontId="59" fillId="0" borderId="13" xfId="2" quotePrefix="1" applyNumberFormat="1" applyFont="1" applyFill="1" applyBorder="1" applyAlignment="1">
      <alignment horizontal="center" vertical="center" wrapText="1"/>
    </xf>
    <xf numFmtId="170" fontId="59" fillId="0" borderId="13" xfId="2" applyNumberFormat="1" applyFont="1" applyFill="1" applyBorder="1" applyAlignment="1">
      <alignment horizontal="center" vertical="center" wrapText="1"/>
    </xf>
    <xf numFmtId="0" fontId="95" fillId="0" borderId="0" xfId="2" applyFont="1" applyFill="1" applyAlignment="1"/>
    <xf numFmtId="0" fontId="95" fillId="0" borderId="13" xfId="2" applyFont="1" applyFill="1" applyBorder="1" applyAlignment="1"/>
    <xf numFmtId="0" fontId="110" fillId="0" borderId="13" xfId="2" applyFont="1" applyFill="1" applyBorder="1" applyAlignment="1"/>
    <xf numFmtId="49" fontId="46" fillId="0" borderId="21" xfId="2" applyNumberFormat="1" applyFont="1" applyFill="1" applyBorder="1" applyAlignment="1">
      <alignment horizontal="center" vertical="center"/>
    </xf>
    <xf numFmtId="168" fontId="38" fillId="0" borderId="13" xfId="2" quotePrefix="1" applyNumberFormat="1" applyFont="1" applyFill="1" applyBorder="1" applyAlignment="1">
      <alignment horizontal="center" vertical="center" wrapText="1"/>
    </xf>
    <xf numFmtId="0" fontId="111" fillId="0" borderId="13" xfId="2" applyFont="1" applyFill="1" applyBorder="1"/>
    <xf numFmtId="0" fontId="111" fillId="0" borderId="0" xfId="2" applyFont="1" applyFill="1"/>
    <xf numFmtId="0" fontId="95" fillId="0" borderId="0" xfId="2" applyFont="1"/>
    <xf numFmtId="169" fontId="109" fillId="0" borderId="13" xfId="2" applyNumberFormat="1" applyFont="1" applyFill="1" applyBorder="1" applyAlignment="1">
      <alignment vertical="center" wrapText="1"/>
    </xf>
    <xf numFmtId="9" fontId="38" fillId="0" borderId="13" xfId="2" quotePrefix="1" applyNumberFormat="1" applyFont="1" applyFill="1" applyBorder="1" applyAlignment="1">
      <alignment horizontal="center" vertical="center" wrapText="1"/>
    </xf>
    <xf numFmtId="167" fontId="38" fillId="0" borderId="13" xfId="1" applyNumberFormat="1" applyFont="1" applyFill="1" applyBorder="1" applyAlignment="1">
      <alignment horizontal="center" vertical="center" wrapText="1"/>
    </xf>
    <xf numFmtId="49" fontId="58" fillId="0" borderId="21" xfId="2" applyNumberFormat="1" applyFont="1" applyFill="1" applyBorder="1" applyAlignment="1">
      <alignment horizontal="center" vertical="center"/>
    </xf>
    <xf numFmtId="0" fontId="99" fillId="0" borderId="13" xfId="2" applyFont="1" applyBorder="1"/>
    <xf numFmtId="0" fontId="99" fillId="0" borderId="13" xfId="2" applyFont="1" applyFill="1" applyBorder="1"/>
    <xf numFmtId="0" fontId="99" fillId="0" borderId="0" xfId="2" applyFont="1"/>
    <xf numFmtId="169" fontId="59" fillId="0" borderId="22" xfId="2" applyNumberFormat="1" applyFont="1" applyFill="1" applyBorder="1" applyAlignment="1">
      <alignment vertical="center" wrapText="1"/>
    </xf>
    <xf numFmtId="49" fontId="70" fillId="0" borderId="22" xfId="2" applyNumberFormat="1" applyFont="1" applyFill="1" applyBorder="1" applyAlignment="1">
      <alignment horizontal="center" vertical="center" wrapText="1"/>
    </xf>
    <xf numFmtId="164" fontId="38" fillId="0" borderId="22" xfId="2" applyNumberFormat="1" applyFont="1" applyFill="1" applyBorder="1" applyAlignment="1">
      <alignment horizontal="center" vertical="center" wrapText="1"/>
    </xf>
    <xf numFmtId="164" fontId="29" fillId="0" borderId="22" xfId="2" applyNumberFormat="1" applyFont="1" applyFill="1" applyBorder="1" applyAlignment="1">
      <alignment horizontal="center" vertical="center" wrapText="1"/>
    </xf>
    <xf numFmtId="167" fontId="38" fillId="0" borderId="22" xfId="2" applyNumberFormat="1" applyFont="1" applyFill="1" applyBorder="1" applyAlignment="1">
      <alignment horizontal="center" vertical="center" wrapText="1"/>
    </xf>
    <xf numFmtId="167" fontId="29" fillId="0" borderId="22" xfId="2" applyNumberFormat="1" applyFont="1" applyFill="1" applyBorder="1" applyAlignment="1">
      <alignment horizontal="center" vertical="center" wrapText="1"/>
    </xf>
    <xf numFmtId="167" fontId="38" fillId="0" borderId="22" xfId="2" quotePrefix="1" applyNumberFormat="1" applyFont="1" applyFill="1" applyBorder="1" applyAlignment="1">
      <alignment horizontal="left" vertical="center" wrapText="1"/>
    </xf>
    <xf numFmtId="168" fontId="38" fillId="0" borderId="22" xfId="2" quotePrefix="1" applyNumberFormat="1" applyFont="1" applyFill="1" applyBorder="1" applyAlignment="1">
      <alignment horizontal="center" vertical="center" wrapText="1"/>
    </xf>
    <xf numFmtId="167" fontId="38" fillId="0" borderId="22" xfId="2" quotePrefix="1" applyNumberFormat="1" applyFont="1" applyFill="1" applyBorder="1" applyAlignment="1">
      <alignment horizontal="center" vertical="center" wrapText="1"/>
    </xf>
    <xf numFmtId="9" fontId="38" fillId="0" borderId="22" xfId="2" quotePrefix="1" applyNumberFormat="1" applyFont="1" applyFill="1" applyBorder="1" applyAlignment="1">
      <alignment horizontal="center" vertical="center" wrapText="1"/>
    </xf>
    <xf numFmtId="167" fontId="21" fillId="0" borderId="22" xfId="1" applyNumberFormat="1" applyFont="1" applyFill="1" applyBorder="1" applyAlignment="1">
      <alignment horizontal="center" vertical="center" wrapText="1"/>
    </xf>
    <xf numFmtId="167" fontId="12" fillId="0" borderId="22" xfId="1" applyNumberFormat="1" applyFont="1" applyFill="1" applyBorder="1" applyAlignment="1">
      <alignment horizontal="center" vertical="center" wrapText="1"/>
    </xf>
    <xf numFmtId="168" fontId="52" fillId="0" borderId="22" xfId="2" applyNumberFormat="1" applyFont="1" applyFill="1" applyBorder="1" applyAlignment="1">
      <alignment horizontal="center" vertical="center" wrapText="1"/>
    </xf>
    <xf numFmtId="0" fontId="99" fillId="0" borderId="12" xfId="2" applyFont="1" applyBorder="1"/>
    <xf numFmtId="167" fontId="38" fillId="0" borderId="48" xfId="2" applyNumberFormat="1" applyFont="1" applyFill="1" applyBorder="1" applyAlignment="1">
      <alignment horizontal="center" vertical="center" wrapText="1"/>
    </xf>
    <xf numFmtId="164" fontId="38" fillId="0" borderId="11" xfId="2" applyNumberFormat="1" applyFont="1" applyFill="1" applyBorder="1" applyAlignment="1">
      <alignment horizontal="center" vertical="center" wrapText="1"/>
    </xf>
    <xf numFmtId="168" fontId="40" fillId="0" borderId="12" xfId="2" applyNumberFormat="1" applyFont="1" applyFill="1" applyBorder="1" applyAlignment="1">
      <alignment horizontal="center" vertical="center" wrapText="1"/>
    </xf>
    <xf numFmtId="164" fontId="38" fillId="0" borderId="12" xfId="2" applyNumberFormat="1" applyFont="1" applyFill="1" applyBorder="1" applyAlignment="1">
      <alignment horizontal="center" vertical="center" wrapText="1"/>
    </xf>
    <xf numFmtId="167" fontId="38" fillId="0" borderId="12" xfId="2" applyNumberFormat="1" applyFont="1" applyFill="1" applyBorder="1" applyAlignment="1">
      <alignment horizontal="center" vertical="center" wrapText="1"/>
    </xf>
    <xf numFmtId="167" fontId="38" fillId="0" borderId="2" xfId="2" applyNumberFormat="1" applyFont="1" applyFill="1" applyBorder="1" applyAlignment="1">
      <alignment horizontal="center" vertical="center" wrapText="1"/>
    </xf>
    <xf numFmtId="0" fontId="99" fillId="0" borderId="12" xfId="2" applyFont="1" applyFill="1" applyBorder="1"/>
    <xf numFmtId="49" fontId="43" fillId="0" borderId="19" xfId="2" applyNumberFormat="1" applyFont="1" applyFill="1" applyBorder="1" applyAlignment="1">
      <alignment horizontal="center" vertical="center" wrapText="1"/>
    </xf>
    <xf numFmtId="169" fontId="21" fillId="0" borderId="17" xfId="2" applyNumberFormat="1" applyFont="1" applyFill="1" applyBorder="1" applyAlignment="1">
      <alignment horizontal="left" vertical="center" wrapText="1"/>
    </xf>
    <xf numFmtId="49" fontId="21" fillId="0" borderId="17" xfId="2" applyNumberFormat="1" applyFont="1" applyFill="1" applyBorder="1" applyAlignment="1">
      <alignment horizontal="center" vertical="center" wrapText="1"/>
    </xf>
    <xf numFmtId="164" fontId="21" fillId="0" borderId="17" xfId="2" applyNumberFormat="1" applyFont="1" applyFill="1" applyBorder="1" applyAlignment="1">
      <alignment horizontal="center" vertical="center" wrapText="1"/>
    </xf>
    <xf numFmtId="167" fontId="21" fillId="0" borderId="17" xfId="2" applyNumberFormat="1" applyFont="1" applyFill="1" applyBorder="1" applyAlignment="1">
      <alignment horizontal="center" vertical="center" wrapText="1"/>
    </xf>
    <xf numFmtId="167" fontId="21" fillId="0" borderId="17" xfId="2" quotePrefix="1" applyNumberFormat="1" applyFont="1" applyFill="1" applyBorder="1" applyAlignment="1">
      <alignment horizontal="center" vertical="center" wrapText="1"/>
    </xf>
    <xf numFmtId="167" fontId="21" fillId="0" borderId="17" xfId="2" applyNumberFormat="1" applyFont="1" applyFill="1" applyBorder="1" applyAlignment="1">
      <alignment horizontal="left" vertical="center" wrapText="1"/>
    </xf>
    <xf numFmtId="168" fontId="21" fillId="0" borderId="17" xfId="2" quotePrefix="1" applyNumberFormat="1" applyFont="1" applyFill="1" applyBorder="1" applyAlignment="1">
      <alignment horizontal="center" vertical="center" wrapText="1"/>
    </xf>
    <xf numFmtId="9" fontId="21" fillId="0" borderId="17" xfId="2" quotePrefix="1" applyNumberFormat="1" applyFont="1" applyFill="1" applyBorder="1" applyAlignment="1">
      <alignment horizontal="center" vertical="center" wrapText="1"/>
    </xf>
    <xf numFmtId="167" fontId="21" fillId="0" borderId="17" xfId="1" applyNumberFormat="1" applyFont="1" applyFill="1" applyBorder="1" applyAlignment="1">
      <alignment horizontal="center" vertical="center" wrapText="1"/>
    </xf>
    <xf numFmtId="167" fontId="19" fillId="0" borderId="17" xfId="2" applyNumberFormat="1" applyFont="1" applyFill="1" applyBorder="1" applyAlignment="1">
      <alignment horizontal="center" vertical="center" wrapText="1"/>
    </xf>
    <xf numFmtId="167" fontId="19" fillId="0" borderId="17" xfId="1" applyNumberFormat="1" applyFont="1" applyFill="1" applyBorder="1" applyAlignment="1">
      <alignment horizontal="center" vertical="center" wrapText="1"/>
    </xf>
    <xf numFmtId="164" fontId="21" fillId="0" borderId="14" xfId="2" applyNumberFormat="1" applyFont="1" applyFill="1" applyBorder="1" applyAlignment="1">
      <alignment horizontal="center" vertical="center" wrapText="1"/>
    </xf>
    <xf numFmtId="167" fontId="21" fillId="0" borderId="29" xfId="2" applyNumberFormat="1" applyFont="1" applyFill="1" applyBorder="1" applyAlignment="1">
      <alignment horizontal="center" vertical="center" wrapText="1"/>
    </xf>
    <xf numFmtId="164" fontId="21" fillId="0" borderId="19" xfId="2" applyNumberFormat="1" applyFont="1" applyFill="1" applyBorder="1" applyAlignment="1">
      <alignment horizontal="center" vertical="center" wrapText="1"/>
    </xf>
    <xf numFmtId="168" fontId="21" fillId="0" borderId="14" xfId="2" applyNumberFormat="1" applyFont="1" applyFill="1" applyBorder="1" applyAlignment="1">
      <alignment horizontal="center" vertical="center" wrapText="1"/>
    </xf>
    <xf numFmtId="167" fontId="21" fillId="0" borderId="14" xfId="2" applyNumberFormat="1" applyFont="1" applyFill="1" applyBorder="1" applyAlignment="1">
      <alignment horizontal="center" vertical="center" wrapText="1"/>
    </xf>
    <xf numFmtId="0" fontId="21" fillId="0" borderId="19" xfId="2" applyFont="1" applyFill="1" applyBorder="1"/>
    <xf numFmtId="0" fontId="21" fillId="0" borderId="0" xfId="2" applyFont="1" applyFill="1"/>
    <xf numFmtId="49" fontId="14" fillId="0" borderId="27" xfId="2" applyNumberFormat="1" applyFont="1" applyFill="1" applyBorder="1" applyAlignment="1">
      <alignment horizontal="center" vertical="center" wrapText="1"/>
    </xf>
    <xf numFmtId="49" fontId="112" fillId="0" borderId="23" xfId="2" applyNumberFormat="1" applyFont="1" applyFill="1" applyBorder="1" applyAlignment="1">
      <alignment horizontal="left" vertical="center" wrapText="1"/>
    </xf>
    <xf numFmtId="167" fontId="14" fillId="0" borderId="23" xfId="1" applyNumberFormat="1" applyFont="1" applyFill="1" applyBorder="1" applyAlignment="1">
      <alignment horizontal="center" vertical="center" wrapText="1"/>
    </xf>
    <xf numFmtId="167" fontId="12" fillId="0" borderId="23" xfId="2" applyNumberFormat="1" applyFont="1" applyFill="1" applyBorder="1" applyAlignment="1">
      <alignment horizontal="center" vertical="center" wrapText="1"/>
    </xf>
    <xf numFmtId="167" fontId="12" fillId="0" borderId="23" xfId="1" applyNumberFormat="1" applyFont="1" applyFill="1" applyBorder="1" applyAlignment="1">
      <alignment horizontal="center" vertical="center" wrapText="1"/>
    </xf>
    <xf numFmtId="167" fontId="14" fillId="0" borderId="28" xfId="2" applyNumberFormat="1" applyFont="1" applyFill="1" applyBorder="1" applyAlignment="1">
      <alignment horizontal="center" vertical="center" wrapText="1"/>
    </xf>
    <xf numFmtId="164" fontId="14" fillId="0" borderId="19" xfId="2" applyNumberFormat="1" applyFont="1" applyFill="1" applyBorder="1" applyAlignment="1">
      <alignment horizontal="center" vertical="center" wrapText="1"/>
    </xf>
    <xf numFmtId="164" fontId="14" fillId="0" borderId="17" xfId="2" applyNumberFormat="1" applyFont="1" applyFill="1" applyBorder="1" applyAlignment="1">
      <alignment horizontal="center" vertical="center" wrapText="1"/>
    </xf>
    <xf numFmtId="0" fontId="14" fillId="0" borderId="19" xfId="2" applyFont="1" applyFill="1" applyBorder="1"/>
    <xf numFmtId="49" fontId="40" fillId="0" borderId="3" xfId="2" applyNumberFormat="1" applyFont="1" applyFill="1" applyBorder="1" applyAlignment="1">
      <alignment horizontal="center" vertical="center" wrapText="1"/>
    </xf>
    <xf numFmtId="169" fontId="109" fillId="0" borderId="4" xfId="2" applyNumberFormat="1" applyFont="1" applyFill="1" applyBorder="1" applyAlignment="1">
      <alignment vertical="center" wrapText="1"/>
    </xf>
    <xf numFmtId="49" fontId="40" fillId="0" borderId="4" xfId="2" applyNumberFormat="1" applyFont="1" applyFill="1" applyBorder="1" applyAlignment="1">
      <alignment horizontal="center" vertical="center" wrapText="1"/>
    </xf>
    <xf numFmtId="164" fontId="40" fillId="0" borderId="4" xfId="2" applyNumberFormat="1" applyFont="1" applyFill="1" applyBorder="1" applyAlignment="1">
      <alignment horizontal="center" vertical="center" wrapText="1"/>
    </xf>
    <xf numFmtId="167" fontId="40" fillId="0" borderId="4" xfId="2" applyNumberFormat="1" applyFont="1" applyFill="1" applyBorder="1" applyAlignment="1">
      <alignment horizontal="center" vertical="center" wrapText="1"/>
    </xf>
    <xf numFmtId="167" fontId="40" fillId="0" borderId="4" xfId="2" quotePrefix="1" applyNumberFormat="1" applyFont="1" applyFill="1" applyBorder="1" applyAlignment="1">
      <alignment horizontal="center" vertical="center" wrapText="1"/>
    </xf>
    <xf numFmtId="167" fontId="40" fillId="0" borderId="4" xfId="2" applyNumberFormat="1" applyFont="1" applyFill="1" applyBorder="1" applyAlignment="1">
      <alignment horizontal="left" vertical="center" wrapText="1"/>
    </xf>
    <xf numFmtId="168" fontId="40" fillId="0" borderId="4" xfId="2" quotePrefix="1" applyNumberFormat="1" applyFont="1" applyFill="1" applyBorder="1" applyAlignment="1">
      <alignment horizontal="center" vertical="center" wrapText="1"/>
    </xf>
    <xf numFmtId="9" fontId="40" fillId="0" borderId="4" xfId="2" quotePrefix="1" applyNumberFormat="1" applyFont="1" applyFill="1" applyBorder="1" applyAlignment="1">
      <alignment horizontal="center" vertical="center" wrapText="1"/>
    </xf>
    <xf numFmtId="167" fontId="40" fillId="0" borderId="4" xfId="1" applyNumberFormat="1" applyFont="1" applyFill="1" applyBorder="1" applyAlignment="1">
      <alignment horizontal="center" vertical="center" wrapText="1"/>
    </xf>
    <xf numFmtId="167" fontId="38" fillId="0" borderId="4" xfId="1" applyNumberFormat="1" applyFont="1" applyFill="1" applyBorder="1" applyAlignment="1">
      <alignment horizontal="center" vertical="center" wrapText="1"/>
    </xf>
    <xf numFmtId="168" fontId="40" fillId="0" borderId="4" xfId="2" applyNumberFormat="1" applyFont="1" applyFill="1" applyBorder="1" applyAlignment="1">
      <alignment horizontal="center" vertical="center" wrapText="1"/>
    </xf>
    <xf numFmtId="164" fontId="40" fillId="0" borderId="23" xfId="2" applyNumberFormat="1" applyFont="1" applyFill="1" applyBorder="1" applyAlignment="1">
      <alignment horizontal="center" vertical="center" wrapText="1"/>
    </xf>
    <xf numFmtId="168" fontId="40" fillId="0" borderId="23" xfId="2" applyNumberFormat="1" applyFont="1" applyFill="1" applyBorder="1" applyAlignment="1">
      <alignment horizontal="center" vertical="center" wrapText="1"/>
    </xf>
    <xf numFmtId="167" fontId="40" fillId="0" borderId="45" xfId="2" applyNumberFormat="1" applyFont="1" applyFill="1" applyBorder="1" applyAlignment="1">
      <alignment horizontal="center" vertical="center" wrapText="1"/>
    </xf>
    <xf numFmtId="167" fontId="40" fillId="0" borderId="28" xfId="2" applyNumberFormat="1" applyFont="1" applyFill="1" applyBorder="1" applyAlignment="1">
      <alignment horizontal="center" vertical="center" wrapText="1"/>
    </xf>
    <xf numFmtId="169" fontId="57" fillId="0" borderId="11" xfId="2" applyNumberFormat="1" applyFont="1" applyFill="1" applyBorder="1" applyAlignment="1">
      <alignment vertical="center" wrapText="1"/>
    </xf>
    <xf numFmtId="0" fontId="40" fillId="0" borderId="0" xfId="2" applyFont="1" applyFill="1"/>
    <xf numFmtId="49" fontId="40" fillId="0" borderId="27" xfId="2" applyNumberFormat="1" applyFont="1" applyFill="1" applyBorder="1" applyAlignment="1">
      <alignment horizontal="center" vertical="center" wrapText="1"/>
    </xf>
    <xf numFmtId="49" fontId="40" fillId="0" borderId="23" xfId="2" applyNumberFormat="1" applyFont="1" applyFill="1" applyBorder="1" applyAlignment="1">
      <alignment horizontal="center" vertical="center" wrapText="1"/>
    </xf>
    <xf numFmtId="167" fontId="40" fillId="0" borderId="23" xfId="2" quotePrefix="1" applyNumberFormat="1" applyFont="1" applyFill="1" applyBorder="1" applyAlignment="1">
      <alignment horizontal="center" vertical="center" wrapText="1"/>
    </xf>
    <xf numFmtId="167" fontId="40" fillId="0" borderId="23" xfId="2" applyNumberFormat="1" applyFont="1" applyFill="1" applyBorder="1" applyAlignment="1">
      <alignment horizontal="left" vertical="center" wrapText="1"/>
    </xf>
    <xf numFmtId="168" fontId="40" fillId="0" borderId="23" xfId="2" quotePrefix="1" applyNumberFormat="1" applyFont="1" applyFill="1" applyBorder="1" applyAlignment="1">
      <alignment horizontal="center" vertical="center" wrapText="1"/>
    </xf>
    <xf numFmtId="9" fontId="40" fillId="0" borderId="23" xfId="2" quotePrefix="1" applyNumberFormat="1" applyFont="1" applyFill="1" applyBorder="1" applyAlignment="1">
      <alignment horizontal="center" vertical="center" wrapText="1"/>
    </xf>
    <xf numFmtId="167" fontId="40" fillId="0" borderId="23" xfId="1" applyNumberFormat="1" applyFont="1" applyFill="1" applyBorder="1" applyAlignment="1">
      <alignment horizontal="center" vertical="center" wrapText="1"/>
    </xf>
    <xf numFmtId="167" fontId="38" fillId="0" borderId="23" xfId="1" applyNumberFormat="1" applyFont="1" applyFill="1" applyBorder="1" applyAlignment="1">
      <alignment horizontal="center" vertical="center" wrapText="1"/>
    </xf>
    <xf numFmtId="164" fontId="40" fillId="0" borderId="11" xfId="2" applyNumberFormat="1" applyFont="1" applyFill="1" applyBorder="1" applyAlignment="1">
      <alignment horizontal="center" vertical="center" wrapText="1"/>
    </xf>
    <xf numFmtId="164" fontId="40" fillId="0" borderId="12" xfId="2" applyNumberFormat="1" applyFont="1" applyFill="1" applyBorder="1" applyAlignment="1">
      <alignment horizontal="center" vertical="center" wrapText="1"/>
    </xf>
    <xf numFmtId="167" fontId="40" fillId="0" borderId="12" xfId="2" applyNumberFormat="1" applyFont="1" applyFill="1" applyBorder="1" applyAlignment="1">
      <alignment horizontal="center" vertical="center" wrapText="1"/>
    </xf>
    <xf numFmtId="49" fontId="21" fillId="0" borderId="19" xfId="2" applyNumberFormat="1" applyFont="1" applyFill="1" applyBorder="1" applyAlignment="1">
      <alignment horizontal="center" vertical="center" wrapText="1"/>
    </xf>
    <xf numFmtId="49" fontId="14" fillId="0" borderId="17" xfId="2" applyNumberFormat="1" applyFont="1" applyFill="1" applyBorder="1" applyAlignment="1">
      <alignment horizontal="center" vertical="center" wrapText="1"/>
    </xf>
    <xf numFmtId="167" fontId="14" fillId="0" borderId="17" xfId="2" applyNumberFormat="1" applyFont="1" applyFill="1" applyBorder="1" applyAlignment="1">
      <alignment horizontal="center" vertical="center" wrapText="1"/>
    </xf>
    <xf numFmtId="167" fontId="14" fillId="0" borderId="17" xfId="2" quotePrefix="1" applyNumberFormat="1" applyFont="1" applyFill="1" applyBorder="1" applyAlignment="1">
      <alignment horizontal="center" vertical="center" wrapText="1"/>
    </xf>
    <xf numFmtId="167" fontId="14" fillId="0" borderId="17" xfId="2" applyNumberFormat="1" applyFont="1" applyFill="1" applyBorder="1" applyAlignment="1">
      <alignment horizontal="left" vertical="center" wrapText="1"/>
    </xf>
    <xf numFmtId="168" fontId="14" fillId="0" borderId="17" xfId="2" quotePrefix="1" applyNumberFormat="1" applyFont="1" applyFill="1" applyBorder="1" applyAlignment="1">
      <alignment horizontal="center" vertical="center" wrapText="1"/>
    </xf>
    <xf numFmtId="9" fontId="14" fillId="0" borderId="17" xfId="2" quotePrefix="1" applyNumberFormat="1" applyFont="1" applyFill="1" applyBorder="1" applyAlignment="1">
      <alignment horizontal="center" vertical="center" wrapText="1"/>
    </xf>
    <xf numFmtId="168" fontId="14" fillId="0" borderId="17" xfId="2" applyNumberFormat="1" applyFont="1" applyFill="1" applyBorder="1" applyAlignment="1">
      <alignment horizontal="center" vertical="center" wrapText="1"/>
    </xf>
    <xf numFmtId="167" fontId="14" fillId="0" borderId="29" xfId="2" applyNumberFormat="1" applyFont="1" applyFill="1" applyBorder="1" applyAlignment="1">
      <alignment horizontal="center" vertical="center" wrapText="1"/>
    </xf>
    <xf numFmtId="49" fontId="40" fillId="0" borderId="19" xfId="2" applyNumberFormat="1" applyFont="1" applyFill="1" applyBorder="1" applyAlignment="1">
      <alignment horizontal="center" vertical="center" wrapText="1"/>
    </xf>
    <xf numFmtId="167" fontId="38" fillId="0" borderId="36" xfId="2" applyNumberFormat="1" applyFont="1" applyFill="1" applyBorder="1" applyAlignment="1">
      <alignment vertical="center" wrapText="1"/>
    </xf>
    <xf numFmtId="49" fontId="40" fillId="0" borderId="17" xfId="2" applyNumberFormat="1" applyFont="1" applyFill="1" applyBorder="1" applyAlignment="1">
      <alignment horizontal="center" vertical="center" wrapText="1"/>
    </xf>
    <xf numFmtId="167" fontId="40" fillId="0" borderId="17" xfId="2" quotePrefix="1" applyNumberFormat="1" applyFont="1" applyFill="1" applyBorder="1" applyAlignment="1">
      <alignment horizontal="center" vertical="center" wrapText="1"/>
    </xf>
    <xf numFmtId="167" fontId="40" fillId="0" borderId="17" xfId="2" applyNumberFormat="1" applyFont="1" applyFill="1" applyBorder="1" applyAlignment="1">
      <alignment horizontal="left" vertical="center" wrapText="1"/>
    </xf>
    <xf numFmtId="168" fontId="40" fillId="0" borderId="17" xfId="2" quotePrefix="1" applyNumberFormat="1" applyFont="1" applyFill="1" applyBorder="1" applyAlignment="1">
      <alignment horizontal="center" vertical="center" wrapText="1"/>
    </xf>
    <xf numFmtId="9" fontId="40" fillId="0" borderId="17" xfId="2" quotePrefix="1" applyNumberFormat="1" applyFont="1" applyFill="1" applyBorder="1" applyAlignment="1">
      <alignment horizontal="center" vertical="center" wrapText="1"/>
    </xf>
    <xf numFmtId="164" fontId="14" fillId="0" borderId="36" xfId="2" applyNumberFormat="1" applyFont="1" applyFill="1" applyBorder="1" applyAlignment="1">
      <alignment horizontal="center" vertical="center" wrapText="1"/>
    </xf>
    <xf numFmtId="168" fontId="40" fillId="0" borderId="14" xfId="2" applyNumberFormat="1" applyFont="1" applyFill="1" applyBorder="1" applyAlignment="1">
      <alignment horizontal="center" vertical="center" wrapText="1"/>
    </xf>
    <xf numFmtId="167" fontId="14" fillId="0" borderId="38" xfId="2" applyNumberFormat="1" applyFont="1" applyFill="1" applyBorder="1" applyAlignment="1">
      <alignment horizontal="center" vertical="center" wrapText="1"/>
    </xf>
    <xf numFmtId="164" fontId="14" fillId="0" borderId="46" xfId="2" applyNumberFormat="1" applyFont="1" applyFill="1" applyBorder="1" applyAlignment="1">
      <alignment horizontal="center" vertical="center" wrapText="1"/>
    </xf>
    <xf numFmtId="164" fontId="14" fillId="0" borderId="20" xfId="2" applyNumberFormat="1" applyFont="1" applyFill="1" applyBorder="1" applyAlignment="1">
      <alignment horizontal="center" vertical="center" wrapText="1"/>
    </xf>
    <xf numFmtId="167" fontId="14" fillId="0" borderId="20" xfId="2" applyNumberFormat="1" applyFont="1" applyFill="1" applyBorder="1" applyAlignment="1">
      <alignment horizontal="center" vertical="center" wrapText="1"/>
    </xf>
    <xf numFmtId="167" fontId="14" fillId="0" borderId="32" xfId="2" applyNumberFormat="1" applyFont="1" applyFill="1" applyBorder="1" applyAlignment="1">
      <alignment horizontal="center" vertical="center" wrapText="1"/>
    </xf>
    <xf numFmtId="49" fontId="14" fillId="0" borderId="34" xfId="2" applyNumberFormat="1" applyFont="1" applyFill="1" applyBorder="1" applyAlignment="1">
      <alignment horizontal="center" vertical="center" wrapText="1"/>
    </xf>
    <xf numFmtId="49" fontId="14" fillId="0" borderId="39" xfId="2" applyNumberFormat="1" applyFont="1" applyFill="1" applyBorder="1" applyAlignment="1">
      <alignment horizontal="center" vertical="center" wrapText="1"/>
    </xf>
    <xf numFmtId="167" fontId="14" fillId="0" borderId="14" xfId="1" applyNumberFormat="1" applyFont="1" applyFill="1" applyBorder="1" applyAlignment="1">
      <alignment horizontal="center" vertical="center" wrapText="1"/>
    </xf>
    <xf numFmtId="0" fontId="14" fillId="0" borderId="20" xfId="2" applyFont="1" applyFill="1" applyBorder="1"/>
    <xf numFmtId="49" fontId="14" fillId="0" borderId="21" xfId="2" applyNumberFormat="1" applyFont="1" applyFill="1" applyBorder="1" applyAlignment="1">
      <alignment horizontal="center" vertical="center" wrapText="1"/>
    </xf>
    <xf numFmtId="164" fontId="14" fillId="0" borderId="11" xfId="2" applyNumberFormat="1" applyFont="1" applyFill="1" applyBorder="1" applyAlignment="1">
      <alignment horizontal="center" vertical="center" wrapText="1"/>
    </xf>
    <xf numFmtId="0" fontId="14" fillId="0" borderId="11" xfId="2" applyFont="1" applyFill="1" applyBorder="1"/>
    <xf numFmtId="49" fontId="96" fillId="0" borderId="17" xfId="2" applyNumberFormat="1" applyFont="1" applyFill="1" applyBorder="1" applyAlignment="1">
      <alignment horizontal="center" vertical="center" wrapText="1"/>
    </xf>
    <xf numFmtId="164" fontId="12" fillId="0" borderId="17" xfId="2" applyNumberFormat="1" applyFont="1" applyFill="1" applyBorder="1" applyAlignment="1">
      <alignment horizontal="center" vertical="center" wrapText="1"/>
    </xf>
    <xf numFmtId="167" fontId="12" fillId="0" borderId="17" xfId="2" applyNumberFormat="1" applyFont="1" applyFill="1" applyBorder="1" applyAlignment="1">
      <alignment horizontal="center" vertical="center" wrapText="1"/>
    </xf>
    <xf numFmtId="168" fontId="12" fillId="0" borderId="17" xfId="2" applyNumberFormat="1" applyFont="1" applyFill="1" applyBorder="1" applyAlignment="1">
      <alignment horizontal="center" vertical="center" wrapText="1"/>
    </xf>
    <xf numFmtId="9" fontId="12" fillId="0" borderId="17" xfId="2" applyNumberFormat="1" applyFont="1" applyFill="1" applyBorder="1" applyAlignment="1">
      <alignment horizontal="center" vertical="center" wrapText="1"/>
    </xf>
    <xf numFmtId="167" fontId="14" fillId="0" borderId="17" xfId="1" applyNumberFormat="1" applyFont="1" applyFill="1" applyBorder="1" applyAlignment="1">
      <alignment horizontal="center" vertical="center" wrapText="1"/>
    </xf>
    <xf numFmtId="168" fontId="14" fillId="0" borderId="29" xfId="2" applyNumberFormat="1" applyFont="1" applyFill="1" applyBorder="1" applyAlignment="1">
      <alignment horizontal="center" vertical="center" wrapText="1"/>
    </xf>
    <xf numFmtId="0" fontId="95" fillId="0" borderId="19" xfId="2" applyFont="1" applyFill="1" applyBorder="1"/>
    <xf numFmtId="49" fontId="61" fillId="0" borderId="17" xfId="2" applyNumberFormat="1" applyFont="1" applyFill="1" applyBorder="1" applyAlignment="1">
      <alignment horizontal="center" vertical="center" wrapText="1"/>
    </xf>
    <xf numFmtId="164" fontId="23" fillId="0" borderId="17" xfId="2" applyNumberFormat="1" applyFont="1" applyFill="1" applyBorder="1" applyAlignment="1">
      <alignment horizontal="center" vertical="center" wrapText="1"/>
    </xf>
    <xf numFmtId="167" fontId="23" fillId="0" borderId="17" xfId="2" applyNumberFormat="1" applyFont="1" applyFill="1" applyBorder="1" applyAlignment="1">
      <alignment horizontal="center" vertical="center" wrapText="1"/>
    </xf>
    <xf numFmtId="168" fontId="23" fillId="0" borderId="17" xfId="2" applyNumberFormat="1" applyFont="1" applyFill="1" applyBorder="1" applyAlignment="1">
      <alignment horizontal="center" vertical="center" wrapText="1"/>
    </xf>
    <xf numFmtId="9" fontId="23" fillId="0" borderId="17" xfId="2" applyNumberFormat="1" applyFont="1" applyFill="1" applyBorder="1" applyAlignment="1">
      <alignment horizontal="center" vertical="center" wrapText="1"/>
    </xf>
    <xf numFmtId="167" fontId="25" fillId="0" borderId="17" xfId="1" applyNumberFormat="1" applyFont="1" applyFill="1" applyBorder="1" applyAlignment="1">
      <alignment horizontal="center" vertical="center" wrapText="1"/>
    </xf>
    <xf numFmtId="164" fontId="23" fillId="0" borderId="26" xfId="2" applyNumberFormat="1" applyFont="1" applyFill="1" applyBorder="1" applyAlignment="1">
      <alignment horizontal="center" vertical="center" wrapText="1"/>
    </xf>
    <xf numFmtId="164" fontId="23" fillId="0" borderId="19" xfId="2" applyNumberFormat="1" applyFont="1" applyFill="1" applyBorder="1" applyAlignment="1">
      <alignment horizontal="center" vertical="center" wrapText="1"/>
    </xf>
    <xf numFmtId="0" fontId="77" fillId="0" borderId="19" xfId="2" applyFont="1" applyFill="1" applyBorder="1"/>
    <xf numFmtId="49" fontId="63" fillId="0" borderId="17" xfId="2" applyNumberFormat="1" applyFont="1" applyFill="1" applyBorder="1" applyAlignment="1">
      <alignment horizontal="center" vertical="center" wrapText="1"/>
    </xf>
    <xf numFmtId="168" fontId="37" fillId="0" borderId="17" xfId="2" applyNumberFormat="1" applyFont="1" applyFill="1" applyBorder="1" applyAlignment="1">
      <alignment horizontal="center" vertical="center" wrapText="1"/>
    </xf>
    <xf numFmtId="9" fontId="37" fillId="0" borderId="17" xfId="2" applyNumberFormat="1" applyFont="1" applyFill="1" applyBorder="1" applyAlignment="1">
      <alignment horizontal="center" vertical="center" wrapText="1"/>
    </xf>
    <xf numFmtId="167" fontId="26" fillId="0" borderId="17" xfId="2" applyNumberFormat="1" applyFont="1" applyFill="1" applyBorder="1" applyAlignment="1">
      <alignment horizontal="center" vertical="center" wrapText="1"/>
    </xf>
    <xf numFmtId="167" fontId="26" fillId="0" borderId="17" xfId="1" applyNumberFormat="1" applyFont="1" applyFill="1" applyBorder="1" applyAlignment="1">
      <alignment horizontal="center" vertical="center" wrapText="1"/>
    </xf>
    <xf numFmtId="168" fontId="26" fillId="0" borderId="29" xfId="2" applyNumberFormat="1" applyFont="1" applyFill="1" applyBorder="1" applyAlignment="1">
      <alignment horizontal="center" vertical="center" wrapText="1"/>
    </xf>
    <xf numFmtId="164" fontId="37" fillId="0" borderId="26" xfId="2" applyNumberFormat="1" applyFont="1" applyFill="1" applyBorder="1" applyAlignment="1">
      <alignment horizontal="center" vertical="center" wrapText="1"/>
    </xf>
    <xf numFmtId="167" fontId="37" fillId="0" borderId="44" xfId="2" applyNumberFormat="1" applyFont="1" applyFill="1" applyBorder="1" applyAlignment="1">
      <alignment horizontal="center" vertical="center" wrapText="1"/>
    </xf>
    <xf numFmtId="0" fontId="64" fillId="0" borderId="20" xfId="2" applyFont="1" applyFill="1" applyBorder="1"/>
    <xf numFmtId="49" fontId="70" fillId="0" borderId="17" xfId="2" applyNumberFormat="1" applyFont="1" applyFill="1" applyBorder="1" applyAlignment="1">
      <alignment horizontal="center" vertical="center" wrapText="1"/>
    </xf>
    <xf numFmtId="164" fontId="38" fillId="0" borderId="17" xfId="2" applyNumberFormat="1" applyFont="1" applyFill="1" applyBorder="1" applyAlignment="1">
      <alignment horizontal="center" vertical="center" wrapText="1"/>
    </xf>
    <xf numFmtId="167" fontId="38" fillId="0" borderId="17" xfId="2" applyNumberFormat="1" applyFont="1" applyFill="1" applyBorder="1" applyAlignment="1">
      <alignment horizontal="center" vertical="center" wrapText="1"/>
    </xf>
    <xf numFmtId="168" fontId="38" fillId="0" borderId="17" xfId="2" applyNumberFormat="1" applyFont="1" applyFill="1" applyBorder="1" applyAlignment="1">
      <alignment horizontal="center" vertical="center" wrapText="1"/>
    </xf>
    <xf numFmtId="9" fontId="38" fillId="0" borderId="17" xfId="2" applyNumberFormat="1" applyFont="1" applyFill="1" applyBorder="1" applyAlignment="1">
      <alignment horizontal="center" vertical="center" wrapText="1"/>
    </xf>
    <xf numFmtId="164" fontId="38" fillId="0" borderId="26" xfId="2" applyNumberFormat="1" applyFont="1" applyFill="1" applyBorder="1" applyAlignment="1">
      <alignment horizontal="center" vertical="center" wrapText="1"/>
    </xf>
    <xf numFmtId="164" fontId="38" fillId="0" borderId="19" xfId="2" applyNumberFormat="1" applyFont="1" applyFill="1" applyBorder="1" applyAlignment="1">
      <alignment horizontal="center" vertical="center" wrapText="1"/>
    </xf>
    <xf numFmtId="0" fontId="60" fillId="0" borderId="11" xfId="2" applyFont="1" applyFill="1" applyBorder="1"/>
    <xf numFmtId="49" fontId="68" fillId="0" borderId="17" xfId="2" applyNumberFormat="1" applyFont="1" applyFill="1" applyBorder="1" applyAlignment="1">
      <alignment horizontal="center" vertical="center" wrapText="1"/>
    </xf>
    <xf numFmtId="164" fontId="29" fillId="0" borderId="17" xfId="2" applyNumberFormat="1" applyFont="1" applyFill="1" applyBorder="1" applyAlignment="1">
      <alignment horizontal="center" vertical="center" wrapText="1"/>
    </xf>
    <xf numFmtId="167" fontId="29" fillId="0" borderId="17" xfId="2" applyNumberFormat="1" applyFont="1" applyFill="1" applyBorder="1" applyAlignment="1">
      <alignment horizontal="center" vertical="center" wrapText="1"/>
    </xf>
    <xf numFmtId="168" fontId="29" fillId="0" borderId="17" xfId="2" applyNumberFormat="1" applyFont="1" applyFill="1" applyBorder="1" applyAlignment="1">
      <alignment horizontal="center" vertical="center" wrapText="1"/>
    </xf>
    <xf numFmtId="9" fontId="29" fillId="0" borderId="17" xfId="2" applyNumberFormat="1" applyFont="1" applyFill="1" applyBorder="1" applyAlignment="1">
      <alignment horizontal="center" vertical="center" wrapText="1"/>
    </xf>
    <xf numFmtId="167" fontId="31" fillId="0" borderId="17" xfId="1" applyNumberFormat="1" applyFont="1" applyFill="1" applyBorder="1" applyAlignment="1">
      <alignment horizontal="center" vertical="center" wrapText="1"/>
    </xf>
    <xf numFmtId="164" fontId="29" fillId="0" borderId="26" xfId="2" applyNumberFormat="1" applyFont="1" applyFill="1" applyBorder="1" applyAlignment="1">
      <alignment horizontal="center" vertical="center" wrapText="1"/>
    </xf>
    <xf numFmtId="164" fontId="29" fillId="0" borderId="19" xfId="2" applyNumberFormat="1" applyFont="1" applyFill="1" applyBorder="1" applyAlignment="1">
      <alignment horizontal="center" vertical="center" wrapText="1"/>
    </xf>
    <xf numFmtId="0" fontId="116" fillId="0" borderId="19" xfId="2" applyFont="1" applyFill="1" applyBorder="1"/>
    <xf numFmtId="0" fontId="116" fillId="0" borderId="0" xfId="2" applyFont="1" applyFill="1"/>
    <xf numFmtId="0" fontId="116" fillId="0" borderId="0" xfId="2" applyFont="1"/>
    <xf numFmtId="0" fontId="108" fillId="0" borderId="0" xfId="2" applyFont="1"/>
    <xf numFmtId="49" fontId="117" fillId="0" borderId="21" xfId="2" applyNumberFormat="1" applyFont="1" applyFill="1" applyBorder="1" applyAlignment="1">
      <alignment horizontal="center" vertical="center"/>
    </xf>
    <xf numFmtId="169" fontId="19" fillId="0" borderId="13" xfId="8" applyNumberFormat="1" applyFont="1" applyFill="1" applyBorder="1" applyAlignment="1">
      <alignment vertical="center" wrapText="1"/>
    </xf>
    <xf numFmtId="49" fontId="117" fillId="0" borderId="13" xfId="2" applyNumberFormat="1" applyFont="1" applyFill="1" applyBorder="1" applyAlignment="1">
      <alignment horizontal="center" vertical="center" wrapText="1"/>
    </xf>
    <xf numFmtId="168" fontId="19" fillId="0" borderId="13" xfId="2" quotePrefix="1" applyNumberFormat="1" applyFont="1" applyFill="1" applyBorder="1" applyAlignment="1">
      <alignment horizontal="center" vertical="center" wrapText="1"/>
    </xf>
    <xf numFmtId="167" fontId="19" fillId="0" borderId="44" xfId="2" applyNumberFormat="1" applyFont="1" applyFill="1" applyBorder="1" applyAlignment="1">
      <alignment horizontal="center" vertical="center" wrapText="1"/>
    </xf>
    <xf numFmtId="0" fontId="92" fillId="0" borderId="0" xfId="2" applyFont="1"/>
    <xf numFmtId="169" fontId="40" fillId="0" borderId="13" xfId="8" applyNumberFormat="1" applyFont="1" applyFill="1" applyBorder="1" applyAlignment="1">
      <alignment vertical="center" wrapText="1"/>
    </xf>
    <xf numFmtId="0" fontId="92" fillId="0" borderId="13" xfId="2" applyFont="1" applyFill="1" applyBorder="1"/>
    <xf numFmtId="0" fontId="92" fillId="0" borderId="0" xfId="2" applyFont="1" applyFill="1"/>
    <xf numFmtId="0" fontId="47" fillId="0" borderId="0" xfId="2" applyFont="1"/>
    <xf numFmtId="167" fontId="19" fillId="0" borderId="13" xfId="1" applyNumberFormat="1" applyFont="1" applyFill="1" applyBorder="1" applyAlignment="1">
      <alignment horizontal="center" vertical="center" wrapText="1"/>
    </xf>
    <xf numFmtId="169" fontId="81" fillId="0" borderId="13" xfId="8" applyNumberFormat="1" applyFont="1" applyFill="1" applyBorder="1" applyAlignment="1">
      <alignment vertical="center" wrapText="1"/>
    </xf>
    <xf numFmtId="167" fontId="59" fillId="0" borderId="13" xfId="1" applyNumberFormat="1" applyFont="1" applyFill="1" applyBorder="1" applyAlignment="1">
      <alignment horizontal="center" vertical="center" wrapText="1"/>
    </xf>
    <xf numFmtId="167" fontId="59" fillId="0" borderId="13" xfId="6" applyNumberFormat="1" applyFont="1" applyFill="1" applyBorder="1" applyAlignment="1">
      <alignment horizontal="center" vertical="center" wrapText="1"/>
    </xf>
    <xf numFmtId="169" fontId="38" fillId="0" borderId="13" xfId="8" applyNumberFormat="1" applyFont="1" applyFill="1" applyBorder="1" applyAlignment="1">
      <alignment vertical="center" wrapText="1"/>
    </xf>
    <xf numFmtId="0" fontId="12" fillId="0" borderId="13" xfId="9" applyFont="1" applyBorder="1" applyAlignment="1">
      <alignment horizontal="center" vertical="center" wrapText="1"/>
    </xf>
    <xf numFmtId="167" fontId="12" fillId="0" borderId="13" xfId="9" applyNumberFormat="1" applyFont="1" applyBorder="1" applyAlignment="1">
      <alignment horizontal="center" vertical="center" wrapText="1"/>
    </xf>
    <xf numFmtId="168" fontId="12" fillId="0" borderId="13" xfId="1" applyNumberFormat="1" applyFont="1" applyBorder="1" applyAlignment="1">
      <alignment horizontal="center" vertical="center" wrapText="1"/>
    </xf>
    <xf numFmtId="167" fontId="12" fillId="0" borderId="13" xfId="9" applyNumberFormat="1" applyFont="1" applyFill="1" applyBorder="1" applyAlignment="1">
      <alignment horizontal="center" vertical="center" wrapText="1"/>
    </xf>
    <xf numFmtId="167" fontId="12" fillId="0" borderId="13" xfId="1" applyNumberFormat="1" applyFont="1" applyBorder="1" applyAlignment="1">
      <alignment horizontal="center" vertical="center" wrapText="1"/>
    </xf>
    <xf numFmtId="164" fontId="12" fillId="0" borderId="13" xfId="9" applyNumberFormat="1" applyFont="1" applyBorder="1" applyAlignment="1">
      <alignment horizontal="center" vertical="center" wrapText="1"/>
    </xf>
    <xf numFmtId="164" fontId="12" fillId="0" borderId="13" xfId="9" applyNumberFormat="1" applyFont="1" applyFill="1" applyBorder="1" applyAlignment="1">
      <alignment horizontal="center" vertical="center" wrapText="1"/>
    </xf>
    <xf numFmtId="168" fontId="12" fillId="0" borderId="44" xfId="1" applyNumberFormat="1" applyFont="1" applyBorder="1" applyAlignment="1">
      <alignment horizontal="center" vertical="center" wrapText="1"/>
    </xf>
    <xf numFmtId="167" fontId="59" fillId="0" borderId="13" xfId="9" applyNumberFormat="1" applyFont="1" applyBorder="1" applyAlignment="1">
      <alignment horizontal="center" vertical="center" wrapText="1"/>
    </xf>
    <xf numFmtId="168" fontId="59" fillId="0" borderId="13" xfId="1" applyNumberFormat="1" applyFont="1" applyBorder="1" applyAlignment="1">
      <alignment horizontal="center" vertical="center" wrapText="1"/>
    </xf>
    <xf numFmtId="168" fontId="59" fillId="0" borderId="44" xfId="2" applyNumberFormat="1" applyFont="1" applyFill="1" applyBorder="1" applyAlignment="1">
      <alignment horizontal="center" vertical="center" wrapText="1"/>
    </xf>
    <xf numFmtId="164" fontId="59" fillId="0" borderId="13" xfId="9" applyNumberFormat="1" applyFont="1" applyBorder="1" applyAlignment="1">
      <alignment horizontal="center" vertical="center" wrapText="1"/>
    </xf>
    <xf numFmtId="49" fontId="117" fillId="0" borderId="11" xfId="2" applyNumberFormat="1" applyFont="1" applyFill="1" applyBorder="1" applyAlignment="1">
      <alignment horizontal="center" vertical="center"/>
    </xf>
    <xf numFmtId="169" fontId="19" fillId="0" borderId="12" xfId="2" applyNumberFormat="1" applyFont="1" applyFill="1" applyBorder="1" applyAlignment="1">
      <alignment vertical="center" wrapText="1"/>
    </xf>
    <xf numFmtId="49" fontId="117" fillId="0" borderId="12" xfId="2" applyNumberFormat="1" applyFont="1" applyFill="1" applyBorder="1" applyAlignment="1">
      <alignment horizontal="center" vertical="center" wrapText="1"/>
    </xf>
    <xf numFmtId="164" fontId="19" fillId="0" borderId="12" xfId="2" applyNumberFormat="1" applyFont="1" applyFill="1" applyBorder="1" applyAlignment="1">
      <alignment horizontal="center" vertical="center" wrapText="1"/>
    </xf>
    <xf numFmtId="167" fontId="19" fillId="0" borderId="12" xfId="2" applyNumberFormat="1" applyFont="1" applyFill="1" applyBorder="1" applyAlignment="1">
      <alignment horizontal="center" vertical="center" wrapText="1"/>
    </xf>
    <xf numFmtId="167" fontId="87" fillId="0" borderId="12" xfId="2" applyNumberFormat="1" applyFont="1" applyFill="1" applyBorder="1" applyAlignment="1">
      <alignment horizontal="center" vertical="center" wrapText="1"/>
    </xf>
    <xf numFmtId="167" fontId="87" fillId="0" borderId="12" xfId="2" quotePrefix="1" applyNumberFormat="1" applyFont="1" applyFill="1" applyBorder="1" applyAlignment="1">
      <alignment horizontal="left" vertical="center" wrapText="1"/>
    </xf>
    <xf numFmtId="168" fontId="87" fillId="0" borderId="12" xfId="2" quotePrefix="1" applyNumberFormat="1" applyFont="1" applyFill="1" applyBorder="1" applyAlignment="1">
      <alignment horizontal="center" vertical="center" wrapText="1"/>
    </xf>
    <xf numFmtId="167" fontId="19" fillId="0" borderId="12" xfId="2" quotePrefix="1" applyNumberFormat="1" applyFont="1" applyFill="1" applyBorder="1" applyAlignment="1">
      <alignment horizontal="center" vertical="center" wrapText="1"/>
    </xf>
    <xf numFmtId="9" fontId="87" fillId="0" borderId="12" xfId="2" quotePrefix="1" applyNumberFormat="1" applyFont="1" applyFill="1" applyBorder="1" applyAlignment="1">
      <alignment horizontal="center" vertical="center" wrapText="1"/>
    </xf>
    <xf numFmtId="167" fontId="87" fillId="0" borderId="12" xfId="2" quotePrefix="1" applyNumberFormat="1" applyFont="1" applyFill="1" applyBorder="1" applyAlignment="1">
      <alignment horizontal="center" vertical="center" wrapText="1"/>
    </xf>
    <xf numFmtId="168" fontId="19" fillId="0" borderId="12" xfId="1" applyNumberFormat="1" applyFont="1" applyFill="1" applyBorder="1" applyAlignment="1">
      <alignment horizontal="center" vertical="center" wrapText="1"/>
    </xf>
    <xf numFmtId="168" fontId="19" fillId="0" borderId="12" xfId="2" applyNumberFormat="1" applyFont="1" applyFill="1" applyBorder="1" applyAlignment="1">
      <alignment horizontal="center" vertical="center" wrapText="1"/>
    </xf>
    <xf numFmtId="168" fontId="19" fillId="0" borderId="15" xfId="2" applyNumberFormat="1" applyFont="1" applyFill="1" applyBorder="1" applyAlignment="1">
      <alignment horizontal="center" vertical="center" wrapText="1"/>
    </xf>
    <xf numFmtId="168" fontId="19" fillId="0" borderId="53" xfId="2" applyNumberFormat="1" applyFont="1" applyFill="1" applyBorder="1" applyAlignment="1">
      <alignment horizontal="center" vertical="center" wrapText="1"/>
    </xf>
    <xf numFmtId="169" fontId="57" fillId="0" borderId="12" xfId="2" applyNumberFormat="1" applyFont="1" applyFill="1" applyBorder="1" applyAlignment="1">
      <alignment vertical="center" wrapText="1"/>
    </xf>
    <xf numFmtId="0" fontId="88" fillId="0" borderId="0" xfId="2" applyFont="1"/>
    <xf numFmtId="49" fontId="70" fillId="0" borderId="20" xfId="2" applyNumberFormat="1" applyFont="1" applyFill="1" applyBorder="1" applyAlignment="1">
      <alignment horizontal="center" vertical="center"/>
    </xf>
    <xf numFmtId="169" fontId="38" fillId="0" borderId="20" xfId="2" applyNumberFormat="1" applyFont="1" applyFill="1" applyBorder="1" applyAlignment="1">
      <alignment vertical="center" wrapText="1"/>
    </xf>
    <xf numFmtId="49" fontId="118" fillId="0" borderId="20" xfId="2" applyNumberFormat="1" applyFont="1" applyFill="1" applyBorder="1" applyAlignment="1">
      <alignment horizontal="center" vertical="center" wrapText="1"/>
    </xf>
    <xf numFmtId="164" fontId="85" fillId="0" borderId="20" xfId="2" applyNumberFormat="1" applyFont="1" applyFill="1" applyBorder="1" applyAlignment="1">
      <alignment horizontal="center" vertical="center" wrapText="1"/>
    </xf>
    <xf numFmtId="164" fontId="119" fillId="2" borderId="20" xfId="2" applyNumberFormat="1" applyFont="1" applyFill="1" applyBorder="1" applyAlignment="1">
      <alignment horizontal="center" vertical="center" wrapText="1"/>
    </xf>
    <xf numFmtId="167" fontId="85" fillId="0" borderId="20" xfId="2" applyNumberFormat="1" applyFont="1" applyFill="1" applyBorder="1" applyAlignment="1">
      <alignment horizontal="center" vertical="center" wrapText="1"/>
    </xf>
    <xf numFmtId="167" fontId="119" fillId="2" borderId="20" xfId="2" applyNumberFormat="1" applyFont="1" applyFill="1" applyBorder="1" applyAlignment="1">
      <alignment horizontal="center" vertical="center" wrapText="1"/>
    </xf>
    <xf numFmtId="168" fontId="81" fillId="0" borderId="20" xfId="2" quotePrefix="1" applyNumberFormat="1" applyFont="1" applyFill="1" applyBorder="1" applyAlignment="1">
      <alignment horizontal="center" vertical="center" wrapText="1"/>
    </xf>
    <xf numFmtId="9" fontId="81" fillId="0" borderId="20" xfId="2" quotePrefix="1" applyNumberFormat="1" applyFont="1" applyFill="1" applyBorder="1" applyAlignment="1">
      <alignment horizontal="center" vertical="center" wrapText="1"/>
    </xf>
    <xf numFmtId="167" fontId="81" fillId="0" borderId="20" xfId="2" quotePrefix="1" applyNumberFormat="1" applyFont="1" applyFill="1" applyBorder="1" applyAlignment="1">
      <alignment horizontal="center" vertical="center" wrapText="1"/>
    </xf>
    <xf numFmtId="168" fontId="38" fillId="0" borderId="20" xfId="1" applyNumberFormat="1" applyFont="1" applyFill="1" applyBorder="1" applyAlignment="1">
      <alignment horizontal="center" vertical="center" wrapText="1"/>
    </xf>
    <xf numFmtId="49" fontId="70" fillId="0" borderId="13" xfId="2" applyNumberFormat="1" applyFont="1" applyFill="1" applyBorder="1" applyAlignment="1">
      <alignment horizontal="center" vertical="center"/>
    </xf>
    <xf numFmtId="49" fontId="118" fillId="0" borderId="13" xfId="2" applyNumberFormat="1" applyFont="1" applyFill="1" applyBorder="1" applyAlignment="1">
      <alignment horizontal="center" vertical="center" wrapText="1"/>
    </xf>
    <xf numFmtId="164" fontId="85" fillId="0" borderId="13" xfId="2" applyNumberFormat="1" applyFont="1" applyFill="1" applyBorder="1" applyAlignment="1">
      <alignment horizontal="center" vertical="center" wrapText="1"/>
    </xf>
    <xf numFmtId="164" fontId="119" fillId="2" borderId="13" xfId="2" applyNumberFormat="1" applyFont="1" applyFill="1" applyBorder="1" applyAlignment="1">
      <alignment horizontal="center" vertical="center" wrapText="1"/>
    </xf>
    <xf numFmtId="167" fontId="85" fillId="0" borderId="13" xfId="2" applyNumberFormat="1" applyFont="1" applyFill="1" applyBorder="1" applyAlignment="1">
      <alignment horizontal="center" vertical="center" wrapText="1"/>
    </xf>
    <xf numFmtId="167" fontId="119" fillId="2" borderId="13" xfId="2" applyNumberFormat="1" applyFont="1" applyFill="1" applyBorder="1" applyAlignment="1">
      <alignment horizontal="center" vertical="center" wrapText="1"/>
    </xf>
    <xf numFmtId="168" fontId="81" fillId="0" borderId="13" xfId="2" quotePrefix="1" applyNumberFormat="1" applyFont="1" applyFill="1" applyBorder="1" applyAlignment="1">
      <alignment horizontal="center" vertical="center" wrapText="1"/>
    </xf>
    <xf numFmtId="9" fontId="81" fillId="0" borderId="13" xfId="2" quotePrefix="1" applyNumberFormat="1" applyFont="1" applyFill="1" applyBorder="1" applyAlignment="1">
      <alignment horizontal="center" vertical="center" wrapText="1"/>
    </xf>
    <xf numFmtId="167" fontId="81" fillId="0" borderId="13" xfId="2" quotePrefix="1" applyNumberFormat="1" applyFont="1" applyFill="1" applyBorder="1" applyAlignment="1">
      <alignment horizontal="center" vertical="center" wrapText="1"/>
    </xf>
    <xf numFmtId="167" fontId="85" fillId="0" borderId="23" xfId="2" applyNumberFormat="1" applyFont="1" applyFill="1" applyBorder="1" applyAlignment="1">
      <alignment horizontal="center" vertical="center" wrapText="1"/>
    </xf>
    <xf numFmtId="49" fontId="117" fillId="0" borderId="30" xfId="2" applyNumberFormat="1" applyFont="1" applyFill="1" applyBorder="1" applyAlignment="1">
      <alignment horizontal="center" vertical="center"/>
    </xf>
    <xf numFmtId="164" fontId="85" fillId="0" borderId="14" xfId="2" applyNumberFormat="1" applyFont="1" applyFill="1" applyBorder="1" applyAlignment="1">
      <alignment horizontal="center" vertical="center" wrapText="1"/>
    </xf>
    <xf numFmtId="164" fontId="119" fillId="2" borderId="14" xfId="2" applyNumberFormat="1" applyFont="1" applyFill="1" applyBorder="1" applyAlignment="1">
      <alignment horizontal="center" vertical="center" wrapText="1"/>
    </xf>
    <xf numFmtId="167" fontId="85" fillId="0" borderId="14" xfId="2" applyNumberFormat="1" applyFont="1" applyFill="1" applyBorder="1" applyAlignment="1">
      <alignment horizontal="center" vertical="center" wrapText="1"/>
    </xf>
    <xf numFmtId="167" fontId="119" fillId="2" borderId="14" xfId="2" applyNumberFormat="1" applyFont="1" applyFill="1" applyBorder="1" applyAlignment="1">
      <alignment horizontal="center" vertical="center" wrapText="1"/>
    </xf>
    <xf numFmtId="168" fontId="81" fillId="0" borderId="14" xfId="2" quotePrefix="1" applyNumberFormat="1" applyFont="1" applyFill="1" applyBorder="1" applyAlignment="1">
      <alignment horizontal="center" vertical="center" wrapText="1"/>
    </xf>
    <xf numFmtId="9" fontId="81" fillId="0" borderId="14" xfId="2" quotePrefix="1" applyNumberFormat="1" applyFont="1" applyFill="1" applyBorder="1" applyAlignment="1">
      <alignment horizontal="center" vertical="center" wrapText="1"/>
    </xf>
    <xf numFmtId="167" fontId="81" fillId="0" borderId="14" xfId="2" quotePrefix="1" applyNumberFormat="1" applyFont="1" applyFill="1" applyBorder="1" applyAlignment="1">
      <alignment horizontal="center" vertical="center" wrapText="1"/>
    </xf>
    <xf numFmtId="167" fontId="85" fillId="0" borderId="54" xfId="2" applyNumberFormat="1" applyFont="1" applyFill="1" applyBorder="1" applyAlignment="1">
      <alignment horizontal="center" vertical="center" wrapText="1"/>
    </xf>
    <xf numFmtId="167" fontId="81" fillId="0" borderId="38" xfId="2" quotePrefix="1" applyNumberFormat="1" applyFont="1" applyFill="1" applyBorder="1" applyAlignment="1">
      <alignment horizontal="center" vertical="center" wrapText="1"/>
    </xf>
    <xf numFmtId="167" fontId="19" fillId="0" borderId="14" xfId="2" applyNumberFormat="1" applyFont="1" applyFill="1" applyBorder="1" applyAlignment="1">
      <alignment horizontal="center" vertical="center" wrapText="1"/>
    </xf>
    <xf numFmtId="167" fontId="19" fillId="0" borderId="54" xfId="2" applyNumberFormat="1" applyFont="1" applyFill="1" applyBorder="1" applyAlignment="1">
      <alignment horizontal="center" vertical="center" wrapText="1"/>
    </xf>
    <xf numFmtId="9" fontId="19" fillId="0" borderId="22" xfId="1" applyFont="1" applyFill="1" applyBorder="1" applyAlignment="1">
      <alignment horizontal="center" vertical="center" wrapText="1"/>
    </xf>
    <xf numFmtId="168" fontId="19" fillId="0" borderId="22" xfId="1" applyNumberFormat="1" applyFont="1" applyFill="1" applyBorder="1" applyAlignment="1">
      <alignment horizontal="center" vertical="center" wrapText="1"/>
    </xf>
    <xf numFmtId="167" fontId="85" fillId="0" borderId="17" xfId="2" applyNumberFormat="1" applyFont="1" applyFill="1" applyBorder="1" applyAlignment="1">
      <alignment horizontal="center" vertical="center" wrapText="1"/>
    </xf>
    <xf numFmtId="167" fontId="85" fillId="0" borderId="52" xfId="2" applyNumberFormat="1" applyFont="1" applyFill="1" applyBorder="1" applyAlignment="1">
      <alignment horizontal="center" vertical="center" wrapText="1"/>
    </xf>
    <xf numFmtId="49" fontId="47" fillId="3" borderId="20" xfId="2" applyNumberFormat="1" applyFont="1" applyFill="1" applyBorder="1" applyAlignment="1">
      <alignment horizontal="center" vertical="center" wrapText="1"/>
    </xf>
    <xf numFmtId="164" fontId="16" fillId="3" borderId="20" xfId="2" applyNumberFormat="1" applyFont="1" applyFill="1" applyBorder="1" applyAlignment="1">
      <alignment horizontal="center" vertical="center" wrapText="1"/>
    </xf>
    <xf numFmtId="167" fontId="16" fillId="3" borderId="20" xfId="2" applyNumberFormat="1" applyFont="1" applyFill="1" applyBorder="1" applyAlignment="1">
      <alignment horizontal="center" vertical="center" wrapText="1"/>
    </xf>
    <xf numFmtId="168" fontId="81" fillId="3" borderId="20" xfId="2" quotePrefix="1" applyNumberFormat="1" applyFont="1" applyFill="1" applyBorder="1" applyAlignment="1">
      <alignment horizontal="center" vertical="center" wrapText="1"/>
    </xf>
    <xf numFmtId="9" fontId="81" fillId="3" borderId="20" xfId="2" quotePrefix="1" applyNumberFormat="1" applyFont="1" applyFill="1" applyBorder="1" applyAlignment="1">
      <alignment horizontal="center" vertical="center" wrapText="1"/>
    </xf>
    <xf numFmtId="167" fontId="16" fillId="3" borderId="10" xfId="2" applyNumberFormat="1" applyFont="1" applyFill="1" applyBorder="1" applyAlignment="1">
      <alignment horizontal="center" vertical="center" wrapText="1"/>
    </xf>
    <xf numFmtId="167" fontId="16" fillId="3" borderId="32" xfId="2" applyNumberFormat="1" applyFont="1" applyFill="1" applyBorder="1" applyAlignment="1">
      <alignment horizontal="center" vertical="center" wrapText="1"/>
    </xf>
    <xf numFmtId="167" fontId="16" fillId="0" borderId="20" xfId="2" applyNumberFormat="1" applyFont="1" applyFill="1" applyBorder="1" applyAlignment="1">
      <alignment horizontal="center" vertical="center" wrapText="1"/>
    </xf>
    <xf numFmtId="0" fontId="53" fillId="0" borderId="0" xfId="2" applyFont="1"/>
    <xf numFmtId="168" fontId="47" fillId="0" borderId="21" xfId="4" applyNumberFormat="1" applyFont="1" applyBorder="1" applyAlignment="1">
      <alignment horizontal="center"/>
    </xf>
    <xf numFmtId="168" fontId="120" fillId="0" borderId="13" xfId="4" applyNumberFormat="1" applyFont="1" applyBorder="1" applyAlignment="1">
      <alignment horizontal="left"/>
    </xf>
    <xf numFmtId="49" fontId="120" fillId="0" borderId="13" xfId="4" applyNumberFormat="1" applyFont="1" applyBorder="1" applyAlignment="1">
      <alignment horizontal="center"/>
    </xf>
    <xf numFmtId="164" fontId="120" fillId="0" borderId="13" xfId="4" applyNumberFormat="1" applyFont="1" applyBorder="1" applyAlignment="1">
      <alignment horizontal="center"/>
    </xf>
    <xf numFmtId="167" fontId="120" fillId="0" borderId="13" xfId="4" applyNumberFormat="1" applyFont="1" applyBorder="1" applyAlignment="1">
      <alignment horizontal="center"/>
    </xf>
    <xf numFmtId="167" fontId="120" fillId="0" borderId="56" xfId="4" applyNumberFormat="1" applyFont="1" applyBorder="1" applyAlignment="1">
      <alignment horizontal="center"/>
    </xf>
    <xf numFmtId="167" fontId="81" fillId="0" borderId="44" xfId="2" quotePrefix="1" applyNumberFormat="1" applyFont="1" applyFill="1" applyBorder="1" applyAlignment="1">
      <alignment horizontal="center" vertical="center" wrapText="1"/>
    </xf>
    <xf numFmtId="167" fontId="16" fillId="0" borderId="56" xfId="4" applyNumberFormat="1" applyFont="1" applyBorder="1" applyAlignment="1">
      <alignment horizontal="center"/>
    </xf>
    <xf numFmtId="167" fontId="120" fillId="0" borderId="56" xfId="4" applyNumberFormat="1" applyFont="1" applyFill="1" applyBorder="1" applyAlignment="1">
      <alignment horizontal="center"/>
    </xf>
    <xf numFmtId="49" fontId="47" fillId="0" borderId="13" xfId="2" applyNumberFormat="1" applyFont="1" applyFill="1" applyBorder="1" applyAlignment="1">
      <alignment horizontal="center" vertical="center" wrapText="1"/>
    </xf>
    <xf numFmtId="164" fontId="16" fillId="0" borderId="13" xfId="2" applyNumberFormat="1" applyFont="1" applyFill="1" applyBorder="1" applyAlignment="1">
      <alignment horizontal="center" vertical="center" wrapText="1"/>
    </xf>
    <xf numFmtId="167" fontId="16" fillId="0" borderId="13" xfId="2" applyNumberFormat="1" applyFont="1" applyFill="1" applyBorder="1" applyAlignment="1">
      <alignment horizontal="center" vertical="center" wrapText="1"/>
    </xf>
    <xf numFmtId="167" fontId="16" fillId="0" borderId="56" xfId="2" applyNumberFormat="1" applyFont="1" applyFill="1" applyBorder="1" applyAlignment="1">
      <alignment horizontal="center" vertical="center" wrapText="1"/>
    </xf>
    <xf numFmtId="167" fontId="16" fillId="0" borderId="44" xfId="2" applyNumberFormat="1" applyFont="1" applyFill="1" applyBorder="1" applyAlignment="1">
      <alignment horizontal="center" vertical="center" wrapText="1"/>
    </xf>
    <xf numFmtId="49" fontId="47" fillId="0" borderId="12" xfId="2" applyNumberFormat="1" applyFont="1" applyFill="1" applyBorder="1" applyAlignment="1">
      <alignment horizontal="center" vertical="center" wrapText="1"/>
    </xf>
    <xf numFmtId="164" fontId="16" fillId="0" borderId="12" xfId="2" applyNumberFormat="1" applyFont="1" applyFill="1" applyBorder="1" applyAlignment="1">
      <alignment horizontal="center" vertical="center" wrapText="1"/>
    </xf>
    <xf numFmtId="167" fontId="16" fillId="0" borderId="12" xfId="2" applyNumberFormat="1" applyFont="1" applyFill="1" applyBorder="1" applyAlignment="1">
      <alignment horizontal="center" vertical="center" wrapText="1"/>
    </xf>
    <xf numFmtId="168" fontId="81" fillId="0" borderId="12" xfId="2" quotePrefix="1" applyNumberFormat="1" applyFont="1" applyFill="1" applyBorder="1" applyAlignment="1">
      <alignment horizontal="center" vertical="center" wrapText="1"/>
    </xf>
    <xf numFmtId="9" fontId="81" fillId="0" borderId="12" xfId="2" quotePrefix="1" applyNumberFormat="1" applyFont="1" applyFill="1" applyBorder="1" applyAlignment="1">
      <alignment horizontal="center" vertical="center" wrapText="1"/>
    </xf>
    <xf numFmtId="167" fontId="16" fillId="0" borderId="15" xfId="2" applyNumberFormat="1" applyFont="1" applyFill="1" applyBorder="1" applyAlignment="1">
      <alignment horizontal="center" vertical="center" wrapText="1"/>
    </xf>
    <xf numFmtId="164" fontId="3" fillId="0" borderId="0" xfId="2" applyNumberFormat="1" applyFont="1"/>
    <xf numFmtId="164" fontId="4" fillId="0" borderId="0" xfId="2" applyNumberFormat="1" applyFont="1" applyFill="1"/>
    <xf numFmtId="0" fontId="121" fillId="0" borderId="0" xfId="2" applyFont="1"/>
    <xf numFmtId="49" fontId="60" fillId="0" borderId="0" xfId="2" applyNumberFormat="1" applyFont="1"/>
    <xf numFmtId="164" fontId="60" fillId="0" borderId="0" xfId="2" applyNumberFormat="1" applyFont="1"/>
    <xf numFmtId="164" fontId="35" fillId="0" borderId="0" xfId="2" applyNumberFormat="1" applyFont="1"/>
    <xf numFmtId="164" fontId="122" fillId="0" borderId="0" xfId="2" applyNumberFormat="1" applyFont="1" applyAlignment="1">
      <alignment horizontal="left" vertical="center" wrapText="1"/>
    </xf>
    <xf numFmtId="164" fontId="79" fillId="0" borderId="0" xfId="2" applyNumberFormat="1" applyFont="1"/>
    <xf numFmtId="164" fontId="35" fillId="0" borderId="0" xfId="2" applyNumberFormat="1" applyFont="1" applyFill="1"/>
    <xf numFmtId="0" fontId="10" fillId="0" borderId="0" xfId="2" applyFont="1"/>
    <xf numFmtId="164" fontId="106" fillId="0" borderId="0" xfId="2" applyNumberFormat="1" applyFont="1" applyBorder="1"/>
    <xf numFmtId="164" fontId="92" fillId="0" borderId="0" xfId="2" applyNumberFormat="1" applyFont="1" applyBorder="1"/>
    <xf numFmtId="164" fontId="106" fillId="0" borderId="0" xfId="2" applyNumberFormat="1" applyFont="1" applyFill="1" applyBorder="1"/>
    <xf numFmtId="0" fontId="106" fillId="0" borderId="0" xfId="2" applyFont="1"/>
    <xf numFmtId="164" fontId="123" fillId="0" borderId="0" xfId="2" applyNumberFormat="1" applyFont="1"/>
    <xf numFmtId="164" fontId="123" fillId="0" borderId="0" xfId="2" applyNumberFormat="1" applyFont="1" applyFill="1"/>
    <xf numFmtId="164" fontId="106" fillId="0" borderId="0" xfId="2" applyNumberFormat="1" applyFont="1"/>
    <xf numFmtId="164" fontId="124" fillId="0" borderId="0" xfId="2" applyNumberFormat="1" applyFont="1"/>
    <xf numFmtId="0" fontId="123" fillId="0" borderId="0" xfId="2" applyFont="1" applyFill="1"/>
    <xf numFmtId="0" fontId="123" fillId="0" borderId="0" xfId="2" applyFont="1"/>
    <xf numFmtId="49" fontId="92" fillId="0" borderId="0" xfId="2" applyNumberFormat="1" applyFont="1" applyAlignment="1">
      <alignment horizontal="center"/>
    </xf>
    <xf numFmtId="0" fontId="106" fillId="0" borderId="0" xfId="2" applyFont="1" applyBorder="1"/>
    <xf numFmtId="49" fontId="106" fillId="0" borderId="0" xfId="2" applyNumberFormat="1" applyFont="1"/>
    <xf numFmtId="0" fontId="122" fillId="0" borderId="0" xfId="2" applyFont="1" applyAlignment="1">
      <alignment vertical="center" wrapText="1"/>
    </xf>
    <xf numFmtId="164" fontId="122" fillId="0" borderId="0" xfId="2" applyNumberFormat="1" applyFont="1" applyAlignment="1">
      <alignment vertical="center" wrapText="1"/>
    </xf>
    <xf numFmtId="164" fontId="46" fillId="0" borderId="0" xfId="2" applyNumberFormat="1" applyFont="1" applyAlignment="1">
      <alignment vertical="center" wrapText="1"/>
    </xf>
    <xf numFmtId="0" fontId="122" fillId="0" borderId="0" xfId="2" applyFont="1" applyFill="1" applyAlignment="1">
      <alignment vertical="center" wrapText="1"/>
    </xf>
    <xf numFmtId="0" fontId="125" fillId="0" borderId="0" xfId="2" applyFont="1" applyAlignment="1">
      <alignment horizontal="justify" vertical="center"/>
    </xf>
    <xf numFmtId="49" fontId="4" fillId="0" borderId="0" xfId="2" applyNumberFormat="1" applyFont="1" applyFill="1"/>
    <xf numFmtId="0" fontId="126" fillId="0" borderId="0" xfId="2" applyFont="1" applyAlignment="1">
      <alignment vertical="center"/>
    </xf>
    <xf numFmtId="0" fontId="125" fillId="0" borderId="0" xfId="2" applyFont="1" applyAlignment="1">
      <alignment vertical="center"/>
    </xf>
    <xf numFmtId="0" fontId="1" fillId="0" borderId="0" xfId="2" applyAlignment="1">
      <alignment vertical="center" wrapText="1"/>
    </xf>
    <xf numFmtId="164" fontId="1" fillId="0" borderId="0" xfId="2" applyNumberFormat="1" applyAlignment="1">
      <alignment vertical="center" wrapText="1"/>
    </xf>
    <xf numFmtId="164" fontId="4" fillId="0" borderId="0" xfId="2" applyNumberFormat="1" applyFont="1" applyAlignment="1">
      <alignment vertical="center" wrapText="1"/>
    </xf>
    <xf numFmtId="164" fontId="1" fillId="0" borderId="0" xfId="2" applyNumberFormat="1" applyFill="1" applyAlignment="1">
      <alignment vertical="center" wrapText="1"/>
    </xf>
    <xf numFmtId="164" fontId="2" fillId="0" borderId="0" xfId="2" applyNumberFormat="1" applyFont="1" applyAlignment="1">
      <alignment vertical="center" wrapText="1"/>
    </xf>
    <xf numFmtId="164" fontId="124" fillId="0" borderId="0" xfId="2" applyNumberFormat="1" applyFont="1" applyAlignment="1">
      <alignment horizontal="center" vertical="center" wrapText="1"/>
    </xf>
    <xf numFmtId="0" fontId="1" fillId="0" borderId="0" xfId="2" applyFill="1" applyAlignment="1">
      <alignment vertical="center" wrapText="1"/>
    </xf>
    <xf numFmtId="0" fontId="4" fillId="0" borderId="0" xfId="2" applyFont="1" applyFill="1"/>
    <xf numFmtId="0" fontId="5" fillId="0" borderId="0" xfId="5"/>
    <xf numFmtId="49" fontId="92" fillId="0" borderId="0" xfId="2" applyNumberFormat="1" applyFont="1" applyAlignment="1">
      <alignment horizontal="left"/>
    </xf>
    <xf numFmtId="49" fontId="46" fillId="0" borderId="0" xfId="2" applyNumberFormat="1" applyFont="1" applyAlignment="1">
      <alignment horizontal="left" vertical="center" wrapText="1"/>
    </xf>
    <xf numFmtId="164" fontId="122" fillId="0" borderId="0" xfId="2" applyNumberFormat="1" applyFont="1" applyAlignment="1">
      <alignment horizontal="center" vertical="center" wrapText="1"/>
    </xf>
    <xf numFmtId="164" fontId="46" fillId="0" borderId="0" xfId="2" applyNumberFormat="1" applyFont="1" applyAlignment="1">
      <alignment horizontal="center" vertical="center" wrapText="1"/>
    </xf>
    <xf numFmtId="49" fontId="92" fillId="0" borderId="0" xfId="2" applyNumberFormat="1" applyFont="1" applyAlignment="1">
      <alignment horizontal="center" vertical="center" wrapText="1"/>
    </xf>
    <xf numFmtId="169" fontId="16" fillId="3" borderId="55" xfId="2" applyNumberFormat="1" applyFont="1" applyFill="1" applyBorder="1" applyAlignment="1">
      <alignment horizontal="center" vertical="center" wrapText="1"/>
    </xf>
    <xf numFmtId="169" fontId="16" fillId="3" borderId="8" xfId="2" applyNumberFormat="1" applyFont="1" applyFill="1" applyBorder="1" applyAlignment="1">
      <alignment horizontal="center" vertical="center" wrapText="1"/>
    </xf>
    <xf numFmtId="169" fontId="16" fillId="0" borderId="25" xfId="2" applyNumberFormat="1" applyFont="1" applyFill="1" applyBorder="1" applyAlignment="1">
      <alignment horizontal="center" vertical="center" wrapText="1"/>
    </xf>
    <xf numFmtId="169" fontId="16" fillId="0" borderId="26" xfId="2" applyNumberFormat="1" applyFont="1" applyFill="1" applyBorder="1" applyAlignment="1">
      <alignment horizontal="center" vertical="center" wrapText="1"/>
    </xf>
    <xf numFmtId="169" fontId="16" fillId="0" borderId="57" xfId="2" applyNumberFormat="1" applyFont="1" applyFill="1" applyBorder="1" applyAlignment="1">
      <alignment horizontal="center" vertical="center" wrapText="1"/>
    </xf>
    <xf numFmtId="169" fontId="16" fillId="0" borderId="58" xfId="2" applyNumberFormat="1" applyFont="1" applyFill="1" applyBorder="1" applyAlignment="1">
      <alignment horizontal="center" vertical="center" wrapText="1"/>
    </xf>
    <xf numFmtId="169" fontId="38" fillId="0" borderId="0" xfId="2" applyNumberFormat="1" applyFont="1" applyFill="1" applyBorder="1" applyAlignment="1">
      <alignment horizontal="center" vertical="center" wrapText="1"/>
    </xf>
    <xf numFmtId="0" fontId="12" fillId="0" borderId="41" xfId="3" applyFont="1" applyBorder="1" applyAlignment="1">
      <alignment horizontal="center" vertical="center" wrapText="1"/>
    </xf>
    <xf numFmtId="0" fontId="12" fillId="0" borderId="42" xfId="3" applyFont="1" applyBorder="1" applyAlignment="1">
      <alignment horizontal="center" vertical="center" wrapText="1"/>
    </xf>
    <xf numFmtId="0" fontId="12" fillId="0" borderId="50" xfId="3" applyFont="1" applyBorder="1" applyAlignment="1">
      <alignment horizontal="center" vertical="center" wrapText="1"/>
    </xf>
    <xf numFmtId="0" fontId="12" fillId="0" borderId="51" xfId="3" applyFont="1" applyBorder="1" applyAlignment="1">
      <alignment horizontal="center" vertical="center" wrapText="1"/>
    </xf>
    <xf numFmtId="167" fontId="38" fillId="0" borderId="13" xfId="2" applyNumberFormat="1" applyFont="1" applyFill="1" applyBorder="1" applyAlignment="1">
      <alignment horizontal="left" vertical="center" wrapText="1"/>
    </xf>
    <xf numFmtId="0" fontId="12" fillId="0" borderId="25" xfId="9" applyFont="1" applyBorder="1" applyAlignment="1">
      <alignment horizontal="center" vertical="center" wrapText="1"/>
    </xf>
    <xf numFmtId="0" fontId="12" fillId="0" borderId="50" xfId="9" applyFont="1" applyBorder="1" applyAlignment="1">
      <alignment horizontal="center" vertical="center" wrapText="1"/>
    </xf>
    <xf numFmtId="0" fontId="12" fillId="0" borderId="26" xfId="9" applyFont="1" applyBorder="1" applyAlignment="1">
      <alignment horizontal="center" vertical="center" wrapText="1"/>
    </xf>
    <xf numFmtId="0" fontId="12" fillId="0" borderId="25" xfId="3" applyFont="1" applyBorder="1" applyAlignment="1">
      <alignment horizontal="center" vertical="center" wrapText="1"/>
    </xf>
    <xf numFmtId="169" fontId="19" fillId="0" borderId="54" xfId="2" applyNumberFormat="1" applyFont="1" applyFill="1" applyBorder="1" applyAlignment="1">
      <alignment horizontal="left" vertical="center" wrapText="1"/>
    </xf>
    <xf numFmtId="169" fontId="19" fillId="0" borderId="39" xfId="2" applyNumberFormat="1" applyFont="1" applyFill="1" applyBorder="1" applyAlignment="1">
      <alignment horizontal="left" vertical="center" wrapText="1"/>
    </xf>
    <xf numFmtId="49" fontId="14" fillId="0" borderId="39" xfId="2" applyNumberFormat="1" applyFont="1" applyFill="1" applyBorder="1" applyAlignment="1">
      <alignment horizontal="center" vertical="center" wrapText="1"/>
    </xf>
    <xf numFmtId="49" fontId="14" fillId="0" borderId="14" xfId="2" applyNumberFormat="1" applyFont="1" applyFill="1" applyBorder="1" applyAlignment="1">
      <alignment horizontal="center" vertical="center" wrapText="1"/>
    </xf>
    <xf numFmtId="164" fontId="12" fillId="0" borderId="47" xfId="3" applyNumberFormat="1" applyFont="1" applyFill="1" applyBorder="1" applyAlignment="1">
      <alignment horizontal="center" vertical="center" wrapText="1"/>
    </xf>
    <xf numFmtId="164" fontId="12" fillId="0" borderId="36" xfId="3" applyNumberFormat="1" applyFont="1" applyFill="1" applyBorder="1" applyAlignment="1">
      <alignment horizontal="center" vertical="center" wrapText="1"/>
    </xf>
    <xf numFmtId="169" fontId="23" fillId="0" borderId="49" xfId="3" applyNumberFormat="1" applyFont="1" applyFill="1" applyBorder="1" applyAlignment="1">
      <alignment horizontal="center" vertical="center" wrapText="1"/>
    </xf>
    <xf numFmtId="169" fontId="23" fillId="0" borderId="36" xfId="3" applyNumberFormat="1" applyFont="1" applyFill="1" applyBorder="1" applyAlignment="1">
      <alignment horizontal="center" vertical="center" wrapText="1"/>
    </xf>
    <xf numFmtId="169" fontId="26" fillId="0" borderId="52" xfId="2" applyNumberFormat="1" applyFont="1" applyFill="1" applyBorder="1" applyAlignment="1">
      <alignment horizontal="center" vertical="center" wrapText="1"/>
    </xf>
    <xf numFmtId="169" fontId="26" fillId="0" borderId="36" xfId="2" applyNumberFormat="1" applyFont="1" applyFill="1" applyBorder="1" applyAlignment="1">
      <alignment horizontal="center" vertical="center" wrapText="1"/>
    </xf>
    <xf numFmtId="169" fontId="38" fillId="0" borderId="49" xfId="3" applyNumberFormat="1" applyFont="1" applyFill="1" applyBorder="1" applyAlignment="1">
      <alignment horizontal="center" vertical="center" wrapText="1"/>
    </xf>
    <xf numFmtId="169" fontId="38" fillId="0" borderId="36" xfId="3" applyNumberFormat="1" applyFont="1" applyFill="1" applyBorder="1" applyAlignment="1">
      <alignment horizontal="center" vertical="center" wrapText="1"/>
    </xf>
    <xf numFmtId="164" fontId="29" fillId="0" borderId="49" xfId="3" applyNumberFormat="1" applyFont="1" applyFill="1" applyBorder="1" applyAlignment="1">
      <alignment horizontal="center" vertical="center" wrapText="1"/>
    </xf>
    <xf numFmtId="164" fontId="29" fillId="0" borderId="36" xfId="3" applyNumberFormat="1" applyFont="1" applyFill="1" applyBorder="1" applyAlignment="1">
      <alignment horizontal="center" vertical="center" wrapText="1"/>
    </xf>
    <xf numFmtId="167" fontId="59" fillId="0" borderId="13" xfId="2" quotePrefix="1" applyNumberFormat="1" applyFont="1" applyFill="1" applyBorder="1" applyAlignment="1">
      <alignment horizontal="left" vertical="center" wrapText="1"/>
    </xf>
    <xf numFmtId="167" fontId="59" fillId="0" borderId="13" xfId="2" applyNumberFormat="1" applyFont="1" applyFill="1" applyBorder="1" applyAlignment="1">
      <alignment horizontal="left" vertical="center" wrapText="1"/>
    </xf>
    <xf numFmtId="49" fontId="14" fillId="0" borderId="47" xfId="2" applyNumberFormat="1" applyFont="1" applyFill="1" applyBorder="1" applyAlignment="1">
      <alignment horizontal="center" vertical="center" wrapText="1"/>
    </xf>
    <xf numFmtId="0" fontId="12" fillId="0" borderId="34" xfId="3" applyFont="1" applyBorder="1" applyAlignment="1">
      <alignment horizontal="center" vertical="center" wrapText="1"/>
    </xf>
    <xf numFmtId="0" fontId="12" fillId="0" borderId="0" xfId="3" applyFont="1" applyBorder="1" applyAlignment="1">
      <alignment horizontal="center" vertical="center" wrapText="1"/>
    </xf>
    <xf numFmtId="164" fontId="29" fillId="0" borderId="30" xfId="3" applyNumberFormat="1" applyFont="1" applyFill="1" applyBorder="1" applyAlignment="1">
      <alignment horizontal="center" vertical="center" wrapText="1"/>
    </xf>
    <xf numFmtId="164" fontId="29" fillId="0" borderId="14" xfId="3" applyNumberFormat="1" applyFont="1" applyFill="1" applyBorder="1" applyAlignment="1">
      <alignment horizontal="center" vertical="center" wrapText="1"/>
    </xf>
    <xf numFmtId="0" fontId="12" fillId="0" borderId="43" xfId="3" applyFont="1" applyBorder="1" applyAlignment="1">
      <alignment horizontal="center" vertical="center" wrapText="1"/>
    </xf>
    <xf numFmtId="164" fontId="19" fillId="0" borderId="13" xfId="3" applyNumberFormat="1" applyFont="1" applyFill="1" applyBorder="1" applyAlignment="1">
      <alignment horizontal="left" vertical="center" wrapText="1"/>
    </xf>
    <xf numFmtId="167" fontId="38" fillId="0" borderId="13" xfId="2" quotePrefix="1" applyNumberFormat="1" applyFont="1" applyFill="1" applyBorder="1" applyAlignment="1">
      <alignment horizontal="left" vertical="center" wrapText="1"/>
    </xf>
    <xf numFmtId="49" fontId="14" fillId="0" borderId="34" xfId="2" applyNumberFormat="1" applyFont="1" applyFill="1" applyBorder="1" applyAlignment="1">
      <alignment horizontal="center" vertical="center" wrapText="1"/>
    </xf>
    <xf numFmtId="49" fontId="14" fillId="0" borderId="35" xfId="2" applyNumberFormat="1" applyFont="1" applyFill="1" applyBorder="1" applyAlignment="1">
      <alignment horizontal="center" vertical="center" wrapText="1"/>
    </xf>
    <xf numFmtId="169" fontId="38" fillId="0" borderId="21" xfId="3" applyNumberFormat="1" applyFont="1" applyFill="1" applyBorder="1" applyAlignment="1">
      <alignment horizontal="center" vertical="center" wrapText="1"/>
    </xf>
    <xf numFmtId="169" fontId="38" fillId="0" borderId="13" xfId="3" applyNumberFormat="1" applyFont="1" applyFill="1" applyBorder="1" applyAlignment="1">
      <alignment horizontal="center" vertical="center" wrapText="1"/>
    </xf>
    <xf numFmtId="164" fontId="29" fillId="0" borderId="11" xfId="3" applyNumberFormat="1" applyFont="1" applyFill="1" applyBorder="1" applyAlignment="1">
      <alignment horizontal="center" vertical="center" wrapText="1"/>
    </xf>
    <xf numFmtId="164" fontId="29" fillId="0" borderId="12" xfId="3" applyNumberFormat="1" applyFont="1" applyFill="1" applyBorder="1" applyAlignment="1">
      <alignment horizontal="center" vertical="center" wrapText="1"/>
    </xf>
    <xf numFmtId="0" fontId="12" fillId="0" borderId="31" xfId="3" applyFont="1" applyBorder="1" applyAlignment="1">
      <alignment horizontal="center" vertical="center" wrapText="1"/>
    </xf>
    <xf numFmtId="0" fontId="12" fillId="0" borderId="20" xfId="3" applyFont="1" applyBorder="1" applyAlignment="1">
      <alignment horizontal="center" vertical="center" wrapText="1"/>
    </xf>
    <xf numFmtId="0" fontId="12" fillId="0" borderId="32" xfId="3" applyFont="1" applyBorder="1" applyAlignment="1">
      <alignment horizontal="center" vertical="center" wrapText="1"/>
    </xf>
    <xf numFmtId="0" fontId="12" fillId="0" borderId="27" xfId="3" applyFont="1" applyBorder="1" applyAlignment="1">
      <alignment horizontal="center" vertical="center" wrapText="1"/>
    </xf>
    <xf numFmtId="0" fontId="12" fillId="0" borderId="23" xfId="3" applyFont="1" applyBorder="1" applyAlignment="1">
      <alignment horizontal="center" vertical="center" wrapText="1"/>
    </xf>
    <xf numFmtId="0" fontId="12" fillId="0" borderId="28" xfId="3" applyFont="1" applyBorder="1" applyAlignment="1">
      <alignment horizontal="center" vertical="center" wrapText="1"/>
    </xf>
    <xf numFmtId="164" fontId="12" fillId="0" borderId="19" xfId="3" applyNumberFormat="1" applyFont="1" applyFill="1" applyBorder="1" applyAlignment="1">
      <alignment horizontal="center" vertical="center" wrapText="1"/>
    </xf>
    <xf numFmtId="164" fontId="12" fillId="0" borderId="17" xfId="3" applyNumberFormat="1" applyFont="1" applyFill="1" applyBorder="1" applyAlignment="1">
      <alignment horizontal="center" vertical="center" wrapText="1"/>
    </xf>
    <xf numFmtId="169" fontId="23" fillId="0" borderId="31" xfId="3" applyNumberFormat="1" applyFont="1" applyFill="1" applyBorder="1" applyAlignment="1">
      <alignment horizontal="center" vertical="center" wrapText="1"/>
    </xf>
    <xf numFmtId="169" fontId="23" fillId="0" borderId="20" xfId="3" applyNumberFormat="1" applyFont="1" applyFill="1" applyBorder="1" applyAlignment="1">
      <alignment horizontal="center" vertical="center" wrapText="1"/>
    </xf>
    <xf numFmtId="169" fontId="37" fillId="0" borderId="21" xfId="3" applyNumberFormat="1" applyFont="1" applyFill="1" applyBorder="1" applyAlignment="1">
      <alignment horizontal="center" vertical="center" wrapText="1"/>
    </xf>
    <xf numFmtId="169" fontId="37" fillId="0" borderId="13" xfId="3" applyNumberFormat="1" applyFont="1" applyFill="1" applyBorder="1" applyAlignment="1">
      <alignment horizontal="center" vertical="center" wrapText="1"/>
    </xf>
    <xf numFmtId="169" fontId="12" fillId="0" borderId="21" xfId="3" applyNumberFormat="1" applyFont="1" applyFill="1" applyBorder="1" applyAlignment="1">
      <alignment horizontal="center" vertical="center" wrapText="1"/>
    </xf>
    <xf numFmtId="169" fontId="12" fillId="0" borderId="13" xfId="3" applyNumberFormat="1" applyFont="1" applyFill="1" applyBorder="1" applyAlignment="1">
      <alignment horizontal="center" vertical="center" wrapText="1"/>
    </xf>
    <xf numFmtId="169" fontId="26" fillId="0" borderId="25" xfId="2" applyNumberFormat="1" applyFont="1" applyFill="1" applyBorder="1" applyAlignment="1">
      <alignment horizontal="center" vertical="center" wrapText="1"/>
    </xf>
    <xf numFmtId="169" fontId="26" fillId="0" borderId="26" xfId="2" applyNumberFormat="1" applyFont="1" applyFill="1" applyBorder="1" applyAlignment="1">
      <alignment horizontal="center" vertical="center" wrapText="1"/>
    </xf>
    <xf numFmtId="164" fontId="29" fillId="0" borderId="21" xfId="3" applyNumberFormat="1" applyFont="1" applyFill="1" applyBorder="1" applyAlignment="1">
      <alignment horizontal="center" vertical="center" wrapText="1"/>
    </xf>
    <xf numFmtId="164" fontId="29" fillId="0" borderId="13" xfId="3" applyNumberFormat="1" applyFont="1" applyFill="1" applyBorder="1" applyAlignment="1">
      <alignment horizontal="center" vertical="center" wrapText="1"/>
    </xf>
    <xf numFmtId="164" fontId="19" fillId="0" borderId="21" xfId="3" applyNumberFormat="1" applyFont="1" applyFill="1" applyBorder="1" applyAlignment="1">
      <alignment horizontal="center" vertical="center" wrapText="1"/>
    </xf>
    <xf numFmtId="164" fontId="19" fillId="0" borderId="13" xfId="3" applyNumberFormat="1" applyFont="1" applyFill="1" applyBorder="1" applyAlignment="1">
      <alignment horizontal="center" vertical="center" wrapText="1"/>
    </xf>
    <xf numFmtId="164" fontId="12" fillId="0" borderId="21" xfId="3" applyNumberFormat="1" applyFont="1" applyFill="1" applyBorder="1" applyAlignment="1">
      <alignment horizontal="center" vertical="center" wrapText="1"/>
    </xf>
    <xf numFmtId="164" fontId="12" fillId="0" borderId="13" xfId="3" applyNumberFormat="1" applyFont="1" applyFill="1" applyBorder="1" applyAlignment="1">
      <alignment horizontal="center" vertical="center" wrapText="1"/>
    </xf>
    <xf numFmtId="164" fontId="12" fillId="0" borderId="11" xfId="3" applyNumberFormat="1" applyFont="1" applyFill="1" applyBorder="1" applyAlignment="1">
      <alignment horizontal="center" vertical="center" wrapText="1"/>
    </xf>
    <xf numFmtId="164" fontId="12" fillId="0" borderId="12" xfId="3" applyNumberFormat="1" applyFont="1" applyFill="1" applyBorder="1" applyAlignment="1">
      <alignment horizontal="center" vertical="center" wrapText="1"/>
    </xf>
    <xf numFmtId="164" fontId="12" fillId="0" borderId="3" xfId="3" applyNumberFormat="1" applyFont="1" applyFill="1" applyBorder="1" applyAlignment="1">
      <alignment horizontal="center" vertical="center" wrapText="1"/>
    </xf>
    <xf numFmtId="164" fontId="12" fillId="0" borderId="4" xfId="3" applyNumberFormat="1" applyFont="1" applyFill="1" applyBorder="1" applyAlignment="1">
      <alignment horizontal="center" vertical="center" wrapText="1"/>
    </xf>
    <xf numFmtId="169" fontId="16" fillId="0" borderId="21" xfId="2" applyNumberFormat="1" applyFont="1" applyFill="1" applyBorder="1" applyAlignment="1">
      <alignment horizontal="center" vertical="center" wrapText="1"/>
    </xf>
    <xf numFmtId="169" fontId="16" fillId="0" borderId="13" xfId="2" applyNumberFormat="1" applyFont="1" applyFill="1" applyBorder="1" applyAlignment="1">
      <alignment horizontal="center" vertical="center" wrapText="1"/>
    </xf>
    <xf numFmtId="164" fontId="23" fillId="0" borderId="21" xfId="3" applyNumberFormat="1" applyFont="1" applyFill="1" applyBorder="1" applyAlignment="1">
      <alignment horizontal="center" vertical="center" wrapText="1"/>
    </xf>
    <xf numFmtId="164" fontId="23" fillId="0" borderId="13" xfId="3" applyNumberFormat="1" applyFont="1" applyFill="1" applyBorder="1" applyAlignment="1">
      <alignment horizontal="center" vertical="center" wrapText="1"/>
    </xf>
    <xf numFmtId="164" fontId="8" fillId="0" borderId="4" xfId="2" applyNumberFormat="1" applyFont="1" applyFill="1" applyBorder="1" applyAlignment="1">
      <alignment horizontal="center" vertical="center" wrapText="1"/>
    </xf>
    <xf numFmtId="164" fontId="8" fillId="0" borderId="12" xfId="2" applyNumberFormat="1" applyFont="1" applyFill="1" applyBorder="1" applyAlignment="1">
      <alignment horizontal="center" vertical="center" wrapText="1"/>
    </xf>
    <xf numFmtId="164" fontId="8" fillId="2" borderId="6" xfId="2" applyNumberFormat="1" applyFont="1" applyFill="1" applyBorder="1" applyAlignment="1">
      <alignment horizontal="center" vertical="center" wrapText="1"/>
    </xf>
    <xf numFmtId="164" fontId="8" fillId="2" borderId="7" xfId="2" applyNumberFormat="1" applyFont="1" applyFill="1" applyBorder="1" applyAlignment="1">
      <alignment horizontal="center" vertical="center" wrapText="1"/>
    </xf>
    <xf numFmtId="164" fontId="8" fillId="2" borderId="9" xfId="2" applyNumberFormat="1" applyFont="1" applyFill="1" applyBorder="1" applyAlignment="1">
      <alignment horizontal="center" vertical="center" wrapText="1"/>
    </xf>
    <xf numFmtId="166" fontId="8" fillId="2" borderId="5" xfId="2" applyNumberFormat="1" applyFont="1" applyFill="1" applyBorder="1" applyAlignment="1">
      <alignment horizontal="center" vertical="center" wrapText="1"/>
    </xf>
    <xf numFmtId="166" fontId="8" fillId="2" borderId="14" xfId="2" applyNumberFormat="1" applyFont="1" applyFill="1" applyBorder="1" applyAlignment="1">
      <alignment horizontal="center" vertical="center" wrapText="1"/>
    </xf>
    <xf numFmtId="164" fontId="8" fillId="2" borderId="4" xfId="2" applyNumberFormat="1" applyFont="1" applyFill="1" applyBorder="1" applyAlignment="1">
      <alignment horizontal="center" vertical="center" wrapText="1"/>
    </xf>
    <xf numFmtId="164" fontId="8" fillId="2" borderId="8" xfId="2" applyNumberFormat="1" applyFont="1" applyFill="1" applyBorder="1" applyAlignment="1">
      <alignment horizontal="center" vertical="center" wrapText="1"/>
    </xf>
    <xf numFmtId="164" fontId="8" fillId="0" borderId="6" xfId="2" applyNumberFormat="1" applyFont="1" applyFill="1" applyBorder="1" applyAlignment="1">
      <alignment horizontal="center" vertical="center" wrapText="1"/>
    </xf>
    <xf numFmtId="164" fontId="8" fillId="0" borderId="7" xfId="2" applyNumberFormat="1" applyFont="1" applyFill="1" applyBorder="1" applyAlignment="1">
      <alignment horizontal="center" vertical="center" wrapText="1"/>
    </xf>
    <xf numFmtId="164" fontId="8" fillId="0" borderId="8" xfId="2" applyNumberFormat="1" applyFont="1" applyFill="1" applyBorder="1" applyAlignment="1">
      <alignment horizontal="center" vertical="center" wrapText="1"/>
    </xf>
    <xf numFmtId="164" fontId="8" fillId="0" borderId="5" xfId="2" applyNumberFormat="1" applyFont="1" applyFill="1" applyBorder="1" applyAlignment="1">
      <alignment horizontal="center" vertical="center" wrapText="1"/>
    </xf>
    <xf numFmtId="164" fontId="8" fillId="0" borderId="14" xfId="2" applyNumberFormat="1" applyFont="1" applyFill="1" applyBorder="1" applyAlignment="1">
      <alignment horizontal="center" vertical="center" wrapText="1"/>
    </xf>
    <xf numFmtId="166" fontId="8" fillId="0" borderId="5" xfId="2" applyNumberFormat="1" applyFont="1" applyFill="1" applyBorder="1" applyAlignment="1">
      <alignment horizontal="center" vertical="center" wrapText="1"/>
    </xf>
    <xf numFmtId="166" fontId="8" fillId="0" borderId="14" xfId="2" applyNumberFormat="1" applyFont="1" applyFill="1" applyBorder="1" applyAlignment="1">
      <alignment horizontal="center" vertical="center" wrapText="1"/>
    </xf>
    <xf numFmtId="164" fontId="8" fillId="0" borderId="13" xfId="2" applyNumberFormat="1" applyFont="1" applyFill="1" applyBorder="1" applyAlignment="1">
      <alignment horizontal="center" vertical="center" wrapText="1"/>
    </xf>
    <xf numFmtId="164" fontId="8" fillId="2" borderId="12" xfId="2" applyNumberFormat="1" applyFont="1" applyFill="1" applyBorder="1" applyAlignment="1">
      <alignment horizontal="center" vertical="center" wrapText="1"/>
    </xf>
    <xf numFmtId="0" fontId="6" fillId="0" borderId="1" xfId="2" applyFont="1" applyFill="1" applyBorder="1" applyAlignment="1">
      <alignment horizontal="center" vertical="center" wrapText="1"/>
    </xf>
    <xf numFmtId="49" fontId="7" fillId="2" borderId="3" xfId="2" applyNumberFormat="1" applyFont="1" applyFill="1" applyBorder="1" applyAlignment="1">
      <alignment horizontal="center" vertical="center" wrapText="1"/>
    </xf>
    <xf numFmtId="49" fontId="7" fillId="2" borderId="11" xfId="2" applyNumberFormat="1"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12" xfId="2" applyFont="1" applyFill="1" applyBorder="1" applyAlignment="1">
      <alignment horizontal="center" vertical="center" wrapText="1"/>
    </xf>
  </cellXfs>
  <cellStyles count="33">
    <cellStyle name="Normal" xfId="10"/>
    <cellStyle name="Денежный 2" xfId="11"/>
    <cellStyle name="Обычный" xfId="0" builtinId="0"/>
    <cellStyle name="Обычный 2" xfId="5"/>
    <cellStyle name="Обычный 2 2" xfId="9"/>
    <cellStyle name="Обычный 2 2 2" xfId="12"/>
    <cellStyle name="Обычный 2 2 3" xfId="13"/>
    <cellStyle name="Обычный 2 2 3 2" xfId="14"/>
    <cellStyle name="Обычный 2 2 3 2 2" xfId="15"/>
    <cellStyle name="Обычный 2 2 3 2 2 2" xfId="7"/>
    <cellStyle name="Обычный 2 2 3 2 3" xfId="16"/>
    <cellStyle name="Обычный 2 2 3 2 4" xfId="3"/>
    <cellStyle name="Обычный 3" xfId="17"/>
    <cellStyle name="Обычный 3 2" xfId="18"/>
    <cellStyle name="Обычный 3 3" xfId="19"/>
    <cellStyle name="Обычный 4" xfId="20"/>
    <cellStyle name="Обычный 4 2" xfId="21"/>
    <cellStyle name="Обычный 5" xfId="22"/>
    <cellStyle name="Обычный 6" xfId="23"/>
    <cellStyle name="Обычный 6 2" xfId="24"/>
    <cellStyle name="Обычный 6 2 2" xfId="25"/>
    <cellStyle name="Обычный 6 2 2 2" xfId="6"/>
    <cellStyle name="Обычный 6 2 3" xfId="26"/>
    <cellStyle name="Обычный 6 2 3 2" xfId="8"/>
    <cellStyle name="Обычный 6 2 4" xfId="2"/>
    <cellStyle name="Обычный 7" xfId="27"/>
    <cellStyle name="Процентный" xfId="1" builtinId="5"/>
    <cellStyle name="Процентный 2" xfId="28"/>
    <cellStyle name="Процентный 2 2" xfId="29"/>
    <cellStyle name="Процентный 2 2 2" xfId="30"/>
    <cellStyle name="Процентный 2 2 3" xfId="4"/>
    <cellStyle name="Финансовый 2" xfId="31"/>
    <cellStyle name="Финансовый 3"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theme" Target="theme/theme1.xml"/><Relationship Id="rId3" Type="http://schemas.openxmlformats.org/officeDocument/2006/relationships/externalLink" Target="externalLinks/externalLink2.xml"/><Relationship Id="rId21" Type="http://schemas.openxmlformats.org/officeDocument/2006/relationships/calcChain" Target="calcChain.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un_muhomorova\Desktop\&#1054;&#1090;&#1095;&#1077;&#1090;&#1099;%20&#1050;&#1044;&#1061;_2020\2020%20&#1075;&#1086;&#1076;\&#1057;&#1087;&#1088;&#1072;&#1074;&#1082;&#1072;\&#1057;&#1087;&#1088;&#1072;&#1074;&#1082;&#1072;%20&#1043;&#1050;&#1059;%20&#1051;&#1077;&#1085;&#1072;&#1074;&#1090;&#1086;&#1076;&#1086;&#1088;%20&#1085;&#1072;%2001.05.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un_muhomorova\Desktop\&#1054;&#1090;&#1095;&#1077;&#1090;&#1099;%20&#1050;&#1044;&#1061;_2020\2020%20&#1075;&#1086;&#1076;\&#1055;&#1086;&#1087;&#1088;&#1072;&#1074;&#1082;&#1080;%20&#1074;%20&#1043;&#1086;&#1089;&#1087;&#1088;&#1086;&#1075;&#1088;&#1072;&#1084;&#1084;&#1091;%202020&#1075;%20&#1085;&#1086;&#1103;&#1073;&#1088;&#1100;\&#1055;&#1086;&#1087;&#1088;&#1072;&#1074;&#1082;&#1080;%20&#1074;%20&#1075;&#1086;&#1089;&#1087;&#1088;&#1086;&#1075;&#1088;&#1072;&#1084;&#1084;&#1091;%20&#1087;&#1086;%20&#1050;&#1086;&#1084;&#1080;&#1090;&#1077;&#1090;&#1091;_&#1055;&#1055;&#1051;&#1054;%20&#1074;%20&#1085;&#1086;&#1103;&#1073;&#1088;&#1077;%202020_.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Users\Muhomorova_YuN\Desktop\2016%20&#1043;&#1054;&#1044;\&#1055;&#1056;&#1054;&#1045;&#1050;&#1058;&#1067;%20&#1041;&#1070;&#1044;&#1046;&#1045;&#1058;&#1040;%202017-2019\&#1055;&#1086;&#1089;&#1083;&#1077;&#1076;&#1085;&#1080;&#1081;%20&#1055;&#1088;&#1086;&#1077;&#1082;&#1090;%20&#1073;&#1102;&#1076;&#1078;&#1077;&#1090;&#1072;%202017&#1075;\&#1073;&#1102;&#1076;&#1078;&#1077;&#1090;%202017&#1075;.%20&#1089;%20&#1091;&#1074;&#1077;&#1083;&#1080;&#1095;&#1077;&#1085;&#1080;&#1077;&#1084;%20&#1087;&#1086;%20&#1052;&#105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yun_muhomorova\Desktop\&#1051;&#1077;&#1085;&#1072;&#1074;&#1090;&#1086;&#1076;&#1086;&#108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uhomorova_YuN\Desktop\2019%20&#1075;&#1086;&#1076;\&#1055;&#1086;&#1087;&#1088;&#1072;&#1074;&#1082;&#1080;_3_&#1085;&#1086;&#1103;&#1073;&#1088;&#1100;2019&#1075;\&#1050;&#1086;&#1084;&#1087;&#1083;&#1077;&#1082;&#1090;%20&#1050;&#1060;%20&#1051;&#1054;\&#1090;&#1072;&#1073;&#1083;&#1080;&#1094;&#1099;%20&#1087;&#1086;&#1087;&#1088;&#1072;&#1074;&#1086;&#1082;_2019_2021_&#1086;&#1082;&#1086;&#1085;&#1095;%20&#1074;&#1072;&#1088;&#1080;&#1072;&#1085;&#109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yun_muhomorova\Desktop\&#1054;&#1090;&#1095;&#1077;&#1090;&#1099;%20&#1050;&#1044;&#1061;_2020\2020%20&#1075;&#1086;&#1076;\&#1055;&#1086;&#1087;&#1088;&#1072;&#1074;&#1082;&#1080;%20&#1079;&#1072;&#1082;&#1086;&#1085;%20&#1074;%20&#1086;&#1082;&#1090;&#1103;&#1073;&#1088;&#1077;2020\&#1055;&#1086;&#1087;&#1088;&#1072;&#1074;&#1082;&#1080;%20&#1057;&#1074;&#1086;&#1076;%20&#1087;&#1086;%20&#1050;&#1086;&#1084;&#1080;&#1090;&#1077;&#1090;&#1091;_&#1079;&#1072;&#1082;&#1086;&#1085;%20&#1074;%20&#1086;&#1082;&#1090;&#1103;&#1073;&#1088;&#1077;%202020_&#1086;&#1082;&#1086;&#1085;&#1095;&#1072;&#1090;%20&#1074;&#1072;&#1088;&#1080;&#1072;&#1085;&#109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yun_muhomorova\AppData\Local\Microsoft\Windows\Temporary%20Internet%20Files\Content.Outlook\VH51TRPR\&#1042;&#1077;&#1076;&#1086;&#1084;&#1086;&#1089;&#1090;&#1100;%20&#1087;&#1086;%20%20&#1052;&#1054;%20&#1085;&#1072;%2001.04.2020%20&#1090;.&#108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yun_muhomorova\Desktop\&#1054;&#1090;&#1095;&#1077;&#1090;&#1099;%20&#1050;&#1044;&#1061;_2020\2020%20&#1075;&#1086;&#1076;\&#1054;&#1078;&#1080;&#1076;&#1072;&#1077;&#1084;&#1086;&#1077;%20&#1080;&#1089;&#1087;&#1086;&#1083;&#1085;&#1077;&#1085;&#1080;&#1077;%202020&#1075;\&#1048;&#1058;&#1054;&#1043;&#1048;%202020\&#1048;&#1058;&#1054;&#1043;&#1048;%202020\&#1052;&#1054;%20&#1085;&#1072;%2001.01.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yun_muhomorova\Desktop\&#1054;&#1090;&#1095;&#1077;&#1090;&#1099;%20&#1050;&#1044;&#1061;_2020\2020%20&#1075;&#1086;&#1076;\&#1057;&#1087;&#1088;&#1072;&#1074;&#1082;&#1072;\&#1089;&#1087;&#1088;&#1072;&#1074;&#1082;&#1072;%20&#1085;&#1072;%2001.04.2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Users\Muhomorova_YuN\Desktop\2017&#1075;\&#1041;&#1102;&#1076;&#1078;&#1077;&#1090;%202017&#1075;-2019&#1075;\&#1073;&#1102;&#1076;&#1078;&#1077;&#1090;%202017-2019%20&#1085;&#1072;%20&#1088;&#1072;&#1089;&#1089;&#1084;&#1086;&#1090;&#1088;&#1077;&#1085;&#1080;&#1077;%20&#1087;&#1088;&#1077;&#1076;&#1089;&#1077;&#1076;&#1072;&#1090;&#1077;&#1083;&#11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yun_muhomorova\Desktop\&#1054;&#1090;&#1095;&#1077;&#1090;&#1099;%20&#1050;&#1044;&#1061;_2020\2020%20&#1075;&#1086;&#1076;\&#1057;&#1087;&#1088;&#1072;&#1074;&#1082;&#1072;\&#1057;&#1087;&#1088;&#1072;&#1074;&#1082;&#1072;%20&#1043;&#1050;&#1059;%20&#1051;&#1077;&#1085;&#1072;&#1074;&#1090;&#1086;&#1076;&#1086;&#1088;%20&#1085;&#1072;%2001.10.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Muhomorova_YuN\AppData\Local\Microsoft\Windows\Temporary%20Internet%20Files\Content.Outlook\RRRXHDLP\&#1089;&#1087;&#1088;&#1072;&#1074;&#1082;&#1072;%20&#1085;&#1072;%2001.12.2019&#1075;._&#1050;&#1044;&#106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X:\Users\Muhomorova_YuN\Desktop\2016%20&#1043;&#1054;&#1044;\&#1055;&#1056;&#1054;&#1045;&#1050;&#1058;&#1067;%20&#1041;&#1070;&#1044;&#1046;&#1045;&#1058;&#1040;%202017-2019\&#1055;&#1086;&#1089;&#1083;&#1077;&#1076;&#1085;&#1080;&#1081;%20&#1055;&#1088;&#1086;&#1077;&#1082;&#1090;%20&#1073;&#1102;&#1076;&#1078;&#1077;&#1090;&#1072;%202017&#1075;\&#1073;&#1102;&#1076;&#1078;&#1077;&#1090;%202017&#1075;.%20&#1089;%20&#1091;&#1074;&#1077;&#1083;&#1080;&#1095;&#1077;&#1085;&#1080;&#1077;&#1084;%20&#1080;%20&#1091;&#1084;&#1077;&#1085;&#1100;&#1096;&#1077;&#1085;&#1080;&#1077;&#1084;%20&#1087;&#1086;%20&#1052;&#105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yun_muhomorova\Desktop\&#1054;&#1090;&#1095;&#1077;&#1090;&#1099;%20&#1050;&#1044;&#1061;_2020\2020%20&#1075;&#1086;&#1076;\&#1057;&#1087;&#1088;&#1072;&#1074;&#1082;&#1072;\&#1089;&#1087;&#1088;&#1072;&#1074;&#1082;&#1072;%20&#1085;&#1072;%2001.12.202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Muhomorova_YuN\AppData\Local\Microsoft\Windows\Temporary%20Internet%20Files\Content.Outlook\RRRXHDLP\&#1057;&#1087;&#1088;&#1072;&#1074;&#1082;&#1072;%20&#1085;&#1072;%2024.12.2019&#1075;._&#1052;&#105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yun_muhomorova\Desktop\&#1054;&#1090;&#1095;&#1077;&#1090;&#1099;%20&#1050;&#1044;&#1061;_2020\2020%20&#1075;&#1086;&#1076;\&#1054;&#1078;&#1080;&#1076;&#1072;&#1077;&#1084;&#1086;&#1077;%20&#1080;&#1089;&#1087;&#1086;&#1083;&#1085;&#1077;&#1085;&#1080;&#1077;%202020&#1075;\&#1048;&#1058;&#1054;&#1043;&#1048;%202020\&#1048;&#1089;&#1087;&#1086;&#1083;&#1085;&#1077;&#1085;&#1080;&#1077;%20&#1087;&#1086;%20&#1052;&#1054;_18_12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о объектам (2)"/>
      <sheetName val="Лист1"/>
    </sheetNames>
    <sheetDataSet>
      <sheetData sheetId="0">
        <row r="39">
          <cell r="K39">
            <v>11.274319999999989</v>
          </cell>
        </row>
        <row r="45">
          <cell r="K45">
            <v>6198.9102700000003</v>
          </cell>
        </row>
        <row r="51">
          <cell r="K51">
            <v>0</v>
          </cell>
        </row>
        <row r="54">
          <cell r="K54">
            <v>5196.2656100000022</v>
          </cell>
        </row>
        <row r="75">
          <cell r="K75">
            <v>50747.513830000011</v>
          </cell>
        </row>
        <row r="129">
          <cell r="K129">
            <v>39436.155809999997</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_уточн"/>
    </sheetNames>
    <sheetDataSet>
      <sheetData sheetId="0">
        <row r="38">
          <cell r="EK38">
            <v>-5196.2656100000004</v>
          </cell>
        </row>
        <row r="40">
          <cell r="ES40">
            <v>5000</v>
          </cell>
        </row>
        <row r="43">
          <cell r="ES43">
            <v>551272.94912999996</v>
          </cell>
        </row>
        <row r="44">
          <cell r="ES44">
            <v>15092.46703</v>
          </cell>
        </row>
        <row r="84">
          <cell r="ES84">
            <v>45483.844190000003</v>
          </cell>
        </row>
        <row r="89">
          <cell r="ES89">
            <v>3001.4256700000001</v>
          </cell>
        </row>
        <row r="95">
          <cell r="ES95">
            <v>60435.011890000002</v>
          </cell>
        </row>
        <row r="111">
          <cell r="ES111">
            <v>23934.599920000001</v>
          </cell>
        </row>
        <row r="112">
          <cell r="ES112">
            <v>86658.418709999998</v>
          </cell>
        </row>
        <row r="121">
          <cell r="ES121">
            <v>45456.155809999997</v>
          </cell>
        </row>
        <row r="124">
          <cell r="ES124">
            <v>54778.87283</v>
          </cell>
        </row>
        <row r="200">
          <cell r="ES200">
            <v>2838377.8643800002</v>
          </cell>
        </row>
        <row r="207">
          <cell r="ES207">
            <v>290940.56174999999</v>
          </cell>
        </row>
        <row r="209">
          <cell r="ES209">
            <v>81714.606580000007</v>
          </cell>
        </row>
        <row r="217">
          <cell r="ES217">
            <v>3598.1966400000001</v>
          </cell>
        </row>
        <row r="231">
          <cell r="ES231">
            <v>551153.33180000004</v>
          </cell>
        </row>
        <row r="234">
          <cell r="ET234">
            <v>596711.63049999997</v>
          </cell>
        </row>
        <row r="267">
          <cell r="ET267">
            <v>167598.71187</v>
          </cell>
        </row>
        <row r="272">
          <cell r="ET272">
            <v>399142.45495999994</v>
          </cell>
        </row>
        <row r="276">
          <cell r="ET276">
            <v>12389.785379999999</v>
          </cell>
        </row>
        <row r="281">
          <cell r="ET281">
            <v>694</v>
          </cell>
        </row>
        <row r="282">
          <cell r="ET282">
            <v>15080.87449</v>
          </cell>
        </row>
        <row r="284">
          <cell r="ET284">
            <v>3500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7_с остатком на торги"/>
      <sheetName val="2017 с увелич по МО"/>
    </sheetNames>
    <sheetDataSet>
      <sheetData sheetId="0" refreshError="1">
        <row r="29">
          <cell r="AG29">
            <v>0</v>
          </cell>
        </row>
        <row r="51">
          <cell r="AG51">
            <v>0</v>
          </cell>
        </row>
        <row r="206">
          <cell r="AG206">
            <v>0</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о объектам (2)"/>
      <sheetName val="Лист1"/>
    </sheetNames>
    <sheetDataSet>
      <sheetData sheetId="0">
        <row r="31">
          <cell r="E31">
            <v>11477.94412</v>
          </cell>
        </row>
        <row r="39">
          <cell r="K39">
            <v>551272.94912999996</v>
          </cell>
        </row>
        <row r="56">
          <cell r="K56">
            <v>94629.656490000008</v>
          </cell>
        </row>
        <row r="332">
          <cell r="K332">
            <v>694</v>
          </cell>
        </row>
      </sheetData>
      <sheetData sheetId="1">
        <row r="476">
          <cell r="I476">
            <v>2754243.9516999996</v>
          </cell>
        </row>
        <row r="534">
          <cell r="I534">
            <v>20500</v>
          </cell>
        </row>
        <row r="535">
          <cell r="I535">
            <v>3752.5</v>
          </cell>
        </row>
        <row r="536">
          <cell r="I536">
            <v>5160</v>
          </cell>
        </row>
        <row r="537">
          <cell r="I537">
            <v>4899.51</v>
          </cell>
        </row>
        <row r="538">
          <cell r="I538">
            <v>19700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т Бюдж 19-21_сверн"/>
      <sheetName val="проект Бюдж 19-21_разв"/>
      <sheetName val="безвозмездные"/>
      <sheetName val="увеличение 2019 год"/>
      <sheetName val="перераспределение_2019 "/>
      <sheetName val="увеличение 2020-2021_не прошло"/>
      <sheetName val="увеличение 2020-2021_прошло"/>
      <sheetName val="перераспределение 2020-2021_ОБ"/>
    </sheetNames>
    <sheetDataSet>
      <sheetData sheetId="0"/>
      <sheetData sheetId="1">
        <row r="90">
          <cell r="DJ90">
            <v>-1490.4049999999988</v>
          </cell>
        </row>
        <row r="94">
          <cell r="DN94">
            <v>281.78100000000001</v>
          </cell>
        </row>
        <row r="101">
          <cell r="DN101">
            <v>0</v>
          </cell>
        </row>
        <row r="108">
          <cell r="DN108">
            <v>43584.803</v>
          </cell>
        </row>
        <row r="142">
          <cell r="DL142">
            <v>115000</v>
          </cell>
        </row>
        <row r="143">
          <cell r="DL143">
            <v>251685.6</v>
          </cell>
        </row>
        <row r="144">
          <cell r="DL144">
            <v>200000</v>
          </cell>
        </row>
      </sheetData>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_2022_уточн"/>
    </sheetNames>
    <sheetDataSet>
      <sheetData sheetId="0">
        <row r="37">
          <cell r="EK37">
            <v>-4024</v>
          </cell>
        </row>
        <row r="131">
          <cell r="ES131">
            <v>3675.777</v>
          </cell>
        </row>
        <row r="137">
          <cell r="ES137">
            <v>11937.583000000001</v>
          </cell>
        </row>
        <row r="139">
          <cell r="ES139">
            <v>5089.8</v>
          </cell>
        </row>
        <row r="322">
          <cell r="ES322">
            <v>1347.4779799999999</v>
          </cell>
        </row>
        <row r="323">
          <cell r="ES323">
            <v>22536.06122</v>
          </cell>
        </row>
        <row r="324">
          <cell r="ES324">
            <v>16538.32516</v>
          </cell>
        </row>
        <row r="333">
          <cell r="ES333">
            <v>24500</v>
          </cell>
        </row>
        <row r="334">
          <cell r="ES334">
            <v>2194.4827599999999</v>
          </cell>
        </row>
        <row r="335">
          <cell r="ES335">
            <v>5899.51</v>
          </cell>
        </row>
        <row r="336">
          <cell r="ES336">
            <v>23700</v>
          </cell>
        </row>
        <row r="337">
          <cell r="ES337">
            <v>1599.1666600000001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р.фонд на 01.04.20 (март)"/>
    </sheetNames>
    <sheetDataSet>
      <sheetData sheetId="0">
        <row r="69">
          <cell r="AO69">
            <v>3675.777</v>
          </cell>
        </row>
        <row r="75">
          <cell r="AO75">
            <v>85454.977889999995</v>
          </cell>
        </row>
        <row r="95">
          <cell r="AO95">
            <v>2942.3292799999999</v>
          </cell>
        </row>
        <row r="101">
          <cell r="AO101">
            <v>11937.583000000001</v>
          </cell>
        </row>
        <row r="109">
          <cell r="AO109">
            <v>9417.2919999999995</v>
          </cell>
        </row>
        <row r="120">
          <cell r="AO120">
            <v>29022.099559999999</v>
          </cell>
        </row>
        <row r="162">
          <cell r="AO162">
            <v>2293.9369999999999</v>
          </cell>
        </row>
        <row r="284">
          <cell r="AO284">
            <v>16538.32516</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р.фонд на 01.01.21 (декабрь)"/>
    </sheetNames>
    <sheetDataSet>
      <sheetData sheetId="0">
        <row r="75">
          <cell r="BV75">
            <v>145231.89783</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 01.04.2020"/>
      <sheetName val="2020_2022_нов версия"/>
    </sheetNames>
    <sheetDataSet>
      <sheetData sheetId="0">
        <row r="87">
          <cell r="FE87">
            <v>85454.977889999995</v>
          </cell>
        </row>
      </sheetData>
      <sheetData sheetId="1">
        <row r="39">
          <cell r="EH39">
            <v>1000</v>
          </cell>
        </row>
        <row r="138">
          <cell r="EJ138">
            <v>2942.33</v>
          </cell>
        </row>
        <row r="150">
          <cell r="EJ150">
            <v>2293.9369999999999</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7_с остатком на торги"/>
      <sheetName val="2018-2019 _с лимит75и50"/>
      <sheetName val="поправки2018"/>
      <sheetName val="поправки2019"/>
    </sheetNames>
    <sheetDataSet>
      <sheetData sheetId="0"/>
      <sheetData sheetId="1">
        <row r="132">
          <cell r="BQ132">
            <v>3129786.5060000001</v>
          </cell>
        </row>
        <row r="141">
          <cell r="BQ141">
            <v>101230.618</v>
          </cell>
        </row>
        <row r="148">
          <cell r="BR148">
            <v>148761.29999999999</v>
          </cell>
        </row>
        <row r="151">
          <cell r="BR151">
            <v>100000</v>
          </cell>
        </row>
        <row r="154">
          <cell r="BQ154">
            <v>123423.428</v>
          </cell>
        </row>
        <row r="155">
          <cell r="BQ155">
            <v>100000</v>
          </cell>
        </row>
        <row r="156">
          <cell r="BQ156">
            <v>20000</v>
          </cell>
        </row>
        <row r="179">
          <cell r="BQ179">
            <v>317500</v>
          </cell>
        </row>
        <row r="216">
          <cell r="BQ216">
            <v>20000.400000000001</v>
          </cell>
        </row>
      </sheetData>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о объектам (2)"/>
      <sheetName val="Лист1"/>
    </sheetNames>
    <sheetDataSet>
      <sheetData sheetId="0" refreshError="1"/>
      <sheetData sheetId="1">
        <row r="635">
          <cell r="N635">
            <v>2445030.5529100001</v>
          </cell>
        </row>
        <row r="642">
          <cell r="I642">
            <v>2754243.9516999996</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 01.12.2019_к кадр сов"/>
    </sheetNames>
    <sheetDataSet>
      <sheetData sheetId="0">
        <row r="187">
          <cell r="EF187">
            <v>194506.01577</v>
          </cell>
        </row>
        <row r="190">
          <cell r="EF190">
            <v>599517.32200000004</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7 с увелич по МО"/>
      <sheetName val="2017 с уменьш по МО-нет в АЦК"/>
      <sheetName val="2017 с АИП"/>
    </sheetNames>
    <sheetDataSet>
      <sheetData sheetId="0"/>
      <sheetData sheetId="1">
        <row r="145">
          <cell r="AA145">
            <v>111417.522</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 01.12.2020"/>
    </sheetNames>
    <sheetDataSet>
      <sheetData sheetId="0">
        <row r="214">
          <cell r="EP214">
            <v>22226.713680000001</v>
          </cell>
        </row>
        <row r="217">
          <cell r="ER217">
            <v>134390.22310999999</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12.2019"/>
    </sheetNames>
    <sheetDataSet>
      <sheetData sheetId="0">
        <row r="257">
          <cell r="GB257">
            <v>9247.4390000000003</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р.фонд на 01.12.20 (ноябрь)"/>
    </sheetNames>
    <sheetDataSet>
      <sheetData sheetId="0">
        <row r="281">
          <cell r="BV281">
            <v>22536.06122</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T381"/>
  <sheetViews>
    <sheetView tabSelected="1" zoomScale="75" zoomScaleNormal="75" workbookViewId="0">
      <pane xSplit="45" ySplit="12" topLeftCell="DJ309" activePane="bottomRight" state="frozen"/>
      <selection pane="topRight" activeCell="AT1" sqref="AT1"/>
      <selection pane="bottomLeft" activeCell="A5" sqref="A5"/>
      <selection pane="bottomRight" activeCell="C313" sqref="C313"/>
    </sheetView>
  </sheetViews>
  <sheetFormatPr defaultColWidth="9.109375" defaultRowHeight="14.4" x14ac:dyDescent="0.3"/>
  <cols>
    <col min="1" max="1" width="0.33203125" style="1" customWidth="1"/>
    <col min="2" max="2" width="9.44140625" style="2" customWidth="1"/>
    <col min="3" max="3" width="57.109375" style="3" customWidth="1"/>
    <col min="4" max="4" width="23.6640625" style="4" hidden="1" customWidth="1"/>
    <col min="5" max="5" width="20.33203125" style="5" hidden="1" customWidth="1"/>
    <col min="6" max="6" width="19.44140625" style="5" hidden="1" customWidth="1"/>
    <col min="7" max="7" width="12.44140625" style="5" hidden="1" customWidth="1"/>
    <col min="8" max="8" width="20.5546875" style="5" hidden="1" customWidth="1"/>
    <col min="9" max="9" width="18.5546875" style="5" hidden="1" customWidth="1"/>
    <col min="10" max="10" width="16.6640625" style="5" hidden="1" customWidth="1"/>
    <col min="11" max="11" width="20.44140625" style="5" hidden="1" customWidth="1"/>
    <col min="12" max="12" width="20.88671875" style="5" hidden="1" customWidth="1"/>
    <col min="13" max="13" width="18.5546875" style="5" hidden="1" customWidth="1"/>
    <col min="14" max="14" width="19" style="6" hidden="1" customWidth="1"/>
    <col min="15" max="15" width="18.44140625" style="6" hidden="1" customWidth="1"/>
    <col min="16" max="16" width="17.109375" style="6" hidden="1" customWidth="1"/>
    <col min="17" max="17" width="23" style="6" hidden="1" customWidth="1"/>
    <col min="18" max="18" width="20.44140625" style="6" hidden="1" customWidth="1"/>
    <col min="19" max="19" width="20.109375" style="6" hidden="1" customWidth="1"/>
    <col min="20" max="20" width="18.109375" style="5" hidden="1" customWidth="1"/>
    <col min="21" max="21" width="18.33203125" style="5" hidden="1" customWidth="1"/>
    <col min="22" max="22" width="19.6640625" style="5" hidden="1" customWidth="1"/>
    <col min="23" max="23" width="20.33203125" style="5" hidden="1" customWidth="1"/>
    <col min="24" max="24" width="18.5546875" style="5" hidden="1" customWidth="1"/>
    <col min="25" max="25" width="18.6640625" style="5" hidden="1" customWidth="1"/>
    <col min="26" max="26" width="18.109375" style="5" hidden="1" customWidth="1"/>
    <col min="27" max="27" width="16.88671875" style="5" hidden="1" customWidth="1"/>
    <col min="28" max="28" width="14.6640625" style="5" hidden="1" customWidth="1"/>
    <col min="29" max="29" width="17.109375" style="6" hidden="1" customWidth="1"/>
    <col min="30" max="30" width="14.44140625" style="5" hidden="1" customWidth="1"/>
    <col min="31" max="31" width="13.88671875" style="5" hidden="1" customWidth="1"/>
    <col min="32" max="32" width="21.33203125" style="6" hidden="1" customWidth="1"/>
    <col min="33" max="33" width="20.88671875" style="5" hidden="1" customWidth="1"/>
    <col min="34" max="34" width="18.5546875" style="5" hidden="1" customWidth="1"/>
    <col min="35" max="35" width="20.109375" style="6" hidden="1" customWidth="1"/>
    <col min="36" max="36" width="22.33203125" style="6" hidden="1" customWidth="1"/>
    <col min="37" max="38" width="27.33203125" style="6" hidden="1" customWidth="1"/>
    <col min="39" max="39" width="90.5546875" style="6" hidden="1" customWidth="1"/>
    <col min="40" max="40" width="83.5546875" style="6" hidden="1" customWidth="1"/>
    <col min="41" max="41" width="21.109375" style="6" hidden="1" customWidth="1"/>
    <col min="42" max="42" width="20" style="6" hidden="1" customWidth="1"/>
    <col min="43" max="43" width="21.6640625" style="6" hidden="1" customWidth="1"/>
    <col min="44" max="44" width="23.6640625" style="6" hidden="1" customWidth="1"/>
    <col min="45" max="45" width="12.6640625" style="5" hidden="1" customWidth="1"/>
    <col min="46" max="46" width="20.44140625" style="6" hidden="1" customWidth="1"/>
    <col min="47" max="47" width="20.109375" style="6" hidden="1" customWidth="1"/>
    <col min="48" max="48" width="15.5546875" style="5" hidden="1" customWidth="1"/>
    <col min="49" max="49" width="17.109375" style="5" hidden="1" customWidth="1"/>
    <col min="50" max="50" width="13.44140625" style="5" hidden="1" customWidth="1"/>
    <col min="51" max="51" width="20.44140625" style="5" hidden="1" customWidth="1"/>
    <col min="52" max="52" width="17.88671875" style="6" hidden="1" customWidth="1"/>
    <col min="53" max="53" width="15.44140625" style="6" hidden="1" customWidth="1"/>
    <col min="54" max="54" width="18" style="5" hidden="1" customWidth="1"/>
    <col min="55" max="55" width="18.33203125" style="5" hidden="1" customWidth="1"/>
    <col min="56" max="56" width="19.6640625" style="5" hidden="1" customWidth="1"/>
    <col min="57" max="57" width="15.5546875" style="5" hidden="1" customWidth="1"/>
    <col min="58" max="58" width="18.5546875" style="5" hidden="1" customWidth="1"/>
    <col min="59" max="59" width="16.6640625" style="5" hidden="1" customWidth="1"/>
    <col min="60" max="60" width="19.6640625" style="5" hidden="1" customWidth="1"/>
    <col min="61" max="61" width="17.88671875" style="6" hidden="1" customWidth="1"/>
    <col min="62" max="62" width="15.44140625" style="6" hidden="1" customWidth="1"/>
    <col min="63" max="63" width="12.109375" style="6" hidden="1" customWidth="1"/>
    <col min="64" max="73" width="15.88671875" style="6" hidden="1" customWidth="1"/>
    <col min="74" max="74" width="16.109375" style="5" hidden="1" customWidth="1"/>
    <col min="75" max="75" width="20.88671875" style="5" hidden="1" customWidth="1"/>
    <col min="76" max="76" width="18.5546875" style="5" hidden="1" customWidth="1"/>
    <col min="77" max="77" width="15.109375" style="5" hidden="1" customWidth="1"/>
    <col min="78" max="78" width="18.5546875" style="5" hidden="1" customWidth="1"/>
    <col min="79" max="79" width="19.109375" style="5" hidden="1" customWidth="1"/>
    <col min="80" max="80" width="21.88671875" style="5" hidden="1" customWidth="1"/>
    <col min="81" max="81" width="21.6640625" style="5" hidden="1" customWidth="1"/>
    <col min="82" max="82" width="21.5546875" style="5" hidden="1" customWidth="1"/>
    <col min="83" max="83" width="17.88671875" style="6" hidden="1" customWidth="1"/>
    <col min="84" max="84" width="21.109375" style="6" hidden="1" customWidth="1"/>
    <col min="85" max="85" width="108.44140625" style="5" hidden="1" customWidth="1"/>
    <col min="86" max="86" width="22.33203125" style="5" hidden="1" customWidth="1"/>
    <col min="87" max="87" width="20.44140625" style="6" hidden="1" customWidth="1"/>
    <col min="88" max="88" width="20.109375" style="6" hidden="1" customWidth="1"/>
    <col min="89" max="89" width="15.5546875" style="5" hidden="1" customWidth="1"/>
    <col min="90" max="90" width="17.109375" style="5" hidden="1" customWidth="1"/>
    <col min="91" max="91" width="13.44140625" style="5" hidden="1" customWidth="1"/>
    <col min="92" max="92" width="16.33203125" style="5" hidden="1" customWidth="1"/>
    <col min="93" max="94" width="22.33203125" style="5" hidden="1" customWidth="1"/>
    <col min="95" max="95" width="25.33203125" style="5" hidden="1" customWidth="1"/>
    <col min="96" max="96" width="17.5546875" style="6" hidden="1" customWidth="1"/>
    <col min="97" max="97" width="20.109375" style="6" hidden="1" customWidth="1"/>
    <col min="98" max="99" width="21.33203125" style="5" hidden="1" customWidth="1"/>
    <col min="100" max="100" width="4.44140625" style="5" hidden="1" customWidth="1"/>
    <col min="101" max="101" width="30.6640625" style="5" hidden="1" customWidth="1"/>
    <col min="102" max="102" width="25.88671875" style="5" hidden="1" customWidth="1"/>
    <col min="103" max="103" width="21.109375" style="5" hidden="1" customWidth="1"/>
    <col min="104" max="104" width="23.88671875" style="5" hidden="1" customWidth="1"/>
    <col min="105" max="105" width="23.6640625" style="6" hidden="1" customWidth="1"/>
    <col min="106" max="106" width="22" style="6" hidden="1" customWidth="1"/>
    <col min="107" max="107" width="19.6640625" style="6" hidden="1" customWidth="1"/>
    <col min="108" max="109" width="15.44140625" style="6" hidden="1" customWidth="1"/>
    <col min="110" max="110" width="25.6640625" style="6" hidden="1" customWidth="1"/>
    <col min="111" max="111" width="24.109375" style="6" hidden="1" customWidth="1"/>
    <col min="112" max="112" width="20.33203125" style="6" hidden="1" customWidth="1"/>
    <col min="113" max="113" width="25" style="6" customWidth="1"/>
    <col min="114" max="114" width="28.6640625" style="6" customWidth="1"/>
    <col min="115" max="115" width="21.33203125" style="6" customWidth="1"/>
    <col min="116" max="116" width="22.5546875" style="6" customWidth="1"/>
    <col min="117" max="117" width="22.5546875" style="6" hidden="1" customWidth="1"/>
    <col min="118" max="118" width="18.44140625" style="6" hidden="1" customWidth="1"/>
    <col min="119" max="122" width="22.5546875" style="6" hidden="1" customWidth="1"/>
    <col min="123" max="123" width="11.6640625" style="6" hidden="1" customWidth="1"/>
    <col min="124" max="126" width="22.5546875" style="6" hidden="1" customWidth="1"/>
    <col min="127" max="127" width="16.44140625" style="6" hidden="1" customWidth="1"/>
    <col min="128" max="128" width="25.109375" style="6" customWidth="1"/>
    <col min="129" max="129" width="14.109375" style="6" customWidth="1"/>
    <col min="130" max="130" width="23.5546875" style="8" customWidth="1"/>
    <col min="131" max="131" width="12.109375" style="5" customWidth="1"/>
    <col min="132" max="132" width="20.5546875" style="5" customWidth="1"/>
    <col min="133" max="133" width="11" style="5" customWidth="1"/>
    <col min="134" max="134" width="23.33203125" style="6" customWidth="1"/>
    <col min="135" max="135" width="12.5546875" style="5" customWidth="1"/>
    <col min="136" max="136" width="24.44140625" style="6" hidden="1" customWidth="1"/>
    <col min="137" max="137" width="11.6640625" style="6" hidden="1" customWidth="1"/>
    <col min="138" max="138" width="23.6640625" style="6" hidden="1" customWidth="1"/>
    <col min="139" max="139" width="19.6640625" style="6" hidden="1" customWidth="1"/>
    <col min="140" max="140" width="23.109375" style="6" hidden="1" customWidth="1"/>
    <col min="141" max="141" width="25.6640625" style="9" hidden="1" customWidth="1"/>
    <col min="142" max="142" width="14.44140625" style="6" hidden="1" customWidth="1"/>
    <col min="143" max="148" width="16.109375" style="6" hidden="1" customWidth="1"/>
    <col min="149" max="149" width="25.33203125" style="8" hidden="1" customWidth="1"/>
    <col min="150" max="150" width="14.33203125" style="6" hidden="1" customWidth="1"/>
    <col min="151" max="151" width="21.6640625" style="6" hidden="1" customWidth="1"/>
    <col min="152" max="152" width="16" style="6" hidden="1" customWidth="1"/>
    <col min="153" max="153" width="24.5546875" style="6" hidden="1" customWidth="1"/>
    <col min="154" max="154" width="14.109375" style="6" hidden="1" customWidth="1"/>
    <col min="155" max="155" width="24.44140625" style="6" hidden="1" customWidth="1"/>
    <col min="156" max="156" width="11.6640625" style="9" hidden="1" customWidth="1"/>
    <col min="157" max="157" width="23.6640625" style="6" hidden="1" customWidth="1"/>
    <col min="158" max="158" width="19.6640625" style="6" hidden="1" customWidth="1"/>
    <col min="159" max="159" width="23.109375" style="6" hidden="1" customWidth="1"/>
    <col min="160" max="160" width="25.44140625" style="6" hidden="1" customWidth="1"/>
    <col min="161" max="161" width="17.109375" style="6" hidden="1" customWidth="1"/>
    <col min="162" max="162" width="26" style="6" hidden="1" customWidth="1"/>
    <col min="163" max="163" width="16.88671875" style="6" hidden="1" customWidth="1"/>
    <col min="164" max="164" width="20.5546875" style="6" hidden="1" customWidth="1"/>
    <col min="165" max="165" width="13.88671875" style="6" hidden="1" customWidth="1"/>
    <col min="166" max="166" width="24.5546875" style="6" hidden="1" customWidth="1"/>
    <col min="167" max="167" width="14.6640625" style="6" hidden="1" customWidth="1"/>
    <col min="168" max="168" width="22.44140625" style="6" hidden="1" customWidth="1"/>
    <col min="169" max="169" width="17" style="6" hidden="1" customWidth="1"/>
    <col min="170" max="170" width="22.33203125" style="6" hidden="1" customWidth="1"/>
    <col min="171" max="171" width="16.109375" style="6" hidden="1" customWidth="1"/>
    <col min="172" max="172" width="20.5546875" style="6" hidden="1" customWidth="1"/>
    <col min="173" max="173" width="15.44140625" style="6" hidden="1" customWidth="1"/>
    <col min="174" max="174" width="20.44140625" style="6" hidden="1" customWidth="1"/>
    <col min="175" max="175" width="15.5546875" style="6" hidden="1" customWidth="1"/>
    <col min="176" max="176" width="22.44140625" style="6" hidden="1" customWidth="1"/>
    <col min="177" max="177" width="13.44140625" style="6" hidden="1" customWidth="1"/>
    <col min="178" max="178" width="25.33203125" style="6" hidden="1" customWidth="1"/>
    <col min="179" max="179" width="20.5546875" style="6" hidden="1" customWidth="1"/>
    <col min="180" max="180" width="15.44140625" style="6" hidden="1" customWidth="1"/>
    <col min="181" max="181" width="21.88671875" style="6" hidden="1" customWidth="1"/>
    <col min="182" max="182" width="15.5546875" style="6" hidden="1" customWidth="1"/>
    <col min="183" max="183" width="65.109375" style="10" hidden="1" customWidth="1"/>
    <col min="184" max="189" width="9.109375" style="10" customWidth="1"/>
    <col min="190" max="190" width="22.109375" style="1" customWidth="1"/>
    <col min="191" max="191" width="9.109375" style="1" customWidth="1"/>
    <col min="192" max="192" width="9.109375" style="1"/>
    <col min="193" max="193" width="25" style="1" hidden="1" customWidth="1"/>
    <col min="194" max="198" width="9.109375" style="1"/>
    <col min="199" max="199" width="17" style="1" bestFit="1" customWidth="1"/>
    <col min="200" max="16384" width="9.109375" style="1"/>
  </cols>
  <sheetData>
    <row r="1" spans="1:199" ht="15" hidden="1" customHeight="1" x14ac:dyDescent="0.25">
      <c r="DJ1" s="7" t="s">
        <v>0</v>
      </c>
      <c r="DK1" s="6">
        <v>194549.98727000001</v>
      </c>
    </row>
    <row r="2" spans="1:199" ht="15" hidden="1" customHeight="1" x14ac:dyDescent="0.25">
      <c r="DJ2" s="7" t="s">
        <v>1</v>
      </c>
      <c r="DL2" s="7"/>
    </row>
    <row r="3" spans="1:199" ht="15" hidden="1" customHeight="1" x14ac:dyDescent="0.25">
      <c r="DJ3" s="7" t="s">
        <v>2</v>
      </c>
      <c r="DQ3" s="11"/>
      <c r="EF3" s="7"/>
      <c r="EK3" s="9">
        <f>DI17-EK17</f>
        <v>0</v>
      </c>
      <c r="EL3" s="7"/>
      <c r="ES3" s="12"/>
      <c r="EW3" s="7" t="s">
        <v>3</v>
      </c>
      <c r="EX3" s="13">
        <f>EK3-EV6</f>
        <v>-94034.904999999999</v>
      </c>
      <c r="EY3" s="7"/>
      <c r="GK3" s="14"/>
    </row>
    <row r="4" spans="1:199" ht="15" hidden="1" customHeight="1" x14ac:dyDescent="0.25">
      <c r="DJ4" s="7" t="s">
        <v>4</v>
      </c>
      <c r="DK4" s="6">
        <v>200000</v>
      </c>
      <c r="DL4" s="15" t="s">
        <v>5</v>
      </c>
      <c r="DQ4" s="11"/>
      <c r="EL4" s="7"/>
      <c r="ES4" s="12"/>
      <c r="EW4" s="7"/>
      <c r="FD4" s="7"/>
      <c r="GK4" s="14"/>
    </row>
    <row r="5" spans="1:199" ht="15" hidden="1" customHeight="1" x14ac:dyDescent="0.25">
      <c r="DJ5" s="7" t="s">
        <v>3</v>
      </c>
      <c r="DK5" s="6">
        <v>150000</v>
      </c>
      <c r="DL5" s="6">
        <f>DK5-55965.095</f>
        <v>94034.904999999999</v>
      </c>
      <c r="DQ5" s="11"/>
      <c r="EL5" s="7"/>
      <c r="ES5" s="12"/>
      <c r="EW5" s="7"/>
      <c r="FD5" s="7"/>
      <c r="GK5" s="14"/>
    </row>
    <row r="6" spans="1:199" ht="15" hidden="1" customHeight="1" x14ac:dyDescent="0.25">
      <c r="DJ6" s="7" t="s">
        <v>6</v>
      </c>
      <c r="DK6" s="6">
        <f>DK1+DK4+DK5</f>
        <v>544549.98727000004</v>
      </c>
      <c r="DQ6" s="11"/>
      <c r="EF6" s="7"/>
      <c r="EL6" s="7"/>
      <c r="ES6" s="12"/>
      <c r="ET6" s="7"/>
      <c r="EU6" s="7" t="s">
        <v>7</v>
      </c>
      <c r="EV6" s="13">
        <v>94034.904999999999</v>
      </c>
      <c r="EW6" s="7"/>
      <c r="EX6" s="7" t="s">
        <v>8</v>
      </c>
      <c r="EY6" s="7"/>
      <c r="FE6" s="7"/>
      <c r="FF6" s="7"/>
      <c r="FG6" s="7"/>
      <c r="GK6" s="14"/>
    </row>
    <row r="7" spans="1:199" ht="15" hidden="1" customHeight="1" x14ac:dyDescent="0.25">
      <c r="DI7" s="6">
        <f>15226993.11323</f>
        <v>15226993.113229999</v>
      </c>
      <c r="DJ7" s="7" t="s">
        <v>9</v>
      </c>
      <c r="DK7" s="6">
        <f>DJ191+DJ209+DI215</f>
        <v>948166.4</v>
      </c>
      <c r="DQ7" s="11"/>
      <c r="EF7" s="7"/>
      <c r="EL7" s="7"/>
      <c r="ES7" s="12"/>
      <c r="ET7" s="7"/>
      <c r="EU7" s="7"/>
      <c r="EV7" s="13"/>
      <c r="EW7" s="7"/>
      <c r="EX7" s="7"/>
      <c r="EY7" s="7"/>
      <c r="FE7" s="7"/>
      <c r="FF7" s="7"/>
      <c r="FG7" s="7"/>
      <c r="GK7" s="14"/>
    </row>
    <row r="8" spans="1:199" ht="15" customHeight="1" x14ac:dyDescent="0.25">
      <c r="DJ8" s="7"/>
      <c r="DQ8" s="11"/>
      <c r="DX8" s="16"/>
      <c r="DZ8" s="12"/>
      <c r="EF8" s="7"/>
      <c r="EL8" s="7"/>
      <c r="ES8" s="12"/>
      <c r="ET8" s="7"/>
      <c r="EU8" s="7"/>
      <c r="EV8" s="13"/>
      <c r="EW8" s="7"/>
      <c r="EX8" s="7"/>
      <c r="EY8" s="7"/>
      <c r="FE8" s="7"/>
      <c r="FF8" s="7"/>
      <c r="FG8" s="7"/>
      <c r="GK8" s="14"/>
    </row>
    <row r="9" spans="1:199" ht="45" customHeight="1" thickBot="1" x14ac:dyDescent="0.35">
      <c r="A9" s="17"/>
      <c r="B9" s="1212" t="s">
        <v>10</v>
      </c>
      <c r="C9" s="1212"/>
      <c r="D9" s="1212"/>
      <c r="E9" s="1212"/>
      <c r="F9" s="1212"/>
      <c r="G9" s="1212"/>
      <c r="H9" s="1212"/>
      <c r="I9" s="1212"/>
      <c r="J9" s="1212"/>
      <c r="K9" s="1212"/>
      <c r="L9" s="1212"/>
      <c r="M9" s="1212"/>
      <c r="N9" s="1212"/>
      <c r="O9" s="1212"/>
      <c r="P9" s="1212"/>
      <c r="Q9" s="1212"/>
      <c r="R9" s="1212"/>
      <c r="S9" s="1212"/>
      <c r="T9" s="1212"/>
      <c r="U9" s="1212"/>
      <c r="V9" s="1212"/>
      <c r="W9" s="1212"/>
      <c r="X9" s="1212"/>
      <c r="Y9" s="1212"/>
      <c r="Z9" s="1212"/>
      <c r="AA9" s="1212"/>
      <c r="AB9" s="1212"/>
      <c r="AC9" s="1212"/>
      <c r="AD9" s="1212"/>
      <c r="AE9" s="1212"/>
      <c r="AF9" s="1212"/>
      <c r="AG9" s="1212"/>
      <c r="AH9" s="1212"/>
      <c r="AI9" s="1212"/>
      <c r="AJ9" s="1212"/>
      <c r="AK9" s="1212"/>
      <c r="AL9" s="1212"/>
      <c r="AM9" s="1212"/>
      <c r="AN9" s="1212"/>
      <c r="AO9" s="1212"/>
      <c r="AP9" s="1212"/>
      <c r="AQ9" s="1212"/>
      <c r="AR9" s="1212"/>
      <c r="AS9" s="1212"/>
      <c r="AT9" s="1212"/>
      <c r="AU9" s="1212"/>
      <c r="AV9" s="1212"/>
      <c r="AW9" s="1212"/>
      <c r="AX9" s="1212"/>
      <c r="AY9" s="1212"/>
      <c r="AZ9" s="1212"/>
      <c r="BA9" s="1212"/>
      <c r="BB9" s="1212"/>
      <c r="BC9" s="1212"/>
      <c r="BD9" s="1212"/>
      <c r="BE9" s="1212"/>
      <c r="BF9" s="1212"/>
      <c r="BG9" s="1212"/>
      <c r="BH9" s="1212"/>
      <c r="BI9" s="1212"/>
      <c r="BJ9" s="1212"/>
      <c r="BK9" s="1212"/>
      <c r="BL9" s="1212"/>
      <c r="BM9" s="1212"/>
      <c r="BN9" s="1212"/>
      <c r="BO9" s="1212"/>
      <c r="BP9" s="1212"/>
      <c r="BQ9" s="1212"/>
      <c r="BR9" s="1212"/>
      <c r="BS9" s="1212"/>
      <c r="BT9" s="1212"/>
      <c r="BU9" s="1212"/>
      <c r="BV9" s="1212"/>
      <c r="BW9" s="1212"/>
      <c r="BX9" s="1212"/>
      <c r="BY9" s="1212"/>
      <c r="BZ9" s="1212"/>
      <c r="CA9" s="1212"/>
      <c r="CB9" s="1212"/>
      <c r="CC9" s="1212"/>
      <c r="CD9" s="1212"/>
      <c r="CE9" s="1212"/>
      <c r="CF9" s="1212"/>
      <c r="CG9" s="1212"/>
      <c r="CH9" s="1212"/>
      <c r="CI9" s="1212"/>
      <c r="CJ9" s="1212"/>
      <c r="CK9" s="1212"/>
      <c r="CL9" s="1212"/>
      <c r="CM9" s="1212"/>
      <c r="CN9" s="1212"/>
      <c r="CO9" s="1212"/>
      <c r="CP9" s="1212"/>
      <c r="CQ9" s="1212"/>
      <c r="CR9" s="1212"/>
      <c r="CS9" s="1212"/>
      <c r="CT9" s="1212"/>
      <c r="CU9" s="1212"/>
      <c r="CV9" s="1212"/>
      <c r="CW9" s="1212"/>
      <c r="CX9" s="1212"/>
      <c r="CY9" s="1212"/>
      <c r="CZ9" s="1212"/>
      <c r="DA9" s="1212"/>
      <c r="DB9" s="1212"/>
      <c r="DC9" s="1212"/>
      <c r="DD9" s="1212"/>
      <c r="DE9" s="1212"/>
      <c r="DF9" s="1212"/>
      <c r="DG9" s="1212"/>
      <c r="DH9" s="1212"/>
      <c r="DI9" s="1212"/>
      <c r="DJ9" s="1212"/>
      <c r="DK9" s="1212"/>
      <c r="DL9" s="1212"/>
      <c r="DM9" s="1212"/>
      <c r="DN9" s="1212"/>
      <c r="DO9" s="1212"/>
      <c r="DP9" s="1212"/>
      <c r="DQ9" s="1212"/>
      <c r="DR9" s="1212"/>
      <c r="DS9" s="1212"/>
      <c r="DT9" s="1212"/>
      <c r="DU9" s="1212"/>
      <c r="DV9" s="1212"/>
      <c r="DW9" s="1212"/>
      <c r="DX9" s="1212"/>
      <c r="DY9" s="1212"/>
      <c r="DZ9" s="1212"/>
      <c r="EA9" s="1212"/>
      <c r="EB9" s="1212"/>
      <c r="EC9" s="1212"/>
      <c r="ED9" s="1212"/>
      <c r="EE9" s="1212"/>
      <c r="EF9" s="1212"/>
      <c r="EG9" s="1212"/>
      <c r="EH9" s="1212"/>
      <c r="EI9" s="1212"/>
      <c r="EJ9" s="1212"/>
      <c r="EK9" s="1212"/>
      <c r="EL9" s="1212"/>
      <c r="EM9" s="1212"/>
      <c r="EN9" s="1212"/>
      <c r="EO9" s="1212"/>
      <c r="EP9" s="1212"/>
      <c r="EQ9" s="1212"/>
      <c r="ER9" s="1212"/>
      <c r="ES9" s="1212"/>
      <c r="ET9" s="1212"/>
      <c r="EU9" s="1212"/>
      <c r="EV9" s="1212"/>
      <c r="EW9" s="1212"/>
      <c r="EX9" s="1212"/>
      <c r="EY9" s="1212"/>
      <c r="EZ9" s="1212"/>
      <c r="FA9" s="1212"/>
      <c r="FB9" s="1212"/>
      <c r="FC9" s="1212"/>
      <c r="FD9" s="1212"/>
      <c r="FE9" s="1212"/>
      <c r="FF9" s="1212"/>
      <c r="FG9" s="1212"/>
      <c r="FH9" s="1212"/>
      <c r="FI9" s="1212"/>
      <c r="FJ9" s="1212"/>
      <c r="FK9" s="1212"/>
      <c r="FL9" s="1212"/>
      <c r="FM9" s="1212"/>
      <c r="FN9" s="1212"/>
      <c r="FO9" s="1212"/>
      <c r="FP9" s="1212"/>
      <c r="FQ9" s="1212"/>
      <c r="FR9" s="1212"/>
      <c r="FS9" s="1212"/>
      <c r="FT9" s="1212"/>
      <c r="FU9" s="1212"/>
      <c r="FV9" s="1212"/>
      <c r="FW9" s="1212"/>
      <c r="FX9" s="1212"/>
      <c r="FY9" s="1212"/>
      <c r="FZ9" s="1212"/>
      <c r="GA9" s="1212"/>
      <c r="GK9" s="14"/>
    </row>
    <row r="10" spans="1:199" s="25" customFormat="1" ht="91.5" customHeight="1" x14ac:dyDescent="0.4">
      <c r="A10" s="18" t="s">
        <v>11</v>
      </c>
      <c r="B10" s="1213" t="s">
        <v>11</v>
      </c>
      <c r="C10" s="1215" t="s">
        <v>12</v>
      </c>
      <c r="D10" s="19" t="s">
        <v>13</v>
      </c>
      <c r="E10" s="1194" t="s">
        <v>14</v>
      </c>
      <c r="F10" s="20" t="s">
        <v>15</v>
      </c>
      <c r="G10" s="20"/>
      <c r="H10" s="1194" t="s">
        <v>16</v>
      </c>
      <c r="I10" s="20" t="s">
        <v>15</v>
      </c>
      <c r="J10" s="20"/>
      <c r="K10" s="1194" t="s">
        <v>17</v>
      </c>
      <c r="L10" s="20" t="s">
        <v>15</v>
      </c>
      <c r="M10" s="20"/>
      <c r="N10" s="1194" t="s">
        <v>18</v>
      </c>
      <c r="O10" s="20" t="s">
        <v>15</v>
      </c>
      <c r="P10" s="20"/>
      <c r="Q10" s="1194" t="s">
        <v>19</v>
      </c>
      <c r="R10" s="20" t="s">
        <v>15</v>
      </c>
      <c r="S10" s="20"/>
      <c r="T10" s="1194" t="s">
        <v>20</v>
      </c>
      <c r="U10" s="20" t="s">
        <v>15</v>
      </c>
      <c r="V10" s="20"/>
      <c r="W10" s="1194" t="s">
        <v>21</v>
      </c>
      <c r="X10" s="20" t="s">
        <v>15</v>
      </c>
      <c r="Y10" s="20"/>
      <c r="Z10" s="1194" t="s">
        <v>22</v>
      </c>
      <c r="AA10" s="1201" t="s">
        <v>15</v>
      </c>
      <c r="AB10" s="1201"/>
      <c r="AC10" s="1194" t="s">
        <v>23</v>
      </c>
      <c r="AD10" s="1201" t="s">
        <v>15</v>
      </c>
      <c r="AE10" s="1201"/>
      <c r="AF10" s="1194" t="s">
        <v>24</v>
      </c>
      <c r="AG10" s="1201" t="s">
        <v>15</v>
      </c>
      <c r="AH10" s="1201"/>
      <c r="AI10" s="1194" t="s">
        <v>25</v>
      </c>
      <c r="AJ10" s="1194" t="s">
        <v>26</v>
      </c>
      <c r="AK10" s="1194" t="s">
        <v>27</v>
      </c>
      <c r="AL10" s="1194" t="s">
        <v>28</v>
      </c>
      <c r="AM10" s="1201" t="s">
        <v>29</v>
      </c>
      <c r="AN10" s="1201" t="s">
        <v>30</v>
      </c>
      <c r="AO10" s="20" t="s">
        <v>31</v>
      </c>
      <c r="AP10" s="1201" t="s">
        <v>26</v>
      </c>
      <c r="AQ10" s="1194" t="s">
        <v>32</v>
      </c>
      <c r="AR10" s="1194" t="s">
        <v>33</v>
      </c>
      <c r="AS10" s="1194" t="s">
        <v>34</v>
      </c>
      <c r="AT10" s="1201" t="s">
        <v>15</v>
      </c>
      <c r="AU10" s="1201"/>
      <c r="AV10" s="1194" t="s">
        <v>35</v>
      </c>
      <c r="AW10" s="1201" t="s">
        <v>15</v>
      </c>
      <c r="AX10" s="1201"/>
      <c r="AY10" s="1194" t="s">
        <v>36</v>
      </c>
      <c r="AZ10" s="1201" t="s">
        <v>15</v>
      </c>
      <c r="BA10" s="1201"/>
      <c r="BB10" s="1194" t="s">
        <v>37</v>
      </c>
      <c r="BC10" s="20" t="s">
        <v>15</v>
      </c>
      <c r="BD10" s="20"/>
      <c r="BE10" s="1194" t="s">
        <v>38</v>
      </c>
      <c r="BF10" s="1201" t="s">
        <v>15</v>
      </c>
      <c r="BG10" s="1201"/>
      <c r="BH10" s="1194" t="s">
        <v>39</v>
      </c>
      <c r="BI10" s="1201" t="s">
        <v>15</v>
      </c>
      <c r="BJ10" s="1201"/>
      <c r="BK10" s="1201" t="s">
        <v>40</v>
      </c>
      <c r="BL10" s="1201"/>
      <c r="BM10" s="1201" t="s">
        <v>41</v>
      </c>
      <c r="BN10" s="1201" t="s">
        <v>15</v>
      </c>
      <c r="BO10" s="1201"/>
      <c r="BP10" s="1201" t="s">
        <v>42</v>
      </c>
      <c r="BQ10" s="1201" t="s">
        <v>15</v>
      </c>
      <c r="BR10" s="1201"/>
      <c r="BS10" s="1201" t="s">
        <v>43</v>
      </c>
      <c r="BT10" s="1201" t="s">
        <v>15</v>
      </c>
      <c r="BU10" s="1201"/>
      <c r="BV10" s="1194" t="s">
        <v>34</v>
      </c>
      <c r="BW10" s="1201" t="s">
        <v>15</v>
      </c>
      <c r="BX10" s="1201"/>
      <c r="BY10" s="1194" t="s">
        <v>44</v>
      </c>
      <c r="BZ10" s="1201" t="s">
        <v>15</v>
      </c>
      <c r="CA10" s="1201"/>
      <c r="CB10" s="1194" t="s">
        <v>45</v>
      </c>
      <c r="CC10" s="1201" t="s">
        <v>15</v>
      </c>
      <c r="CD10" s="1201"/>
      <c r="CE10" s="1201" t="s">
        <v>46</v>
      </c>
      <c r="CF10" s="1201"/>
      <c r="CG10" s="1194" t="s">
        <v>47</v>
      </c>
      <c r="CH10" s="1194" t="s">
        <v>48</v>
      </c>
      <c r="CI10" s="1201" t="s">
        <v>15</v>
      </c>
      <c r="CJ10" s="1201"/>
      <c r="CK10" s="1194" t="s">
        <v>23</v>
      </c>
      <c r="CL10" s="1201" t="s">
        <v>15</v>
      </c>
      <c r="CM10" s="1201"/>
      <c r="CN10" s="1194" t="s">
        <v>49</v>
      </c>
      <c r="CO10" s="1201" t="s">
        <v>15</v>
      </c>
      <c r="CP10" s="1201"/>
      <c r="CQ10" s="1194" t="s">
        <v>50</v>
      </c>
      <c r="CR10" s="1201" t="s">
        <v>15</v>
      </c>
      <c r="CS10" s="1201"/>
      <c r="CT10" s="1194" t="s">
        <v>51</v>
      </c>
      <c r="CU10" s="1201" t="s">
        <v>15</v>
      </c>
      <c r="CV10" s="1201"/>
      <c r="CW10" s="1194" t="s">
        <v>52</v>
      </c>
      <c r="CX10" s="1201" t="s">
        <v>15</v>
      </c>
      <c r="CY10" s="1201"/>
      <c r="CZ10" s="1194" t="s">
        <v>53</v>
      </c>
      <c r="DA10" s="1201" t="s">
        <v>15</v>
      </c>
      <c r="DB10" s="1201"/>
      <c r="DC10" s="1194" t="s">
        <v>54</v>
      </c>
      <c r="DD10" s="1201" t="s">
        <v>15</v>
      </c>
      <c r="DE10" s="1201"/>
      <c r="DF10" s="1194" t="s">
        <v>55</v>
      </c>
      <c r="DG10" s="1201" t="s">
        <v>15</v>
      </c>
      <c r="DH10" s="1201"/>
      <c r="DI10" s="1194" t="s">
        <v>56</v>
      </c>
      <c r="DJ10" s="1194" t="s">
        <v>15</v>
      </c>
      <c r="DK10" s="1194"/>
      <c r="DL10" s="1194"/>
      <c r="DM10" s="1194" t="s">
        <v>57</v>
      </c>
      <c r="DN10" s="1194" t="s">
        <v>58</v>
      </c>
      <c r="DO10" s="1194" t="s">
        <v>15</v>
      </c>
      <c r="DP10" s="1194"/>
      <c r="DQ10" s="1194"/>
      <c r="DR10" s="1194" t="s">
        <v>59</v>
      </c>
      <c r="DS10" s="1194" t="s">
        <v>58</v>
      </c>
      <c r="DT10" s="1194" t="s">
        <v>15</v>
      </c>
      <c r="DU10" s="1194"/>
      <c r="DV10" s="1194"/>
      <c r="DW10" s="21"/>
      <c r="DX10" s="1206" t="s">
        <v>60</v>
      </c>
      <c r="DY10" s="1206" t="s">
        <v>58</v>
      </c>
      <c r="DZ10" s="1203" t="s">
        <v>15</v>
      </c>
      <c r="EA10" s="1204"/>
      <c r="EB10" s="1204"/>
      <c r="EC10" s="1204"/>
      <c r="ED10" s="1204"/>
      <c r="EE10" s="1205"/>
      <c r="EF10" s="1206" t="s">
        <v>61</v>
      </c>
      <c r="EG10" s="1208" t="s">
        <v>62</v>
      </c>
      <c r="EH10" s="1203" t="s">
        <v>15</v>
      </c>
      <c r="EI10" s="1204"/>
      <c r="EJ10" s="1205"/>
      <c r="EK10" s="1194" t="s">
        <v>63</v>
      </c>
      <c r="EL10" s="1194" t="s">
        <v>58</v>
      </c>
      <c r="EM10" s="1194" t="s">
        <v>64</v>
      </c>
      <c r="EN10" s="22"/>
      <c r="EO10" s="22"/>
      <c r="EP10" s="22"/>
      <c r="EQ10" s="22"/>
      <c r="ER10" s="22"/>
      <c r="ES10" s="1203" t="s">
        <v>15</v>
      </c>
      <c r="ET10" s="1204"/>
      <c r="EU10" s="1204"/>
      <c r="EV10" s="1204"/>
      <c r="EW10" s="1204"/>
      <c r="EX10" s="1205"/>
      <c r="EY10" s="1194" t="s">
        <v>61</v>
      </c>
      <c r="EZ10" s="1199" t="s">
        <v>62</v>
      </c>
      <c r="FA10" s="1201" t="s">
        <v>15</v>
      </c>
      <c r="FB10" s="1201"/>
      <c r="FC10" s="1201"/>
      <c r="FD10" s="1194" t="s">
        <v>65</v>
      </c>
      <c r="FE10" s="1194" t="s">
        <v>58</v>
      </c>
      <c r="FF10" s="1196" t="s">
        <v>15</v>
      </c>
      <c r="FG10" s="1197"/>
      <c r="FH10" s="1197"/>
      <c r="FI10" s="1197"/>
      <c r="FJ10" s="1197"/>
      <c r="FK10" s="1202"/>
      <c r="FL10" s="1194" t="s">
        <v>66</v>
      </c>
      <c r="FM10" s="1194" t="s">
        <v>58</v>
      </c>
      <c r="FN10" s="1196" t="s">
        <v>15</v>
      </c>
      <c r="FO10" s="1197"/>
      <c r="FP10" s="1197"/>
      <c r="FQ10" s="1197"/>
      <c r="FR10" s="1197"/>
      <c r="FS10" s="1198"/>
      <c r="FT10" s="1194" t="s">
        <v>67</v>
      </c>
      <c r="FU10" s="1194" t="s">
        <v>68</v>
      </c>
      <c r="FV10" s="1196" t="s">
        <v>15</v>
      </c>
      <c r="FW10" s="1197"/>
      <c r="FX10" s="1197"/>
      <c r="FY10" s="1197"/>
      <c r="FZ10" s="1198"/>
      <c r="GA10" s="1194" t="s">
        <v>69</v>
      </c>
      <c r="GB10" s="23"/>
      <c r="GC10" s="23"/>
      <c r="GD10" s="23"/>
      <c r="GE10" s="23"/>
      <c r="GF10" s="23"/>
      <c r="GG10" s="23"/>
      <c r="GH10" s="24"/>
      <c r="GK10" s="26"/>
    </row>
    <row r="11" spans="1:199" s="25" customFormat="1" ht="79.5" customHeight="1" thickBot="1" x14ac:dyDescent="0.45">
      <c r="A11" s="27"/>
      <c r="B11" s="1214"/>
      <c r="C11" s="1216"/>
      <c r="D11" s="28"/>
      <c r="E11" s="1195"/>
      <c r="F11" s="29" t="s">
        <v>70</v>
      </c>
      <c r="G11" s="29" t="s">
        <v>71</v>
      </c>
      <c r="H11" s="1195"/>
      <c r="I11" s="29" t="s">
        <v>70</v>
      </c>
      <c r="J11" s="29" t="s">
        <v>71</v>
      </c>
      <c r="K11" s="1195"/>
      <c r="L11" s="29" t="s">
        <v>70</v>
      </c>
      <c r="M11" s="29" t="s">
        <v>71</v>
      </c>
      <c r="N11" s="1195"/>
      <c r="O11" s="29" t="s">
        <v>70</v>
      </c>
      <c r="P11" s="29" t="s">
        <v>71</v>
      </c>
      <c r="Q11" s="1195"/>
      <c r="R11" s="29" t="s">
        <v>70</v>
      </c>
      <c r="S11" s="29" t="s">
        <v>71</v>
      </c>
      <c r="T11" s="1195"/>
      <c r="U11" s="29" t="s">
        <v>70</v>
      </c>
      <c r="V11" s="29" t="s">
        <v>71</v>
      </c>
      <c r="W11" s="1195"/>
      <c r="X11" s="29" t="s">
        <v>70</v>
      </c>
      <c r="Y11" s="29" t="s">
        <v>71</v>
      </c>
      <c r="Z11" s="1195"/>
      <c r="AA11" s="29" t="s">
        <v>70</v>
      </c>
      <c r="AB11" s="29" t="s">
        <v>71</v>
      </c>
      <c r="AC11" s="1195"/>
      <c r="AD11" s="29" t="s">
        <v>70</v>
      </c>
      <c r="AE11" s="29" t="s">
        <v>71</v>
      </c>
      <c r="AF11" s="1195"/>
      <c r="AG11" s="29" t="s">
        <v>70</v>
      </c>
      <c r="AH11" s="29" t="s">
        <v>71</v>
      </c>
      <c r="AI11" s="1195"/>
      <c r="AJ11" s="1195"/>
      <c r="AK11" s="1195"/>
      <c r="AL11" s="1195"/>
      <c r="AM11" s="1211"/>
      <c r="AN11" s="1211"/>
      <c r="AO11" s="29" t="s">
        <v>62</v>
      </c>
      <c r="AP11" s="1211"/>
      <c r="AQ11" s="1195"/>
      <c r="AR11" s="1195"/>
      <c r="AS11" s="1195"/>
      <c r="AT11" s="29" t="s">
        <v>70</v>
      </c>
      <c r="AU11" s="29" t="s">
        <v>71</v>
      </c>
      <c r="AV11" s="1195"/>
      <c r="AW11" s="29" t="s">
        <v>70</v>
      </c>
      <c r="AX11" s="29" t="s">
        <v>71</v>
      </c>
      <c r="AY11" s="1195"/>
      <c r="AZ11" s="29" t="s">
        <v>70</v>
      </c>
      <c r="BA11" s="29" t="s">
        <v>71</v>
      </c>
      <c r="BB11" s="1195"/>
      <c r="BC11" s="29" t="s">
        <v>70</v>
      </c>
      <c r="BD11" s="29" t="s">
        <v>71</v>
      </c>
      <c r="BE11" s="1195"/>
      <c r="BF11" s="29" t="s">
        <v>70</v>
      </c>
      <c r="BG11" s="29" t="s">
        <v>71</v>
      </c>
      <c r="BH11" s="1195"/>
      <c r="BI11" s="29" t="s">
        <v>70</v>
      </c>
      <c r="BJ11" s="29" t="s">
        <v>71</v>
      </c>
      <c r="BK11" s="29" t="s">
        <v>62</v>
      </c>
      <c r="BL11" s="29" t="s">
        <v>72</v>
      </c>
      <c r="BM11" s="1211"/>
      <c r="BN11" s="29" t="s">
        <v>70</v>
      </c>
      <c r="BO11" s="29" t="s">
        <v>71</v>
      </c>
      <c r="BP11" s="1211"/>
      <c r="BQ11" s="29" t="s">
        <v>70</v>
      </c>
      <c r="BR11" s="29" t="s">
        <v>71</v>
      </c>
      <c r="BS11" s="1211"/>
      <c r="BT11" s="29" t="s">
        <v>70</v>
      </c>
      <c r="BU11" s="29" t="s">
        <v>71</v>
      </c>
      <c r="BV11" s="1195"/>
      <c r="BW11" s="29" t="s">
        <v>70</v>
      </c>
      <c r="BX11" s="29" t="s">
        <v>71</v>
      </c>
      <c r="BY11" s="1195"/>
      <c r="BZ11" s="29" t="s">
        <v>70</v>
      </c>
      <c r="CA11" s="29" t="s">
        <v>71</v>
      </c>
      <c r="CB11" s="1195"/>
      <c r="CC11" s="29" t="s">
        <v>70</v>
      </c>
      <c r="CD11" s="29" t="s">
        <v>73</v>
      </c>
      <c r="CE11" s="29" t="s">
        <v>62</v>
      </c>
      <c r="CF11" s="29" t="s">
        <v>72</v>
      </c>
      <c r="CG11" s="1195"/>
      <c r="CH11" s="1195"/>
      <c r="CI11" s="29" t="s">
        <v>70</v>
      </c>
      <c r="CJ11" s="29" t="s">
        <v>71</v>
      </c>
      <c r="CK11" s="1195"/>
      <c r="CL11" s="29" t="s">
        <v>70</v>
      </c>
      <c r="CM11" s="29" t="s">
        <v>71</v>
      </c>
      <c r="CN11" s="1195"/>
      <c r="CO11" s="29" t="s">
        <v>70</v>
      </c>
      <c r="CP11" s="29" t="s">
        <v>71</v>
      </c>
      <c r="CQ11" s="1195"/>
      <c r="CR11" s="29" t="s">
        <v>70</v>
      </c>
      <c r="CS11" s="29" t="s">
        <v>71</v>
      </c>
      <c r="CT11" s="1195"/>
      <c r="CU11" s="29" t="s">
        <v>70</v>
      </c>
      <c r="CV11" s="29" t="s">
        <v>71</v>
      </c>
      <c r="CW11" s="1195"/>
      <c r="CX11" s="29" t="s">
        <v>70</v>
      </c>
      <c r="CY11" s="29" t="s">
        <v>73</v>
      </c>
      <c r="CZ11" s="1195"/>
      <c r="DA11" s="29" t="s">
        <v>70</v>
      </c>
      <c r="DB11" s="29" t="s">
        <v>73</v>
      </c>
      <c r="DC11" s="1195"/>
      <c r="DD11" s="29" t="s">
        <v>70</v>
      </c>
      <c r="DE11" s="29" t="s">
        <v>71</v>
      </c>
      <c r="DF11" s="1195"/>
      <c r="DG11" s="29" t="s">
        <v>74</v>
      </c>
      <c r="DH11" s="29" t="s">
        <v>73</v>
      </c>
      <c r="DI11" s="1210"/>
      <c r="DJ11" s="30" t="s">
        <v>70</v>
      </c>
      <c r="DK11" s="30" t="s">
        <v>75</v>
      </c>
      <c r="DL11" s="30" t="s">
        <v>73</v>
      </c>
      <c r="DM11" s="1195"/>
      <c r="DN11" s="1195"/>
      <c r="DO11" s="30" t="s">
        <v>70</v>
      </c>
      <c r="DP11" s="30" t="s">
        <v>75</v>
      </c>
      <c r="DQ11" s="30" t="s">
        <v>73</v>
      </c>
      <c r="DR11" s="1195"/>
      <c r="DS11" s="1195"/>
      <c r="DT11" s="30" t="s">
        <v>70</v>
      </c>
      <c r="DU11" s="30" t="s">
        <v>75</v>
      </c>
      <c r="DV11" s="30" t="s">
        <v>73</v>
      </c>
      <c r="DW11" s="30"/>
      <c r="DX11" s="1207"/>
      <c r="DY11" s="1207"/>
      <c r="DZ11" s="30" t="s">
        <v>70</v>
      </c>
      <c r="EA11" s="30" t="s">
        <v>58</v>
      </c>
      <c r="EB11" s="30" t="s">
        <v>75</v>
      </c>
      <c r="EC11" s="30" t="s">
        <v>58</v>
      </c>
      <c r="ED11" s="30" t="s">
        <v>73</v>
      </c>
      <c r="EE11" s="30" t="s">
        <v>58</v>
      </c>
      <c r="EF11" s="1207"/>
      <c r="EG11" s="1209"/>
      <c r="EH11" s="30" t="s">
        <v>70</v>
      </c>
      <c r="EI11" s="30" t="s">
        <v>75</v>
      </c>
      <c r="EJ11" s="30" t="s">
        <v>73</v>
      </c>
      <c r="EK11" s="1195"/>
      <c r="EL11" s="1195"/>
      <c r="EM11" s="1195"/>
      <c r="EN11" s="30"/>
      <c r="EO11" s="30"/>
      <c r="EP11" s="30"/>
      <c r="EQ11" s="30"/>
      <c r="ER11" s="30"/>
      <c r="ES11" s="30" t="s">
        <v>70</v>
      </c>
      <c r="ET11" s="30" t="s">
        <v>58</v>
      </c>
      <c r="EU11" s="30" t="s">
        <v>75</v>
      </c>
      <c r="EV11" s="30" t="s">
        <v>58</v>
      </c>
      <c r="EW11" s="30" t="s">
        <v>73</v>
      </c>
      <c r="EX11" s="30" t="s">
        <v>58</v>
      </c>
      <c r="EY11" s="1195"/>
      <c r="EZ11" s="1200"/>
      <c r="FA11" s="29" t="s">
        <v>70</v>
      </c>
      <c r="FB11" s="29" t="s">
        <v>75</v>
      </c>
      <c r="FC11" s="29" t="s">
        <v>73</v>
      </c>
      <c r="FD11" s="1195"/>
      <c r="FE11" s="1195"/>
      <c r="FF11" s="29" t="s">
        <v>70</v>
      </c>
      <c r="FG11" s="29" t="s">
        <v>58</v>
      </c>
      <c r="FH11" s="29" t="s">
        <v>75</v>
      </c>
      <c r="FI11" s="29" t="s">
        <v>58</v>
      </c>
      <c r="FJ11" s="29" t="s">
        <v>73</v>
      </c>
      <c r="FK11" s="29" t="s">
        <v>58</v>
      </c>
      <c r="FL11" s="1195"/>
      <c r="FM11" s="1195"/>
      <c r="FN11" s="29" t="s">
        <v>70</v>
      </c>
      <c r="FO11" s="29" t="s">
        <v>58</v>
      </c>
      <c r="FP11" s="29" t="s">
        <v>75</v>
      </c>
      <c r="FQ11" s="29" t="s">
        <v>58</v>
      </c>
      <c r="FR11" s="29" t="s">
        <v>73</v>
      </c>
      <c r="FS11" s="31" t="s">
        <v>58</v>
      </c>
      <c r="FT11" s="1195"/>
      <c r="FU11" s="1195"/>
      <c r="FV11" s="29" t="s">
        <v>70</v>
      </c>
      <c r="FW11" s="29" t="s">
        <v>75</v>
      </c>
      <c r="FX11" s="29" t="s">
        <v>58</v>
      </c>
      <c r="FY11" s="29" t="s">
        <v>73</v>
      </c>
      <c r="FZ11" s="31" t="s">
        <v>58</v>
      </c>
      <c r="GA11" s="1195"/>
      <c r="GB11" s="23"/>
      <c r="GC11" s="23"/>
      <c r="GD11" s="23"/>
      <c r="GE11" s="23"/>
      <c r="GF11" s="23"/>
      <c r="GG11" s="23"/>
      <c r="GH11" s="24"/>
    </row>
    <row r="12" spans="1:199" s="32" customFormat="1" ht="17.25" customHeight="1" thickBot="1" x14ac:dyDescent="0.4">
      <c r="B12" s="33">
        <v>1</v>
      </c>
      <c r="C12" s="34">
        <v>2</v>
      </c>
      <c r="D12" s="34"/>
      <c r="E12" s="35">
        <v>3</v>
      </c>
      <c r="F12" s="35" t="s">
        <v>76</v>
      </c>
      <c r="G12" s="35" t="s">
        <v>77</v>
      </c>
      <c r="H12" s="35">
        <v>3</v>
      </c>
      <c r="I12" s="35" t="s">
        <v>76</v>
      </c>
      <c r="J12" s="35" t="s">
        <v>77</v>
      </c>
      <c r="K12" s="35">
        <v>3</v>
      </c>
      <c r="L12" s="35" t="s">
        <v>76</v>
      </c>
      <c r="M12" s="35" t="s">
        <v>77</v>
      </c>
      <c r="N12" s="35">
        <v>3</v>
      </c>
      <c r="O12" s="35" t="s">
        <v>76</v>
      </c>
      <c r="P12" s="35" t="s">
        <v>77</v>
      </c>
      <c r="Q12" s="34">
        <v>3</v>
      </c>
      <c r="R12" s="35" t="s">
        <v>76</v>
      </c>
      <c r="S12" s="35" t="s">
        <v>77</v>
      </c>
      <c r="T12" s="34" t="s">
        <v>78</v>
      </c>
      <c r="U12" s="34" t="s">
        <v>76</v>
      </c>
      <c r="V12" s="34" t="s">
        <v>77</v>
      </c>
      <c r="W12" s="34" t="s">
        <v>79</v>
      </c>
      <c r="X12" s="34" t="s">
        <v>76</v>
      </c>
      <c r="Y12" s="34" t="s">
        <v>77</v>
      </c>
      <c r="Z12" s="34" t="s">
        <v>78</v>
      </c>
      <c r="AA12" s="34" t="s">
        <v>76</v>
      </c>
      <c r="AB12" s="34" t="s">
        <v>77</v>
      </c>
      <c r="AC12" s="34" t="s">
        <v>79</v>
      </c>
      <c r="AD12" s="34" t="s">
        <v>80</v>
      </c>
      <c r="AE12" s="34" t="s">
        <v>81</v>
      </c>
      <c r="AF12" s="34" t="s">
        <v>82</v>
      </c>
      <c r="AG12" s="34" t="s">
        <v>83</v>
      </c>
      <c r="AH12" s="34" t="s">
        <v>84</v>
      </c>
      <c r="AI12" s="34" t="s">
        <v>85</v>
      </c>
      <c r="AJ12" s="34" t="s">
        <v>86</v>
      </c>
      <c r="AK12" s="34" t="s">
        <v>87</v>
      </c>
      <c r="AL12" s="34" t="s">
        <v>86</v>
      </c>
      <c r="AM12" s="34" t="s">
        <v>88</v>
      </c>
      <c r="AN12" s="34" t="s">
        <v>87</v>
      </c>
      <c r="AO12" s="34" t="s">
        <v>85</v>
      </c>
      <c r="AP12" s="34" t="s">
        <v>89</v>
      </c>
      <c r="AQ12" s="34" t="s">
        <v>86</v>
      </c>
      <c r="AR12" s="34" t="s">
        <v>87</v>
      </c>
      <c r="AS12" s="34" t="s">
        <v>78</v>
      </c>
      <c r="AT12" s="34" t="s">
        <v>76</v>
      </c>
      <c r="AU12" s="34" t="s">
        <v>77</v>
      </c>
      <c r="AV12" s="34" t="s">
        <v>79</v>
      </c>
      <c r="AW12" s="34" t="s">
        <v>80</v>
      </c>
      <c r="AX12" s="34" t="s">
        <v>81</v>
      </c>
      <c r="AY12" s="34" t="s">
        <v>82</v>
      </c>
      <c r="AZ12" s="34" t="s">
        <v>83</v>
      </c>
      <c r="BA12" s="34" t="s">
        <v>84</v>
      </c>
      <c r="BB12" s="34" t="s">
        <v>90</v>
      </c>
      <c r="BC12" s="35" t="s">
        <v>76</v>
      </c>
      <c r="BD12" s="35" t="s">
        <v>77</v>
      </c>
      <c r="BE12" s="34" t="s">
        <v>85</v>
      </c>
      <c r="BF12" s="34" t="s">
        <v>91</v>
      </c>
      <c r="BG12" s="34" t="s">
        <v>92</v>
      </c>
      <c r="BH12" s="34" t="s">
        <v>78</v>
      </c>
      <c r="BI12" s="34" t="s">
        <v>76</v>
      </c>
      <c r="BJ12" s="34" t="s">
        <v>77</v>
      </c>
      <c r="BK12" s="34" t="s">
        <v>85</v>
      </c>
      <c r="BL12" s="34" t="s">
        <v>93</v>
      </c>
      <c r="BM12" s="34" t="s">
        <v>86</v>
      </c>
      <c r="BN12" s="34" t="s">
        <v>94</v>
      </c>
      <c r="BO12" s="34" t="s">
        <v>95</v>
      </c>
      <c r="BP12" s="34" t="s">
        <v>87</v>
      </c>
      <c r="BQ12" s="34" t="s">
        <v>96</v>
      </c>
      <c r="BR12" s="34" t="s">
        <v>97</v>
      </c>
      <c r="BS12" s="34" t="s">
        <v>88</v>
      </c>
      <c r="BT12" s="34" t="s">
        <v>98</v>
      </c>
      <c r="BU12" s="34" t="s">
        <v>99</v>
      </c>
      <c r="BV12" s="34" t="s">
        <v>86</v>
      </c>
      <c r="BW12" s="34" t="s">
        <v>100</v>
      </c>
      <c r="BX12" s="34" t="s">
        <v>101</v>
      </c>
      <c r="BY12" s="34" t="s">
        <v>79</v>
      </c>
      <c r="BZ12" s="34" t="s">
        <v>80</v>
      </c>
      <c r="CA12" s="34" t="s">
        <v>81</v>
      </c>
      <c r="CB12" s="34" t="s">
        <v>78</v>
      </c>
      <c r="CC12" s="34" t="s">
        <v>76</v>
      </c>
      <c r="CD12" s="34" t="s">
        <v>77</v>
      </c>
      <c r="CE12" s="34" t="s">
        <v>87</v>
      </c>
      <c r="CF12" s="34" t="s">
        <v>88</v>
      </c>
      <c r="CG12" s="34" t="s">
        <v>102</v>
      </c>
      <c r="CH12" s="34" t="s">
        <v>86</v>
      </c>
      <c r="CI12" s="34" t="s">
        <v>103</v>
      </c>
      <c r="CJ12" s="34" t="s">
        <v>104</v>
      </c>
      <c r="CK12" s="34" t="s">
        <v>87</v>
      </c>
      <c r="CL12" s="34" t="s">
        <v>105</v>
      </c>
      <c r="CM12" s="34" t="s">
        <v>106</v>
      </c>
      <c r="CN12" s="34" t="s">
        <v>88</v>
      </c>
      <c r="CO12" s="34"/>
      <c r="CP12" s="34"/>
      <c r="CQ12" s="34" t="s">
        <v>85</v>
      </c>
      <c r="CR12" s="34" t="s">
        <v>91</v>
      </c>
      <c r="CS12" s="34" t="s">
        <v>92</v>
      </c>
      <c r="CT12" s="34" t="s">
        <v>79</v>
      </c>
      <c r="CU12" s="34" t="s">
        <v>107</v>
      </c>
      <c r="CV12" s="34" t="s">
        <v>108</v>
      </c>
      <c r="CW12" s="34" t="s">
        <v>78</v>
      </c>
      <c r="CX12" s="34" t="s">
        <v>76</v>
      </c>
      <c r="CY12" s="34" t="s">
        <v>77</v>
      </c>
      <c r="CZ12" s="34" t="s">
        <v>85</v>
      </c>
      <c r="DA12" s="34" t="s">
        <v>80</v>
      </c>
      <c r="DB12" s="34" t="s">
        <v>81</v>
      </c>
      <c r="DC12" s="34" t="s">
        <v>89</v>
      </c>
      <c r="DD12" s="34"/>
      <c r="DE12" s="34"/>
      <c r="DF12" s="34" t="s">
        <v>79</v>
      </c>
      <c r="DG12" s="34" t="s">
        <v>80</v>
      </c>
      <c r="DH12" s="34" t="s">
        <v>81</v>
      </c>
      <c r="DI12" s="36" t="s">
        <v>78</v>
      </c>
      <c r="DJ12" s="36" t="s">
        <v>76</v>
      </c>
      <c r="DK12" s="36" t="s">
        <v>77</v>
      </c>
      <c r="DL12" s="36" t="s">
        <v>109</v>
      </c>
      <c r="DM12" s="36" t="s">
        <v>79</v>
      </c>
      <c r="DN12" s="36" t="s">
        <v>110</v>
      </c>
      <c r="DO12" s="36" t="s">
        <v>80</v>
      </c>
      <c r="DP12" s="36" t="s">
        <v>81</v>
      </c>
      <c r="DQ12" s="36" t="s">
        <v>111</v>
      </c>
      <c r="DR12" s="36" t="s">
        <v>82</v>
      </c>
      <c r="DS12" s="36" t="s">
        <v>112</v>
      </c>
      <c r="DT12" s="36" t="s">
        <v>83</v>
      </c>
      <c r="DU12" s="36" t="s">
        <v>84</v>
      </c>
      <c r="DV12" s="36" t="s">
        <v>113</v>
      </c>
      <c r="DW12" s="36"/>
      <c r="DX12" s="36" t="s">
        <v>79</v>
      </c>
      <c r="DY12" s="36" t="s">
        <v>110</v>
      </c>
      <c r="DZ12" s="37" t="s">
        <v>80</v>
      </c>
      <c r="EA12" s="36" t="s">
        <v>114</v>
      </c>
      <c r="EB12" s="36" t="s">
        <v>81</v>
      </c>
      <c r="EC12" s="36" t="s">
        <v>115</v>
      </c>
      <c r="ED12" s="36" t="s">
        <v>111</v>
      </c>
      <c r="EE12" s="36" t="s">
        <v>116</v>
      </c>
      <c r="EF12" s="36" t="s">
        <v>82</v>
      </c>
      <c r="EG12" s="36" t="s">
        <v>112</v>
      </c>
      <c r="EH12" s="36" t="s">
        <v>83</v>
      </c>
      <c r="EI12" s="36" t="s">
        <v>84</v>
      </c>
      <c r="EJ12" s="36" t="s">
        <v>113</v>
      </c>
      <c r="EK12" s="36" t="s">
        <v>82</v>
      </c>
      <c r="EL12" s="36" t="s">
        <v>112</v>
      </c>
      <c r="EM12" s="36" t="s">
        <v>117</v>
      </c>
      <c r="EN12" s="36"/>
      <c r="EO12" s="36"/>
      <c r="EP12" s="36"/>
      <c r="EQ12" s="36"/>
      <c r="ER12" s="36"/>
      <c r="ES12" s="37" t="s">
        <v>83</v>
      </c>
      <c r="ET12" s="36" t="s">
        <v>118</v>
      </c>
      <c r="EU12" s="36" t="s">
        <v>84</v>
      </c>
      <c r="EV12" s="36" t="s">
        <v>119</v>
      </c>
      <c r="EW12" s="36" t="s">
        <v>113</v>
      </c>
      <c r="EX12" s="36" t="s">
        <v>120</v>
      </c>
      <c r="EY12" s="36" t="s">
        <v>82</v>
      </c>
      <c r="EZ12" s="36" t="s">
        <v>112</v>
      </c>
      <c r="FA12" s="36" t="s">
        <v>83</v>
      </c>
      <c r="FB12" s="36" t="s">
        <v>84</v>
      </c>
      <c r="FC12" s="36" t="s">
        <v>113</v>
      </c>
      <c r="FD12" s="36" t="s">
        <v>85</v>
      </c>
      <c r="FE12" s="36" t="s">
        <v>121</v>
      </c>
      <c r="FF12" s="36" t="s">
        <v>91</v>
      </c>
      <c r="FG12" s="36" t="s">
        <v>122</v>
      </c>
      <c r="FH12" s="36" t="s">
        <v>92</v>
      </c>
      <c r="FI12" s="36" t="s">
        <v>123</v>
      </c>
      <c r="FJ12" s="36" t="s">
        <v>124</v>
      </c>
      <c r="FK12" s="36" t="s">
        <v>125</v>
      </c>
      <c r="FL12" s="34" t="s">
        <v>89</v>
      </c>
      <c r="FM12" s="34" t="s">
        <v>126</v>
      </c>
      <c r="FN12" s="34" t="s">
        <v>107</v>
      </c>
      <c r="FO12" s="34" t="s">
        <v>127</v>
      </c>
      <c r="FP12" s="34" t="s">
        <v>108</v>
      </c>
      <c r="FQ12" s="34" t="s">
        <v>128</v>
      </c>
      <c r="FR12" s="34" t="s">
        <v>129</v>
      </c>
      <c r="FS12" s="38" t="s">
        <v>130</v>
      </c>
      <c r="FT12" s="39" t="s">
        <v>89</v>
      </c>
      <c r="FU12" s="36" t="s">
        <v>126</v>
      </c>
      <c r="FV12" s="36" t="s">
        <v>107</v>
      </c>
      <c r="FW12" s="36" t="s">
        <v>108</v>
      </c>
      <c r="FX12" s="36" t="s">
        <v>128</v>
      </c>
      <c r="FY12" s="36" t="s">
        <v>129</v>
      </c>
      <c r="FZ12" s="38" t="s">
        <v>130</v>
      </c>
      <c r="GA12" s="39" t="s">
        <v>85</v>
      </c>
      <c r="GB12" s="40"/>
      <c r="GC12" s="40"/>
      <c r="GD12" s="40"/>
      <c r="GE12" s="40"/>
      <c r="GF12" s="40"/>
      <c r="GG12" s="40"/>
    </row>
    <row r="13" spans="1:199" s="41" customFormat="1" ht="42.75" customHeight="1" x14ac:dyDescent="0.3">
      <c r="B13" s="1188" t="s">
        <v>131</v>
      </c>
      <c r="C13" s="1189"/>
      <c r="D13" s="42"/>
      <c r="E13" s="43"/>
      <c r="F13" s="43"/>
      <c r="G13" s="43"/>
      <c r="H13" s="43"/>
      <c r="I13" s="43"/>
      <c r="J13" s="43"/>
      <c r="K13" s="43"/>
      <c r="L13" s="43"/>
      <c r="M13" s="43"/>
      <c r="N13" s="43"/>
      <c r="O13" s="43"/>
      <c r="P13" s="43"/>
      <c r="Q13" s="42"/>
      <c r="R13" s="43"/>
      <c r="S13" s="43"/>
      <c r="T13" s="42"/>
      <c r="U13" s="42"/>
      <c r="V13" s="42"/>
      <c r="W13" s="42"/>
      <c r="X13" s="42"/>
      <c r="Y13" s="42"/>
      <c r="Z13" s="44" t="e">
        <f t="shared" ref="Z13:AN13" si="0">Z333</f>
        <v>#REF!</v>
      </c>
      <c r="AA13" s="44" t="e">
        <f t="shared" si="0"/>
        <v>#REF!</v>
      </c>
      <c r="AB13" s="44" t="e">
        <f t="shared" si="0"/>
        <v>#REF!</v>
      </c>
      <c r="AC13" s="44" t="e">
        <f t="shared" si="0"/>
        <v>#REF!</v>
      </c>
      <c r="AD13" s="44" t="e">
        <f t="shared" si="0"/>
        <v>#REF!</v>
      </c>
      <c r="AE13" s="44" t="e">
        <f t="shared" si="0"/>
        <v>#REF!</v>
      </c>
      <c r="AF13" s="44" t="e">
        <f t="shared" si="0"/>
        <v>#REF!</v>
      </c>
      <c r="AG13" s="44" t="e">
        <f t="shared" si="0"/>
        <v>#REF!</v>
      </c>
      <c r="AH13" s="44" t="e">
        <f t="shared" si="0"/>
        <v>#REF!</v>
      </c>
      <c r="AI13" s="44" t="e">
        <f t="shared" si="0"/>
        <v>#REF!</v>
      </c>
      <c r="AJ13" s="44" t="e">
        <f t="shared" si="0"/>
        <v>#REF!</v>
      </c>
      <c r="AK13" s="44" t="e">
        <f t="shared" si="0"/>
        <v>#REF!</v>
      </c>
      <c r="AL13" s="44" t="e">
        <f t="shared" si="0"/>
        <v>#REF!</v>
      </c>
      <c r="AM13" s="44" t="e">
        <f t="shared" si="0"/>
        <v>#REF!</v>
      </c>
      <c r="AN13" s="44" t="e">
        <f t="shared" si="0"/>
        <v>#REF!</v>
      </c>
      <c r="AO13" s="45">
        <v>1</v>
      </c>
      <c r="AP13" s="44" t="e">
        <f t="shared" ref="AP13:BJ13" si="1">AP333</f>
        <v>#REF!</v>
      </c>
      <c r="AQ13" s="44" t="e">
        <f t="shared" si="1"/>
        <v>#REF!</v>
      </c>
      <c r="AR13" s="44" t="e">
        <f t="shared" si="1"/>
        <v>#REF!</v>
      </c>
      <c r="AS13" s="44" t="e">
        <f t="shared" si="1"/>
        <v>#REF!</v>
      </c>
      <c r="AT13" s="44" t="e">
        <f t="shared" si="1"/>
        <v>#REF!</v>
      </c>
      <c r="AU13" s="44" t="e">
        <f t="shared" si="1"/>
        <v>#REF!</v>
      </c>
      <c r="AV13" s="44" t="e">
        <f t="shared" si="1"/>
        <v>#REF!</v>
      </c>
      <c r="AW13" s="44" t="e">
        <f t="shared" si="1"/>
        <v>#REF!</v>
      </c>
      <c r="AX13" s="44" t="e">
        <f t="shared" si="1"/>
        <v>#REF!</v>
      </c>
      <c r="AY13" s="44" t="e">
        <f t="shared" si="1"/>
        <v>#REF!</v>
      </c>
      <c r="AZ13" s="44" t="e">
        <f t="shared" si="1"/>
        <v>#REF!</v>
      </c>
      <c r="BA13" s="44" t="e">
        <f t="shared" si="1"/>
        <v>#REF!</v>
      </c>
      <c r="BB13" s="44" t="e">
        <f t="shared" si="1"/>
        <v>#REF!</v>
      </c>
      <c r="BC13" s="44" t="e">
        <f t="shared" si="1"/>
        <v>#REF!</v>
      </c>
      <c r="BD13" s="44" t="e">
        <f t="shared" si="1"/>
        <v>#REF!</v>
      </c>
      <c r="BE13" s="44" t="e">
        <f t="shared" si="1"/>
        <v>#REF!</v>
      </c>
      <c r="BF13" s="44" t="e">
        <f t="shared" si="1"/>
        <v>#REF!</v>
      </c>
      <c r="BG13" s="44" t="e">
        <f t="shared" si="1"/>
        <v>#REF!</v>
      </c>
      <c r="BH13" s="44" t="e">
        <f t="shared" si="1"/>
        <v>#REF!</v>
      </c>
      <c r="BI13" s="44" t="e">
        <f t="shared" si="1"/>
        <v>#REF!</v>
      </c>
      <c r="BJ13" s="44" t="e">
        <f t="shared" si="1"/>
        <v>#REF!</v>
      </c>
      <c r="BK13" s="46">
        <v>1</v>
      </c>
      <c r="BL13" s="44" t="e">
        <f t="shared" ref="BL13:CD13" si="2">BL333</f>
        <v>#REF!</v>
      </c>
      <c r="BM13" s="44" t="e">
        <f t="shared" si="2"/>
        <v>#REF!</v>
      </c>
      <c r="BN13" s="44" t="e">
        <f t="shared" si="2"/>
        <v>#REF!</v>
      </c>
      <c r="BO13" s="44" t="e">
        <f t="shared" si="2"/>
        <v>#REF!</v>
      </c>
      <c r="BP13" s="44" t="e">
        <f t="shared" si="2"/>
        <v>#REF!</v>
      </c>
      <c r="BQ13" s="44" t="e">
        <f t="shared" si="2"/>
        <v>#REF!</v>
      </c>
      <c r="BR13" s="44" t="e">
        <f t="shared" si="2"/>
        <v>#REF!</v>
      </c>
      <c r="BS13" s="44" t="e">
        <f t="shared" si="2"/>
        <v>#REF!</v>
      </c>
      <c r="BT13" s="44" t="e">
        <f t="shared" si="2"/>
        <v>#REF!</v>
      </c>
      <c r="BU13" s="44" t="e">
        <f t="shared" si="2"/>
        <v>#REF!</v>
      </c>
      <c r="BV13" s="44" t="e">
        <f t="shared" si="2"/>
        <v>#REF!</v>
      </c>
      <c r="BW13" s="44" t="e">
        <f t="shared" si="2"/>
        <v>#REF!</v>
      </c>
      <c r="BX13" s="44" t="e">
        <f t="shared" si="2"/>
        <v>#REF!</v>
      </c>
      <c r="BY13" s="44" t="e">
        <f t="shared" si="2"/>
        <v>#REF!</v>
      </c>
      <c r="BZ13" s="44" t="e">
        <f t="shared" si="2"/>
        <v>#REF!</v>
      </c>
      <c r="CA13" s="44" t="e">
        <f t="shared" si="2"/>
        <v>#REF!</v>
      </c>
      <c r="CB13" s="44" t="e">
        <f t="shared" si="2"/>
        <v>#REF!</v>
      </c>
      <c r="CC13" s="44" t="e">
        <f t="shared" si="2"/>
        <v>#REF!</v>
      </c>
      <c r="CD13" s="44" t="e">
        <f t="shared" si="2"/>
        <v>#REF!</v>
      </c>
      <c r="CE13" s="44">
        <v>1</v>
      </c>
      <c r="CF13" s="44" t="e">
        <f>CF333</f>
        <v>#REF!</v>
      </c>
      <c r="CG13" s="44"/>
      <c r="CH13" s="44" t="e">
        <f t="shared" ref="CH13:DH13" si="3">CH333</f>
        <v>#REF!</v>
      </c>
      <c r="CI13" s="44" t="e">
        <f t="shared" si="3"/>
        <v>#REF!</v>
      </c>
      <c r="CJ13" s="44" t="e">
        <f t="shared" si="3"/>
        <v>#REF!</v>
      </c>
      <c r="CK13" s="44" t="e">
        <f t="shared" si="3"/>
        <v>#REF!</v>
      </c>
      <c r="CL13" s="44" t="e">
        <f t="shared" si="3"/>
        <v>#REF!</v>
      </c>
      <c r="CM13" s="44" t="e">
        <f t="shared" si="3"/>
        <v>#REF!</v>
      </c>
      <c r="CN13" s="44">
        <f t="shared" si="3"/>
        <v>0</v>
      </c>
      <c r="CO13" s="44">
        <f t="shared" si="3"/>
        <v>0</v>
      </c>
      <c r="CP13" s="44">
        <f t="shared" si="3"/>
        <v>0</v>
      </c>
      <c r="CQ13" s="44" t="e">
        <f t="shared" si="3"/>
        <v>#REF!</v>
      </c>
      <c r="CR13" s="44" t="e">
        <f t="shared" si="3"/>
        <v>#REF!</v>
      </c>
      <c r="CS13" s="44" t="e">
        <f t="shared" si="3"/>
        <v>#REF!</v>
      </c>
      <c r="CT13" s="44" t="e">
        <f t="shared" si="3"/>
        <v>#REF!</v>
      </c>
      <c r="CU13" s="44" t="e">
        <f t="shared" si="3"/>
        <v>#REF!</v>
      </c>
      <c r="CV13" s="44" t="e">
        <f t="shared" si="3"/>
        <v>#REF!</v>
      </c>
      <c r="CW13" s="47" t="e">
        <f t="shared" si="3"/>
        <v>#REF!</v>
      </c>
      <c r="CX13" s="47" t="e">
        <f t="shared" si="3"/>
        <v>#REF!</v>
      </c>
      <c r="CY13" s="47" t="e">
        <f t="shared" si="3"/>
        <v>#REF!</v>
      </c>
      <c r="CZ13" s="47" t="e">
        <f t="shared" si="3"/>
        <v>#REF!</v>
      </c>
      <c r="DA13" s="47" t="e">
        <f t="shared" si="3"/>
        <v>#REF!</v>
      </c>
      <c r="DB13" s="47" t="e">
        <f t="shared" si="3"/>
        <v>#REF!</v>
      </c>
      <c r="DC13" s="47" t="e">
        <f t="shared" si="3"/>
        <v>#REF!</v>
      </c>
      <c r="DD13" s="47" t="e">
        <f t="shared" si="3"/>
        <v>#DIV/0!</v>
      </c>
      <c r="DE13" s="47" t="e">
        <f t="shared" si="3"/>
        <v>#REF!</v>
      </c>
      <c r="DF13" s="47" t="e">
        <f t="shared" si="3"/>
        <v>#REF!</v>
      </c>
      <c r="DG13" s="47" t="e">
        <f t="shared" si="3"/>
        <v>#REF!</v>
      </c>
      <c r="DH13" s="47" t="e">
        <f t="shared" si="3"/>
        <v>#REF!</v>
      </c>
      <c r="DI13" s="48">
        <f>DJ13+DK13+DL13</f>
        <v>15226993.113229999</v>
      </c>
      <c r="DJ13" s="48">
        <f>DJ26+DJ306+DJ323+DJ326+DJ324</f>
        <v>12954997.392369999</v>
      </c>
      <c r="DK13" s="48">
        <f>DK26+DK306+DK323+DK326+DK324</f>
        <v>627390.97112</v>
      </c>
      <c r="DL13" s="48">
        <f>DL26+DL306+DL323+DL326+DL324</f>
        <v>1644604.7497400001</v>
      </c>
      <c r="DM13" s="48" t="e">
        <f>DO13+DP13+DQ13</f>
        <v>#REF!</v>
      </c>
      <c r="DN13" s="49" t="e">
        <f>DM13/DI13</f>
        <v>#REF!</v>
      </c>
      <c r="DO13" s="48" t="e">
        <f>DO26+DO306+DO323+DO326+DO324</f>
        <v>#REF!</v>
      </c>
      <c r="DP13" s="48" t="e">
        <f>DP26+DP306+DP323+DP326+DP324</f>
        <v>#REF!</v>
      </c>
      <c r="DQ13" s="48" t="e">
        <f>DQ26+DQ306+DQ323+DQ326+DQ324</f>
        <v>#REF!</v>
      </c>
      <c r="DR13" s="48" t="e">
        <f>DT13+DU13+DV13</f>
        <v>#REF!</v>
      </c>
      <c r="DS13" s="49" t="e">
        <f t="shared" ref="DS13:DS24" si="4">DR13/DI13</f>
        <v>#REF!</v>
      </c>
      <c r="DT13" s="48" t="e">
        <f>DT26+DT306+DT323+DT326+DT324</f>
        <v>#REF!</v>
      </c>
      <c r="DU13" s="48" t="e">
        <f>DU26+DU306+DU323+DU326+DU324</f>
        <v>#REF!</v>
      </c>
      <c r="DV13" s="48" t="e">
        <f>DV26+DV306+DV323+DV326+DV324</f>
        <v>#REF!</v>
      </c>
      <c r="DW13" s="48"/>
      <c r="DX13" s="48">
        <f>DZ13+EB13+ED13</f>
        <v>14222936.439539999</v>
      </c>
      <c r="DY13" s="50">
        <f t="shared" ref="DY13:DY24" si="5">DX13/DI13</f>
        <v>0.93406073896377972</v>
      </c>
      <c r="DZ13" s="48">
        <f>DZ26+DZ306+DZ323+DZ326+DZ324</f>
        <v>12078173.11437</v>
      </c>
      <c r="EA13" s="50">
        <f>DZ13/DJ13</f>
        <v>0.93231768008564675</v>
      </c>
      <c r="EB13" s="48">
        <f>EB26+EB306+EB323+EB326+EB324</f>
        <v>615500.57305000001</v>
      </c>
      <c r="EC13" s="50">
        <f>EB13/DK13</f>
        <v>0.9810478654980106</v>
      </c>
      <c r="ED13" s="48">
        <f>ED26+ED306+ED323+ED326+ED324</f>
        <v>1529262.7521200001</v>
      </c>
      <c r="EE13" s="50">
        <f>ED13/DL13</f>
        <v>0.9298664328689098</v>
      </c>
      <c r="EF13" s="51">
        <f>EH13+EI13+EJ13</f>
        <v>1004056.6736900001</v>
      </c>
      <c r="EG13" s="50">
        <f>EF13/DI13</f>
        <v>6.5939261036220193E-2</v>
      </c>
      <c r="EH13" s="51">
        <f>EH26+EH306+EH323+EH326+EH324</f>
        <v>876824.27800000005</v>
      </c>
      <c r="EI13" s="51">
        <f>EI26+EI306+EI323+EI326+EI324</f>
        <v>11890.398069999972</v>
      </c>
      <c r="EJ13" s="51">
        <f>EJ26+EJ306+EJ323+EJ326+EJ324</f>
        <v>115341.99762000001</v>
      </c>
      <c r="EK13" s="51">
        <f>ES13+EU13+EW13</f>
        <v>14222789.948270001</v>
      </c>
      <c r="EL13" s="50">
        <f>EK13/DI13</f>
        <v>0.93405111846491251</v>
      </c>
      <c r="EM13" s="52" t="e">
        <f>EK13/DM13</f>
        <v>#REF!</v>
      </c>
      <c r="EN13" s="50"/>
      <c r="EO13" s="50"/>
      <c r="EP13" s="50"/>
      <c r="EQ13" s="50"/>
      <c r="ER13" s="50"/>
      <c r="ES13" s="51">
        <f>ES26+ES306+ES323+ES326+ES324</f>
        <v>12077958.61177</v>
      </c>
      <c r="ET13" s="50">
        <f>ES13/DJ13</f>
        <v>0.93230112256784081</v>
      </c>
      <c r="EU13" s="51">
        <f>EU26+EU306+EU323+EU326+EU324</f>
        <v>615568.58438000001</v>
      </c>
      <c r="EV13" s="50">
        <f>EU13/DK13</f>
        <v>0.98115626892287755</v>
      </c>
      <c r="EW13" s="51">
        <f>EW26+EW306+EW323+EW326+EW324</f>
        <v>1529262.7521200001</v>
      </c>
      <c r="EX13" s="50">
        <f>EW13/DL13</f>
        <v>0.9298664328689098</v>
      </c>
      <c r="EY13" s="48">
        <f>FA13+FB13+FC13</f>
        <v>1004056.6736900001</v>
      </c>
      <c r="EZ13" s="50">
        <f>EY13/DI13</f>
        <v>6.5939261036220193E-2</v>
      </c>
      <c r="FA13" s="48">
        <f>FA26+FA306+FA323+FA326+FA324</f>
        <v>876824.27800000005</v>
      </c>
      <c r="FB13" s="48">
        <f>FB26+FB306+FB323+FB326+FB324</f>
        <v>11890.398069999972</v>
      </c>
      <c r="FC13" s="48">
        <f>FC26+FC306+FC323+FC326+FC324</f>
        <v>115341.99762000001</v>
      </c>
      <c r="FD13" s="51">
        <f>FF13+FH13+FJ13</f>
        <v>12947608.432249999</v>
      </c>
      <c r="FE13" s="50">
        <f>FD13/DI13</f>
        <v>0.85030631694450864</v>
      </c>
      <c r="FF13" s="51">
        <f>FF26+FF306+FF323+FF326+FF324</f>
        <v>10756838.868929999</v>
      </c>
      <c r="FG13" s="50">
        <f>FF13/DJ13</f>
        <v>0.83032350707112978</v>
      </c>
      <c r="FH13" s="51">
        <f>FH26+FH306+FH323+FH326+FH324</f>
        <v>489764.81662999996</v>
      </c>
      <c r="FI13" s="50">
        <f>FH13/DK13</f>
        <v>0.78063733648523204</v>
      </c>
      <c r="FJ13" s="51">
        <f>FJ26+FJ306+FJ323+FJ326+FJ324</f>
        <v>1701004.7466899999</v>
      </c>
      <c r="FK13" s="50">
        <f>FJ13/DL13</f>
        <v>1.0342939523669237</v>
      </c>
      <c r="FL13" s="51" t="e">
        <f>FN13+FP13+FR13</f>
        <v>#REF!</v>
      </c>
      <c r="FM13" s="50" t="e">
        <f>FL13/DI13</f>
        <v>#REF!</v>
      </c>
      <c r="FN13" s="51" t="e">
        <f>FN26+FN306+FN323+FN326+FN324</f>
        <v>#REF!</v>
      </c>
      <c r="FO13" s="50" t="e">
        <f>FN13/DJ13</f>
        <v>#REF!</v>
      </c>
      <c r="FP13" s="51" t="e">
        <f>FP26+FP306+FP323+FP326+FP324</f>
        <v>#REF!</v>
      </c>
      <c r="FQ13" s="50" t="e">
        <f>FP13/DK13</f>
        <v>#REF!</v>
      </c>
      <c r="FR13" s="51" t="e">
        <f>FR26+FR306+FR323+FR326+FR324</f>
        <v>#REF!</v>
      </c>
      <c r="FS13" s="50" t="e">
        <f>FR13/DL13</f>
        <v>#REF!</v>
      </c>
      <c r="FT13" s="51">
        <f>FV13+FW13+FY13</f>
        <v>16.967649999962759</v>
      </c>
      <c r="FU13" s="50">
        <f>FT13/EK13</f>
        <v>1.1929902685532266E-6</v>
      </c>
      <c r="FV13" s="51">
        <f>FV26+FV306+FV323+FV326+FV324</f>
        <v>-14.502600000035727</v>
      </c>
      <c r="FW13" s="51">
        <f>FW26+FW306+FW323+FW326+FW324</f>
        <v>31.470249999998487</v>
      </c>
      <c r="FX13" s="50">
        <f>FW13/DK13</f>
        <v>5.0160508277348522E-5</v>
      </c>
      <c r="FY13" s="51">
        <f>FY26+FY306+FY323+FY326+FY324</f>
        <v>0</v>
      </c>
      <c r="FZ13" s="50">
        <f>FY13/DL13</f>
        <v>0</v>
      </c>
      <c r="GA13" s="53"/>
      <c r="GB13" s="54"/>
      <c r="GC13" s="54"/>
      <c r="GD13" s="54"/>
      <c r="GE13" s="54"/>
      <c r="GF13" s="54"/>
      <c r="GG13" s="54"/>
      <c r="GQ13" s="55"/>
    </row>
    <row r="14" spans="1:199" s="56" customFormat="1" ht="17.25" hidden="1" customHeight="1" x14ac:dyDescent="0.25">
      <c r="B14" s="1190" t="s">
        <v>132</v>
      </c>
      <c r="C14" s="1191"/>
      <c r="D14" s="57"/>
      <c r="E14" s="58"/>
      <c r="F14" s="58"/>
      <c r="G14" s="58"/>
      <c r="H14" s="58"/>
      <c r="I14" s="58"/>
      <c r="J14" s="58"/>
      <c r="K14" s="58"/>
      <c r="L14" s="58"/>
      <c r="M14" s="58"/>
      <c r="N14" s="58"/>
      <c r="O14" s="58"/>
      <c r="P14" s="58"/>
      <c r="Q14" s="57"/>
      <c r="R14" s="58"/>
      <c r="S14" s="58"/>
      <c r="T14" s="57"/>
      <c r="U14" s="57"/>
      <c r="V14" s="57"/>
      <c r="W14" s="57"/>
      <c r="X14" s="57"/>
      <c r="Y14" s="57"/>
      <c r="Z14" s="59">
        <v>1</v>
      </c>
      <c r="AA14" s="59" t="e">
        <f>AA13/Z13</f>
        <v>#REF!</v>
      </c>
      <c r="AB14" s="59" t="e">
        <f>AB13/Z13</f>
        <v>#REF!</v>
      </c>
      <c r="AC14" s="59"/>
      <c r="AD14" s="59"/>
      <c r="AE14" s="59"/>
      <c r="AF14" s="59">
        <v>1</v>
      </c>
      <c r="AG14" s="59" t="e">
        <f>AG13/AF13</f>
        <v>#REF!</v>
      </c>
      <c r="AH14" s="59" t="e">
        <f>AH13/AF13</f>
        <v>#REF!</v>
      </c>
      <c r="AI14" s="59"/>
      <c r="AJ14" s="59"/>
      <c r="AK14" s="59"/>
      <c r="AL14" s="59"/>
      <c r="AM14" s="59"/>
      <c r="AN14" s="59"/>
      <c r="AO14" s="60">
        <v>1</v>
      </c>
      <c r="AP14" s="59" t="e">
        <f>AP13/AF13</f>
        <v>#REF!</v>
      </c>
      <c r="AQ14" s="59" t="e">
        <f>AQ13/AF13</f>
        <v>#REF!</v>
      </c>
      <c r="AR14" s="59" t="e">
        <f>AR13/AF13</f>
        <v>#REF!</v>
      </c>
      <c r="AS14" s="59"/>
      <c r="AT14" s="59" t="e">
        <f>AT13/AS13</f>
        <v>#REF!</v>
      </c>
      <c r="AU14" s="59" t="e">
        <f>AU13/AS13</f>
        <v>#REF!</v>
      </c>
      <c r="AV14" s="61"/>
      <c r="AW14" s="61"/>
      <c r="AX14" s="61"/>
      <c r="AY14" s="59"/>
      <c r="AZ14" s="59" t="e">
        <f>AZ13/AY13</f>
        <v>#REF!</v>
      </c>
      <c r="BA14" s="59" t="e">
        <f>BA13/AY13</f>
        <v>#REF!</v>
      </c>
      <c r="BB14" s="61"/>
      <c r="BC14" s="61"/>
      <c r="BD14" s="61"/>
      <c r="BE14" s="61"/>
      <c r="BF14" s="61"/>
      <c r="BG14" s="61"/>
      <c r="BH14" s="59">
        <v>1</v>
      </c>
      <c r="BI14" s="59" t="e">
        <f>BI13/BH13</f>
        <v>#REF!</v>
      </c>
      <c r="BJ14" s="59" t="e">
        <f>BJ13/BH13</f>
        <v>#REF!</v>
      </c>
      <c r="BK14" s="59">
        <v>1</v>
      </c>
      <c r="BL14" s="60">
        <f>7215871.3/7812392.6</f>
        <v>0.92364422392187517</v>
      </c>
      <c r="BM14" s="59" t="e">
        <f>BM13/BH13</f>
        <v>#REF!</v>
      </c>
      <c r="BN14" s="60"/>
      <c r="BO14" s="60"/>
      <c r="BP14" s="59" t="e">
        <f>BP13/BH13</f>
        <v>#REF!</v>
      </c>
      <c r="BQ14" s="60"/>
      <c r="BR14" s="60"/>
      <c r="BS14" s="59" t="e">
        <f>BS13/BH13</f>
        <v>#REF!</v>
      </c>
      <c r="BT14" s="60"/>
      <c r="BU14" s="60"/>
      <c r="BV14" s="59">
        <v>1</v>
      </c>
      <c r="BW14" s="59" t="e">
        <f>BW13/BV13</f>
        <v>#REF!</v>
      </c>
      <c r="BX14" s="59" t="e">
        <f>BX13/BV13</f>
        <v>#REF!</v>
      </c>
      <c r="BY14" s="61"/>
      <c r="BZ14" s="61"/>
      <c r="CA14" s="61"/>
      <c r="CB14" s="62">
        <v>1</v>
      </c>
      <c r="CC14" s="62" t="e">
        <f>CC13/CB13</f>
        <v>#REF!</v>
      </c>
      <c r="CD14" s="62" t="e">
        <f>CD13/CB13</f>
        <v>#REF!</v>
      </c>
      <c r="CE14" s="62">
        <v>1</v>
      </c>
      <c r="CF14" s="62" t="e">
        <f>CF13/CB13</f>
        <v>#REF!</v>
      </c>
      <c r="CG14" s="62"/>
      <c r="CH14" s="62"/>
      <c r="CI14" s="62" t="e">
        <f>CI13/CH13</f>
        <v>#REF!</v>
      </c>
      <c r="CJ14" s="62" t="e">
        <f>CJ13/CH13</f>
        <v>#REF!</v>
      </c>
      <c r="CK14" s="63"/>
      <c r="CL14" s="63"/>
      <c r="CM14" s="63"/>
      <c r="CN14" s="63"/>
      <c r="CO14" s="63"/>
      <c r="CP14" s="63"/>
      <c r="CQ14" s="62">
        <v>1</v>
      </c>
      <c r="CR14" s="62" t="e">
        <f>CR13/CQ13</f>
        <v>#REF!</v>
      </c>
      <c r="CS14" s="62" t="e">
        <f>CS13/CQ13</f>
        <v>#REF!</v>
      </c>
      <c r="CT14" s="62">
        <v>1</v>
      </c>
      <c r="CU14" s="62" t="e">
        <f>CU13/CT13</f>
        <v>#REF!</v>
      </c>
      <c r="CV14" s="62" t="e">
        <f>CV13/CT13</f>
        <v>#REF!</v>
      </c>
      <c r="CW14" s="64"/>
      <c r="CX14" s="64" t="e">
        <f>CX13/CW13</f>
        <v>#REF!</v>
      </c>
      <c r="CY14" s="64" t="e">
        <f>CY13/CW13</f>
        <v>#REF!</v>
      </c>
      <c r="CZ14" s="64"/>
      <c r="DA14" s="64" t="e">
        <f>DA13/CZ13</f>
        <v>#REF!</v>
      </c>
      <c r="DB14" s="64" t="e">
        <f>DB13/CZ13</f>
        <v>#REF!</v>
      </c>
      <c r="DC14" s="64">
        <v>1</v>
      </c>
      <c r="DD14" s="64" t="e">
        <f>DD13/DC13</f>
        <v>#DIV/0!</v>
      </c>
      <c r="DE14" s="64" t="e">
        <f>DE13/DC13</f>
        <v>#REF!</v>
      </c>
      <c r="DF14" s="64"/>
      <c r="DG14" s="64" t="e">
        <f>DG13/DF13</f>
        <v>#REF!</v>
      </c>
      <c r="DH14" s="64" t="e">
        <f>DH13/CY13</f>
        <v>#REF!</v>
      </c>
      <c r="DI14" s="65"/>
      <c r="DJ14" s="65">
        <f>DJ13/DI13</f>
        <v>0.85079157099729863</v>
      </c>
      <c r="DK14" s="65"/>
      <c r="DL14" s="65">
        <f>DL13/DI13</f>
        <v>0.1080058772937306</v>
      </c>
      <c r="DM14" s="65" t="e">
        <f t="shared" ref="DM14:DM24" si="6">DO14+DP14+DQ14</f>
        <v>#REF!</v>
      </c>
      <c r="DN14" s="66" t="e">
        <f t="shared" ref="DN14:DN34" si="7">DM14/DI14</f>
        <v>#REF!</v>
      </c>
      <c r="DO14" s="67" t="e">
        <f>DO13/DN13</f>
        <v>#REF!</v>
      </c>
      <c r="DP14" s="65"/>
      <c r="DQ14" s="65" t="e">
        <f>DQ13/DN13</f>
        <v>#REF!</v>
      </c>
      <c r="DR14" s="65" t="e">
        <f t="shared" ref="DR14:DR24" si="8">DT14+DU14+DV14</f>
        <v>#REF!</v>
      </c>
      <c r="DS14" s="66" t="e">
        <f t="shared" si="4"/>
        <v>#REF!</v>
      </c>
      <c r="DT14" s="67" t="e">
        <f>DT13/DS13</f>
        <v>#REF!</v>
      </c>
      <c r="DU14" s="65"/>
      <c r="DV14" s="65" t="e">
        <f>DV13/DS13</f>
        <v>#REF!</v>
      </c>
      <c r="DW14" s="65"/>
      <c r="DX14" s="65">
        <f>DX13/DI13</f>
        <v>0.93406073896377972</v>
      </c>
      <c r="DY14" s="68" t="e">
        <f t="shared" si="5"/>
        <v>#DIV/0!</v>
      </c>
      <c r="DZ14" s="65">
        <f>DZ13/DY13</f>
        <v>12930821.95893297</v>
      </c>
      <c r="EA14" s="68">
        <f>DZ14/DJ14</f>
        <v>15198577.888795312</v>
      </c>
      <c r="EB14" s="65"/>
      <c r="EC14" s="68" t="e">
        <f>EB14/DK14</f>
        <v>#DIV/0!</v>
      </c>
      <c r="ED14" s="65">
        <f>ED13/EA13</f>
        <v>1640280.7592145151</v>
      </c>
      <c r="EE14" s="68">
        <f>ED14/DL14</f>
        <v>15186958.342587605</v>
      </c>
      <c r="EF14" s="69">
        <f t="shared" ref="EF14:EF17" si="9">EH14+EI14+EJ14</f>
        <v>2689693.8173462725</v>
      </c>
      <c r="EG14" s="68" t="e">
        <f t="shared" ref="EG14:EG24" si="10">EF14/DI14</f>
        <v>#DIV/0!</v>
      </c>
      <c r="EH14" s="69">
        <f>EH13/EA13</f>
        <v>940478.01165741181</v>
      </c>
      <c r="EI14" s="69"/>
      <c r="EJ14" s="69">
        <f>EJ13/EG13</f>
        <v>1749215.8056888608</v>
      </c>
      <c r="EK14" s="69" t="e">
        <f t="shared" ref="EK14:EK24" si="11">ES14+EU14+EW14</f>
        <v>#DIV/0!</v>
      </c>
      <c r="EL14" s="68" t="e">
        <f>EK14/DI14</f>
        <v>#DIV/0!</v>
      </c>
      <c r="EM14" s="70" t="e">
        <f>EK14/DM14</f>
        <v>#DIV/0!</v>
      </c>
      <c r="EN14" s="68"/>
      <c r="EO14" s="68"/>
      <c r="EP14" s="68"/>
      <c r="EQ14" s="68"/>
      <c r="ER14" s="68"/>
      <c r="ES14" s="69" t="e">
        <f>ES13/ER13</f>
        <v>#DIV/0!</v>
      </c>
      <c r="ET14" s="68" t="e">
        <f>ES14/DJ14</f>
        <v>#DIV/0!</v>
      </c>
      <c r="EU14" s="69"/>
      <c r="EV14" s="68" t="e">
        <f>EU14/DK14</f>
        <v>#DIV/0!</v>
      </c>
      <c r="EW14" s="69">
        <f>EW13/ET13</f>
        <v>1640309.8903366602</v>
      </c>
      <c r="EX14" s="68">
        <f>EW14/DL14</f>
        <v>15187228.060522176</v>
      </c>
      <c r="EY14" s="65">
        <f t="shared" ref="EY14:EY24" si="12">FA14+FB14+FC14</f>
        <v>15046669.617286228</v>
      </c>
      <c r="EZ14" s="68" t="e">
        <f>EY14/DI14</f>
        <v>#DIV/0!</v>
      </c>
      <c r="FA14" s="65">
        <f>FA13/EZ13</f>
        <v>13297453.811597368</v>
      </c>
      <c r="FB14" s="65"/>
      <c r="FC14" s="65">
        <f>FC13/EZ13</f>
        <v>1749215.8056888608</v>
      </c>
      <c r="FD14" s="65" t="e">
        <f t="shared" ref="FD14" si="13">FL14+FN14+FP14</f>
        <v>#REF!</v>
      </c>
      <c r="FE14" s="68" t="e">
        <f>FD14/DI14</f>
        <v>#REF!</v>
      </c>
      <c r="FF14" s="69">
        <f>FF13/FE13</f>
        <v>12650545.638169115</v>
      </c>
      <c r="FG14" s="68">
        <f>FF14/DJ14</f>
        <v>14869147.825877182</v>
      </c>
      <c r="FH14" s="69"/>
      <c r="FI14" s="68" t="e">
        <f>FH14/DK14</f>
        <v>#DIV/0!</v>
      </c>
      <c r="FJ14" s="69">
        <f>FJ13/FG13</f>
        <v>2048604.8295682939</v>
      </c>
      <c r="FK14" s="68">
        <f>FJ14/DL14</f>
        <v>18967531.035343103</v>
      </c>
      <c r="FL14" s="65">
        <f>FT14+FV14+FW14</f>
        <v>-24313023.13576027</v>
      </c>
      <c r="FM14" s="50" t="e">
        <f>FL14/DI14</f>
        <v>#DIV/0!</v>
      </c>
      <c r="FN14" s="69" t="e">
        <f>FN13/FM13</f>
        <v>#REF!</v>
      </c>
      <c r="FO14" s="50" t="e">
        <f>FN14/DJ14</f>
        <v>#REF!</v>
      </c>
      <c r="FP14" s="69"/>
      <c r="FQ14" s="50" t="e">
        <f>FP14/DK14</f>
        <v>#DIV/0!</v>
      </c>
      <c r="FR14" s="69" t="e">
        <f>FR13/FO13</f>
        <v>#REF!</v>
      </c>
      <c r="FS14" s="50" t="e">
        <f>FR14/DL14</f>
        <v>#REF!</v>
      </c>
      <c r="FT14" s="69">
        <f t="shared" ref="FT14:FT24" si="14">FV14+FW14+FY14</f>
        <v>-12156511.567880135</v>
      </c>
      <c r="FU14" s="68" t="e">
        <f t="shared" ref="FU14:FU32" si="15">FT14/EK14</f>
        <v>#DIV/0!</v>
      </c>
      <c r="FV14" s="69">
        <f>FV13/FU13</f>
        <v>-12156511.567880135</v>
      </c>
      <c r="FW14" s="69"/>
      <c r="FX14" s="50" t="e">
        <f>FW14/DK14</f>
        <v>#DIV/0!</v>
      </c>
      <c r="FY14" s="69">
        <f>FY13/FV13</f>
        <v>0</v>
      </c>
      <c r="FZ14" s="50">
        <f>FY14/DL14</f>
        <v>0</v>
      </c>
      <c r="GA14" s="71"/>
      <c r="GB14" s="72"/>
      <c r="GC14" s="72"/>
      <c r="GD14" s="72"/>
      <c r="GE14" s="72"/>
      <c r="GF14" s="72"/>
      <c r="GG14" s="72"/>
      <c r="GQ14" s="73"/>
    </row>
    <row r="15" spans="1:199" s="74" customFormat="1" ht="35.25" customHeight="1" x14ac:dyDescent="0.3">
      <c r="B15" s="1182" t="s">
        <v>133</v>
      </c>
      <c r="C15" s="1183"/>
      <c r="D15" s="75"/>
      <c r="E15" s="76"/>
      <c r="F15" s="76"/>
      <c r="G15" s="76"/>
      <c r="H15" s="76"/>
      <c r="I15" s="76"/>
      <c r="J15" s="76"/>
      <c r="K15" s="76"/>
      <c r="L15" s="76"/>
      <c r="M15" s="76"/>
      <c r="N15" s="76"/>
      <c r="O15" s="76"/>
      <c r="P15" s="76"/>
      <c r="Q15" s="75"/>
      <c r="R15" s="76"/>
      <c r="S15" s="76"/>
      <c r="T15" s="75"/>
      <c r="U15" s="75"/>
      <c r="V15" s="75"/>
      <c r="W15" s="75"/>
      <c r="X15" s="75"/>
      <c r="Y15" s="75"/>
      <c r="Z15" s="77" t="e">
        <f t="shared" ref="Z15:AN15" si="16">Z300+Z306</f>
        <v>#REF!</v>
      </c>
      <c r="AA15" s="77" t="e">
        <f t="shared" si="16"/>
        <v>#REF!</v>
      </c>
      <c r="AB15" s="77" t="e">
        <f t="shared" si="16"/>
        <v>#REF!</v>
      </c>
      <c r="AC15" s="77" t="e">
        <f t="shared" si="16"/>
        <v>#REF!</v>
      </c>
      <c r="AD15" s="77" t="e">
        <f t="shared" si="16"/>
        <v>#REF!</v>
      </c>
      <c r="AE15" s="77" t="e">
        <f t="shared" si="16"/>
        <v>#REF!</v>
      </c>
      <c r="AF15" s="77" t="e">
        <f t="shared" si="16"/>
        <v>#REF!</v>
      </c>
      <c r="AG15" s="77" t="e">
        <f t="shared" si="16"/>
        <v>#REF!</v>
      </c>
      <c r="AH15" s="77" t="e">
        <f t="shared" si="16"/>
        <v>#REF!</v>
      </c>
      <c r="AI15" s="77" t="e">
        <f t="shared" si="16"/>
        <v>#REF!</v>
      </c>
      <c r="AJ15" s="77" t="e">
        <f t="shared" si="16"/>
        <v>#REF!</v>
      </c>
      <c r="AK15" s="77" t="e">
        <f t="shared" si="16"/>
        <v>#REF!</v>
      </c>
      <c r="AL15" s="77" t="e">
        <f t="shared" si="16"/>
        <v>#REF!</v>
      </c>
      <c r="AM15" s="77" t="e">
        <f t="shared" si="16"/>
        <v>#REF!</v>
      </c>
      <c r="AN15" s="77" t="e">
        <f t="shared" si="16"/>
        <v>#REF!</v>
      </c>
      <c r="AO15" s="78">
        <v>1</v>
      </c>
      <c r="AP15" s="77" t="e">
        <f t="shared" ref="AP15:BJ15" si="17">AP300+AP306</f>
        <v>#REF!</v>
      </c>
      <c r="AQ15" s="77" t="e">
        <f t="shared" si="17"/>
        <v>#REF!</v>
      </c>
      <c r="AR15" s="77" t="e">
        <f t="shared" si="17"/>
        <v>#REF!</v>
      </c>
      <c r="AS15" s="77" t="e">
        <f t="shared" si="17"/>
        <v>#REF!</v>
      </c>
      <c r="AT15" s="77" t="e">
        <f t="shared" si="17"/>
        <v>#REF!</v>
      </c>
      <c r="AU15" s="77" t="e">
        <f t="shared" si="17"/>
        <v>#REF!</v>
      </c>
      <c r="AV15" s="77" t="e">
        <f t="shared" si="17"/>
        <v>#REF!</v>
      </c>
      <c r="AW15" s="77" t="e">
        <f t="shared" si="17"/>
        <v>#REF!</v>
      </c>
      <c r="AX15" s="77" t="e">
        <f t="shared" si="17"/>
        <v>#REF!</v>
      </c>
      <c r="AY15" s="77" t="e">
        <f t="shared" si="17"/>
        <v>#REF!</v>
      </c>
      <c r="AZ15" s="77" t="e">
        <f t="shared" si="17"/>
        <v>#REF!</v>
      </c>
      <c r="BA15" s="77" t="e">
        <f t="shared" si="17"/>
        <v>#REF!</v>
      </c>
      <c r="BB15" s="77" t="e">
        <f t="shared" si="17"/>
        <v>#REF!</v>
      </c>
      <c r="BC15" s="77" t="e">
        <f t="shared" si="17"/>
        <v>#REF!</v>
      </c>
      <c r="BD15" s="77" t="e">
        <f t="shared" si="17"/>
        <v>#REF!</v>
      </c>
      <c r="BE15" s="77" t="e">
        <f t="shared" si="17"/>
        <v>#REF!</v>
      </c>
      <c r="BF15" s="77" t="e">
        <f t="shared" si="17"/>
        <v>#REF!</v>
      </c>
      <c r="BG15" s="77" t="e">
        <f t="shared" si="17"/>
        <v>#REF!</v>
      </c>
      <c r="BH15" s="77" t="e">
        <f t="shared" si="17"/>
        <v>#REF!</v>
      </c>
      <c r="BI15" s="77" t="e">
        <f t="shared" si="17"/>
        <v>#REF!</v>
      </c>
      <c r="BJ15" s="77" t="e">
        <f t="shared" si="17"/>
        <v>#REF!</v>
      </c>
      <c r="BK15" s="79">
        <v>1</v>
      </c>
      <c r="BL15" s="77" t="e">
        <f t="shared" ref="BL15:CD15" si="18">BL300+BL306</f>
        <v>#REF!</v>
      </c>
      <c r="BM15" s="77" t="e">
        <f t="shared" si="18"/>
        <v>#REF!</v>
      </c>
      <c r="BN15" s="77" t="e">
        <f t="shared" si="18"/>
        <v>#REF!</v>
      </c>
      <c r="BO15" s="77" t="e">
        <f t="shared" si="18"/>
        <v>#REF!</v>
      </c>
      <c r="BP15" s="77" t="e">
        <f t="shared" si="18"/>
        <v>#REF!</v>
      </c>
      <c r="BQ15" s="77" t="e">
        <f t="shared" si="18"/>
        <v>#REF!</v>
      </c>
      <c r="BR15" s="77" t="e">
        <f t="shared" si="18"/>
        <v>#REF!</v>
      </c>
      <c r="BS15" s="77" t="e">
        <f t="shared" si="18"/>
        <v>#REF!</v>
      </c>
      <c r="BT15" s="77" t="e">
        <f t="shared" si="18"/>
        <v>#REF!</v>
      </c>
      <c r="BU15" s="77" t="e">
        <f t="shared" si="18"/>
        <v>#REF!</v>
      </c>
      <c r="BV15" s="77" t="e">
        <f t="shared" si="18"/>
        <v>#REF!</v>
      </c>
      <c r="BW15" s="77" t="e">
        <f t="shared" si="18"/>
        <v>#REF!</v>
      </c>
      <c r="BX15" s="77" t="e">
        <f t="shared" si="18"/>
        <v>#REF!</v>
      </c>
      <c r="BY15" s="77" t="e">
        <f t="shared" si="18"/>
        <v>#REF!</v>
      </c>
      <c r="BZ15" s="77" t="e">
        <f t="shared" si="18"/>
        <v>#REF!</v>
      </c>
      <c r="CA15" s="77" t="e">
        <f t="shared" si="18"/>
        <v>#REF!</v>
      </c>
      <c r="CB15" s="77" t="e">
        <f t="shared" si="18"/>
        <v>#REF!</v>
      </c>
      <c r="CC15" s="77" t="e">
        <f t="shared" si="18"/>
        <v>#REF!</v>
      </c>
      <c r="CD15" s="77" t="e">
        <f t="shared" si="18"/>
        <v>#REF!</v>
      </c>
      <c r="CE15" s="77">
        <v>1</v>
      </c>
      <c r="CF15" s="77" t="e">
        <f>CF300+CF306</f>
        <v>#REF!</v>
      </c>
      <c r="CG15" s="77"/>
      <c r="CH15" s="77" t="e">
        <f t="shared" ref="CH15:DH15" si="19">CH300+CH306</f>
        <v>#REF!</v>
      </c>
      <c r="CI15" s="77" t="e">
        <f t="shared" si="19"/>
        <v>#REF!</v>
      </c>
      <c r="CJ15" s="77" t="e">
        <f t="shared" si="19"/>
        <v>#REF!</v>
      </c>
      <c r="CK15" s="77" t="e">
        <f t="shared" si="19"/>
        <v>#REF!</v>
      </c>
      <c r="CL15" s="77" t="e">
        <f t="shared" si="19"/>
        <v>#REF!</v>
      </c>
      <c r="CM15" s="77" t="e">
        <f t="shared" si="19"/>
        <v>#REF!</v>
      </c>
      <c r="CN15" s="77">
        <f t="shared" si="19"/>
        <v>0</v>
      </c>
      <c r="CO15" s="77">
        <f t="shared" si="19"/>
        <v>0</v>
      </c>
      <c r="CP15" s="77">
        <f t="shared" si="19"/>
        <v>0</v>
      </c>
      <c r="CQ15" s="77" t="e">
        <f t="shared" si="19"/>
        <v>#REF!</v>
      </c>
      <c r="CR15" s="77" t="e">
        <f t="shared" si="19"/>
        <v>#REF!</v>
      </c>
      <c r="CS15" s="77" t="e">
        <f t="shared" si="19"/>
        <v>#REF!</v>
      </c>
      <c r="CT15" s="77" t="e">
        <f t="shared" si="19"/>
        <v>#REF!</v>
      </c>
      <c r="CU15" s="77" t="e">
        <f t="shared" si="19"/>
        <v>#REF!</v>
      </c>
      <c r="CV15" s="77" t="e">
        <f t="shared" si="19"/>
        <v>#REF!</v>
      </c>
      <c r="CW15" s="80" t="e">
        <f t="shared" si="19"/>
        <v>#REF!</v>
      </c>
      <c r="CX15" s="80" t="e">
        <f t="shared" si="19"/>
        <v>#REF!</v>
      </c>
      <c r="CY15" s="80" t="e">
        <f t="shared" si="19"/>
        <v>#REF!</v>
      </c>
      <c r="CZ15" s="80" t="e">
        <f t="shared" si="19"/>
        <v>#REF!</v>
      </c>
      <c r="DA15" s="80" t="e">
        <f t="shared" si="19"/>
        <v>#REF!</v>
      </c>
      <c r="DB15" s="80" t="e">
        <f t="shared" si="19"/>
        <v>#REF!</v>
      </c>
      <c r="DC15" s="80" t="e">
        <f t="shared" si="19"/>
        <v>#REF!</v>
      </c>
      <c r="DD15" s="80" t="e">
        <f t="shared" si="19"/>
        <v>#DIV/0!</v>
      </c>
      <c r="DE15" s="80" t="e">
        <f t="shared" si="19"/>
        <v>#REF!</v>
      </c>
      <c r="DF15" s="80" t="e">
        <f t="shared" si="19"/>
        <v>#REF!</v>
      </c>
      <c r="DG15" s="80" t="e">
        <f t="shared" si="19"/>
        <v>#REF!</v>
      </c>
      <c r="DH15" s="80" t="e">
        <f t="shared" si="19"/>
        <v>#REF!</v>
      </c>
      <c r="DI15" s="80">
        <f t="shared" ref="DI15:DI22" si="20">DJ15+DK15+DL15</f>
        <v>15195467.35203</v>
      </c>
      <c r="DJ15" s="80">
        <f>DJ16+DJ17+DJ18</f>
        <v>12923693.65009</v>
      </c>
      <c r="DK15" s="80">
        <f t="shared" ref="DK15:DL15" si="21">DK16+DK17+DK18</f>
        <v>627390.97112</v>
      </c>
      <c r="DL15" s="80">
        <f t="shared" si="21"/>
        <v>1644382.7308200002</v>
      </c>
      <c r="DM15" s="80" t="e">
        <f t="shared" si="6"/>
        <v>#REF!</v>
      </c>
      <c r="DN15" s="81" t="e">
        <f t="shared" si="7"/>
        <v>#REF!</v>
      </c>
      <c r="DO15" s="80" t="e">
        <f>DO16+DO17</f>
        <v>#REF!</v>
      </c>
      <c r="DP15" s="80" t="e">
        <f t="shared" ref="DP15:DQ15" si="22">DP16+DP17</f>
        <v>#REF!</v>
      </c>
      <c r="DQ15" s="80" t="e">
        <f t="shared" si="22"/>
        <v>#REF!</v>
      </c>
      <c r="DR15" s="80" t="e">
        <f t="shared" si="8"/>
        <v>#REF!</v>
      </c>
      <c r="DS15" s="81" t="e">
        <f t="shared" si="4"/>
        <v>#REF!</v>
      </c>
      <c r="DT15" s="80" t="e">
        <f>DT16+DT17</f>
        <v>#REF!</v>
      </c>
      <c r="DU15" s="80" t="e">
        <f t="shared" ref="DU15:DV15" si="23">DU16+DU17</f>
        <v>#REF!</v>
      </c>
      <c r="DV15" s="80" t="e">
        <f t="shared" si="23"/>
        <v>#REF!</v>
      </c>
      <c r="DW15" s="80"/>
      <c r="DX15" s="80">
        <f t="shared" ref="DX15:DX21" si="24">DZ15+EB15+ED15</f>
        <v>14206481.16688</v>
      </c>
      <c r="DY15" s="82">
        <f t="shared" si="5"/>
        <v>0.93491571122898842</v>
      </c>
      <c r="DZ15" s="80">
        <f>DZ16+DZ17+DZ18</f>
        <v>12061939.86063</v>
      </c>
      <c r="EA15" s="82">
        <f>DZ15/DJ15</f>
        <v>0.93331985322524269</v>
      </c>
      <c r="EB15" s="80">
        <f>EB16+EB17</f>
        <v>615500.57305000001</v>
      </c>
      <c r="EC15" s="82">
        <f>EB15/DK15</f>
        <v>0.9810478654980106</v>
      </c>
      <c r="ED15" s="80">
        <f>ED16+ED17</f>
        <v>1529040.7332000001</v>
      </c>
      <c r="EE15" s="82">
        <f>ED15/DL15</f>
        <v>0.92985696367506687</v>
      </c>
      <c r="EF15" s="83">
        <f t="shared" si="9"/>
        <v>988986.18515000003</v>
      </c>
      <c r="EG15" s="82">
        <f t="shared" si="10"/>
        <v>6.5084288771011634E-2</v>
      </c>
      <c r="EH15" s="83">
        <f>EH16+EH17</f>
        <v>861753.78946</v>
      </c>
      <c r="EI15" s="83">
        <f>EI16+EI17</f>
        <v>11890.398069999972</v>
      </c>
      <c r="EJ15" s="83">
        <f>EJ16+EJ17</f>
        <v>115341.99762000001</v>
      </c>
      <c r="EK15" s="83">
        <f t="shared" si="11"/>
        <v>14218060.436810002</v>
      </c>
      <c r="EL15" s="82">
        <f>EK15/DI15</f>
        <v>0.93567773253848463</v>
      </c>
      <c r="EM15" s="84" t="e">
        <f>EK15/DM15</f>
        <v>#REF!</v>
      </c>
      <c r="EN15" s="82"/>
      <c r="EO15" s="82"/>
      <c r="EP15" s="82"/>
      <c r="EQ15" s="82"/>
      <c r="ER15" s="82"/>
      <c r="ES15" s="83">
        <f>ES16+ES17</f>
        <v>12073451.11923</v>
      </c>
      <c r="ET15" s="82">
        <f>ES15/DJ15</f>
        <v>0.9342105628715458</v>
      </c>
      <c r="EU15" s="83">
        <f t="shared" ref="EU15" si="25">EU16+EU17</f>
        <v>615568.58438000001</v>
      </c>
      <c r="EV15" s="82">
        <f>EU15/DK15</f>
        <v>0.98115626892287755</v>
      </c>
      <c r="EW15" s="83">
        <f t="shared" ref="EW15" si="26">EW16+EW17</f>
        <v>1529040.7332000001</v>
      </c>
      <c r="EX15" s="82">
        <f>EW15/DL15</f>
        <v>0.92985696367506687</v>
      </c>
      <c r="EY15" s="80">
        <f t="shared" si="12"/>
        <v>988986.18515000003</v>
      </c>
      <c r="EZ15" s="82">
        <f>EY15/DI15</f>
        <v>6.5084288771011634E-2</v>
      </c>
      <c r="FA15" s="80">
        <f>FA16+FA17+FA18</f>
        <v>861753.78946</v>
      </c>
      <c r="FB15" s="80">
        <f t="shared" ref="FB15:FC15" si="27">FB16+FB17</f>
        <v>11890.398069999972</v>
      </c>
      <c r="FC15" s="80">
        <f t="shared" si="27"/>
        <v>115341.99762000001</v>
      </c>
      <c r="FD15" s="83">
        <f>FF15+FH15+FJ15</f>
        <v>12942882.25412</v>
      </c>
      <c r="FE15" s="82">
        <f>FD15/DI15</f>
        <v>0.85175940655691174</v>
      </c>
      <c r="FF15" s="83">
        <f>FF16+FF17</f>
        <v>10752331.376389999</v>
      </c>
      <c r="FG15" s="82">
        <f>FF15/DJ15</f>
        <v>0.83198593741930127</v>
      </c>
      <c r="FH15" s="83">
        <f t="shared" ref="FH15" si="28">FH16+FH17</f>
        <v>489764.81662999996</v>
      </c>
      <c r="FI15" s="82">
        <f>FH15/DK15</f>
        <v>0.78063733648523204</v>
      </c>
      <c r="FJ15" s="83">
        <f t="shared" ref="FJ15" si="29">FJ16+FJ17</f>
        <v>1700786.0611</v>
      </c>
      <c r="FK15" s="82">
        <f>FJ15/DL15</f>
        <v>1.0343006097198999</v>
      </c>
      <c r="FL15" s="83" t="e">
        <f>FN15+FP15+FR15</f>
        <v>#REF!</v>
      </c>
      <c r="FM15" s="50" t="e">
        <f>FL15/DI15</f>
        <v>#REF!</v>
      </c>
      <c r="FN15" s="83" t="e">
        <f>FN16+FN17</f>
        <v>#REF!</v>
      </c>
      <c r="FO15" s="50" t="e">
        <f>FN15/DJ15</f>
        <v>#REF!</v>
      </c>
      <c r="FP15" s="83" t="e">
        <f t="shared" ref="FP15" si="30">FP16+FP17</f>
        <v>#REF!</v>
      </c>
      <c r="FQ15" s="50" t="e">
        <f>FP15/DK15</f>
        <v>#REF!</v>
      </c>
      <c r="FR15" s="83" t="e">
        <f t="shared" ref="FR15" si="31">FR16+FR17</f>
        <v>#REF!</v>
      </c>
      <c r="FS15" s="50" t="e">
        <f>FR15/DL15</f>
        <v>#REF!</v>
      </c>
      <c r="FT15" s="83">
        <f t="shared" si="14"/>
        <v>16.967649999962759</v>
      </c>
      <c r="FU15" s="82">
        <f t="shared" si="15"/>
        <v>1.1933871061649293E-6</v>
      </c>
      <c r="FV15" s="83">
        <f>FV16+FV17</f>
        <v>-14.502600000035727</v>
      </c>
      <c r="FW15" s="83">
        <f t="shared" ref="FW15" si="32">FW16+FW17</f>
        <v>31.470249999998487</v>
      </c>
      <c r="FX15" s="50">
        <f>FW15/DK15</f>
        <v>5.0160508277348522E-5</v>
      </c>
      <c r="FY15" s="83">
        <f t="shared" ref="FY15" si="33">FY16+FY17</f>
        <v>0</v>
      </c>
      <c r="FZ15" s="50">
        <f>FY15/DL15</f>
        <v>0</v>
      </c>
      <c r="GA15" s="85"/>
      <c r="GB15" s="86"/>
      <c r="GC15" s="86"/>
      <c r="GD15" s="86"/>
      <c r="GE15" s="86"/>
      <c r="GF15" s="86"/>
      <c r="GG15" s="86"/>
      <c r="GK15" s="87">
        <v>13682257.56903</v>
      </c>
      <c r="GQ15" s="88"/>
    </row>
    <row r="16" spans="1:199" s="41" customFormat="1" ht="35.25" customHeight="1" x14ac:dyDescent="0.3">
      <c r="B16" s="1184" t="s">
        <v>134</v>
      </c>
      <c r="C16" s="1185"/>
      <c r="D16" s="89"/>
      <c r="E16" s="90"/>
      <c r="F16" s="90"/>
      <c r="G16" s="90"/>
      <c r="H16" s="90"/>
      <c r="I16" s="90"/>
      <c r="J16" s="90"/>
      <c r="K16" s="90"/>
      <c r="L16" s="90"/>
      <c r="M16" s="90"/>
      <c r="N16" s="90"/>
      <c r="O16" s="90"/>
      <c r="P16" s="90"/>
      <c r="Q16" s="89"/>
      <c r="R16" s="90"/>
      <c r="S16" s="90"/>
      <c r="T16" s="89"/>
      <c r="U16" s="89"/>
      <c r="V16" s="89"/>
      <c r="W16" s="89"/>
      <c r="X16" s="89"/>
      <c r="Y16" s="89"/>
      <c r="Z16" s="91"/>
      <c r="AA16" s="91"/>
      <c r="AB16" s="91"/>
      <c r="AC16" s="91"/>
      <c r="AD16" s="91"/>
      <c r="AE16" s="91"/>
      <c r="AF16" s="91"/>
      <c r="AG16" s="91"/>
      <c r="AH16" s="91"/>
      <c r="AI16" s="91"/>
      <c r="AJ16" s="91"/>
      <c r="AK16" s="91"/>
      <c r="AL16" s="91"/>
      <c r="AM16" s="91"/>
      <c r="AN16" s="91"/>
      <c r="AO16" s="92"/>
      <c r="AP16" s="91"/>
      <c r="AQ16" s="91"/>
      <c r="AR16" s="91"/>
      <c r="AS16" s="91"/>
      <c r="AT16" s="91"/>
      <c r="AU16" s="91"/>
      <c r="AV16" s="91"/>
      <c r="AW16" s="91"/>
      <c r="AX16" s="91"/>
      <c r="AY16" s="91"/>
      <c r="AZ16" s="91"/>
      <c r="BA16" s="91"/>
      <c r="BB16" s="91"/>
      <c r="BC16" s="91"/>
      <c r="BD16" s="91"/>
      <c r="BE16" s="91"/>
      <c r="BF16" s="91"/>
      <c r="BG16" s="91"/>
      <c r="BH16" s="91"/>
      <c r="BI16" s="91"/>
      <c r="BJ16" s="91"/>
      <c r="BK16" s="93"/>
      <c r="BL16" s="91"/>
      <c r="BM16" s="91"/>
      <c r="BN16" s="91"/>
      <c r="BO16" s="91"/>
      <c r="BP16" s="91"/>
      <c r="BQ16" s="91"/>
      <c r="BR16" s="91"/>
      <c r="BS16" s="91"/>
      <c r="BT16" s="91"/>
      <c r="BU16" s="91"/>
      <c r="BV16" s="91"/>
      <c r="BW16" s="91"/>
      <c r="BX16" s="91"/>
      <c r="BY16" s="91"/>
      <c r="BZ16" s="91"/>
      <c r="CA16" s="91"/>
      <c r="CB16" s="91"/>
      <c r="CC16" s="91"/>
      <c r="CD16" s="91"/>
      <c r="CE16" s="91"/>
      <c r="CF16" s="91"/>
      <c r="CG16" s="91"/>
      <c r="CH16" s="91"/>
      <c r="CI16" s="91"/>
      <c r="CJ16" s="91"/>
      <c r="CK16" s="91"/>
      <c r="CL16" s="91"/>
      <c r="CM16" s="91"/>
      <c r="CN16" s="91"/>
      <c r="CO16" s="91"/>
      <c r="CP16" s="91"/>
      <c r="CQ16" s="91"/>
      <c r="CR16" s="91"/>
      <c r="CS16" s="91"/>
      <c r="CT16" s="91"/>
      <c r="CU16" s="91"/>
      <c r="CV16" s="91"/>
      <c r="CW16" s="94" t="e">
        <f t="shared" ref="CW16:CW22" si="34">CX16+CY16</f>
        <v>#REF!</v>
      </c>
      <c r="CX16" s="94" t="e">
        <f>CX303+CX306</f>
        <v>#REF!</v>
      </c>
      <c r="CY16" s="94" t="e">
        <f>CY303+CY306</f>
        <v>#REF!</v>
      </c>
      <c r="CZ16" s="94" t="e">
        <f>DA16+DB16</f>
        <v>#REF!</v>
      </c>
      <c r="DA16" s="94" t="e">
        <f>DA303+DA306</f>
        <v>#REF!</v>
      </c>
      <c r="DB16" s="94" t="e">
        <f>DB303+DB306</f>
        <v>#REF!</v>
      </c>
      <c r="DC16" s="94"/>
      <c r="DD16" s="94"/>
      <c r="DE16" s="94"/>
      <c r="DF16" s="94" t="e">
        <f>DG16+DH16</f>
        <v>#REF!</v>
      </c>
      <c r="DG16" s="94" t="e">
        <f>DG303+DG306</f>
        <v>#REF!</v>
      </c>
      <c r="DH16" s="94" t="e">
        <f>DH303+DH306</f>
        <v>#REF!</v>
      </c>
      <c r="DI16" s="94">
        <f t="shared" si="20"/>
        <v>13465467.35203</v>
      </c>
      <c r="DJ16" s="94">
        <f>DJ169+DJ234+DJ299+DJ306</f>
        <v>11193693.65009</v>
      </c>
      <c r="DK16" s="94">
        <f>DK169+DK234+DK299+DK306+DK322</f>
        <v>627390.97112</v>
      </c>
      <c r="DL16" s="94">
        <f>DL169+DL234+DL299+DL306+DL322</f>
        <v>1644382.7308200002</v>
      </c>
      <c r="DM16" s="94" t="e">
        <f t="shared" si="6"/>
        <v>#REF!</v>
      </c>
      <c r="DN16" s="66" t="e">
        <f t="shared" si="7"/>
        <v>#REF!</v>
      </c>
      <c r="DO16" s="94" t="e">
        <f>DO169+DO234+#REF!+DO306</f>
        <v>#REF!</v>
      </c>
      <c r="DP16" s="94" t="e">
        <f>DP169+DP234+#REF!+DP306</f>
        <v>#REF!</v>
      </c>
      <c r="DQ16" s="94" t="e">
        <f>DQ169+DQ234+#REF!+DQ306</f>
        <v>#REF!</v>
      </c>
      <c r="DR16" s="94" t="e">
        <f t="shared" si="8"/>
        <v>#REF!</v>
      </c>
      <c r="DS16" s="66" t="e">
        <f t="shared" si="4"/>
        <v>#REF!</v>
      </c>
      <c r="DT16" s="94" t="e">
        <f>DT169+DT234+#REF!+DT306</f>
        <v>#REF!</v>
      </c>
      <c r="DU16" s="94" t="e">
        <f>DU169+DU234+#REF!+DU306</f>
        <v>#REF!</v>
      </c>
      <c r="DV16" s="94" t="e">
        <f>DV169+DV234+#REF!+DV306</f>
        <v>#REF!</v>
      </c>
      <c r="DW16" s="94"/>
      <c r="DX16" s="94">
        <f t="shared" si="24"/>
        <v>12476481.16688</v>
      </c>
      <c r="DY16" s="68">
        <f t="shared" si="5"/>
        <v>0.926553890830911</v>
      </c>
      <c r="DZ16" s="94">
        <f>DZ169+DZ234+DZ299+DZ306</f>
        <v>10331939.86063</v>
      </c>
      <c r="EA16" s="68">
        <f>DZ16/DJ16</f>
        <v>0.92301434929362469</v>
      </c>
      <c r="EB16" s="94">
        <f>EB169+EB234+EB299+EB306+EB322</f>
        <v>615500.57305000001</v>
      </c>
      <c r="EC16" s="68">
        <f>EB16/DK16</f>
        <v>0.9810478654980106</v>
      </c>
      <c r="ED16" s="94">
        <f>ED169+ED234+ED299+ED306+ED322</f>
        <v>1529040.7332000001</v>
      </c>
      <c r="EE16" s="68">
        <f>ED16/DL16</f>
        <v>0.92985696367506687</v>
      </c>
      <c r="EF16" s="95">
        <f t="shared" si="9"/>
        <v>988986.18515000003</v>
      </c>
      <c r="EG16" s="68">
        <f t="shared" si="10"/>
        <v>7.3446109169089072E-2</v>
      </c>
      <c r="EH16" s="95">
        <f>EH169+EH234+EH299+EH306+EH322</f>
        <v>861753.78946</v>
      </c>
      <c r="EI16" s="95">
        <f>EI169+EI234+EI299+EI306+EI322</f>
        <v>11890.398069999972</v>
      </c>
      <c r="EJ16" s="95">
        <f>EJ169+EJ234+EJ299+EJ306+EJ322</f>
        <v>115341.99762000001</v>
      </c>
      <c r="EK16" s="95">
        <f t="shared" si="11"/>
        <v>12488060.436810002</v>
      </c>
      <c r="EL16" s="68">
        <f>EK16/DI16</f>
        <v>0.92741381419096103</v>
      </c>
      <c r="EM16" s="96" t="e">
        <f>EK16/DM16</f>
        <v>#REF!</v>
      </c>
      <c r="EN16" s="68"/>
      <c r="EO16" s="68"/>
      <c r="EP16" s="68"/>
      <c r="EQ16" s="68"/>
      <c r="ER16" s="68"/>
      <c r="ES16" s="95">
        <f>ES169+ES234+ES299+ES306+ES322</f>
        <v>10343451.11923</v>
      </c>
      <c r="ET16" s="68">
        <f>ES16/DJ16</f>
        <v>0.92404271928121218</v>
      </c>
      <c r="EU16" s="95">
        <f>EU169+EU234+EU299+EU306+EU322</f>
        <v>615568.58438000001</v>
      </c>
      <c r="EV16" s="68">
        <f>EU16/DK16</f>
        <v>0.98115626892287755</v>
      </c>
      <c r="EW16" s="95">
        <f>EW169+EW234+EW299+EW306+EW322</f>
        <v>1529040.7332000001</v>
      </c>
      <c r="EX16" s="68">
        <f>EW16/DL16</f>
        <v>0.92985696367506687</v>
      </c>
      <c r="EY16" s="95">
        <f t="shared" si="12"/>
        <v>988986.18515000003</v>
      </c>
      <c r="EZ16" s="68">
        <f>EY16/DI16</f>
        <v>7.3446109169089072E-2</v>
      </c>
      <c r="FA16" s="94">
        <f>FA169+FA234+FA299+FA306</f>
        <v>861753.78946</v>
      </c>
      <c r="FB16" s="94">
        <f>FB169+FB234+FB299+FB306+FB322</f>
        <v>11890.398069999972</v>
      </c>
      <c r="FC16" s="94">
        <f>FC169+FC234+FC299+FC306+FC322</f>
        <v>115341.99762000001</v>
      </c>
      <c r="FD16" s="95">
        <f>FF16+FH16+FJ16</f>
        <v>11562882.25412</v>
      </c>
      <c r="FE16" s="68">
        <f>FD16/DI16</f>
        <v>0.85870634504021326</v>
      </c>
      <c r="FF16" s="95">
        <f>FF169+FF234+FF299+FF306+FF322</f>
        <v>9372331.3763899989</v>
      </c>
      <c r="FG16" s="68">
        <f>FF16/DJ16</f>
        <v>0.83728674996520414</v>
      </c>
      <c r="FH16" s="95">
        <f>FH169+FH234+FH299+FH306+FH322</f>
        <v>489764.81662999996</v>
      </c>
      <c r="FI16" s="68">
        <f>FH16/DK16</f>
        <v>0.78063733648523204</v>
      </c>
      <c r="FJ16" s="95">
        <f>FJ169+FJ234+FJ299+FJ306+FJ322</f>
        <v>1700786.0611</v>
      </c>
      <c r="FK16" s="68">
        <f>FJ16/DL16</f>
        <v>1.0343006097198999</v>
      </c>
      <c r="FL16" s="95" t="e">
        <f>FN16+FP16+FR16</f>
        <v>#REF!</v>
      </c>
      <c r="FM16" s="50" t="e">
        <f>FL16/DI16</f>
        <v>#REF!</v>
      </c>
      <c r="FN16" s="95" t="e">
        <f>FN169+FN234+FN299+FN306+FN322</f>
        <v>#REF!</v>
      </c>
      <c r="FO16" s="50" t="e">
        <f>FN16/DJ16</f>
        <v>#REF!</v>
      </c>
      <c r="FP16" s="95" t="e">
        <f>FP169+FP234+FP299+FP306+FP322</f>
        <v>#REF!</v>
      </c>
      <c r="FQ16" s="50" t="e">
        <f>FP16/DK16</f>
        <v>#REF!</v>
      </c>
      <c r="FR16" s="95" t="e">
        <f>FR169+FR234+FR299+FR306+FR322</f>
        <v>#REF!</v>
      </c>
      <c r="FS16" s="50" t="e">
        <f>FR16/DL16</f>
        <v>#REF!</v>
      </c>
      <c r="FT16" s="95">
        <f t="shared" si="14"/>
        <v>16.967649999962759</v>
      </c>
      <c r="FU16" s="68">
        <f t="shared" si="15"/>
        <v>1.3587097921106028E-6</v>
      </c>
      <c r="FV16" s="95">
        <f>FV169+FV234+FV299+FV306+FV322</f>
        <v>-14.502600000035727</v>
      </c>
      <c r="FW16" s="95">
        <f>FW31</f>
        <v>31.470249999998487</v>
      </c>
      <c r="FX16" s="50">
        <f>FW16/DK16</f>
        <v>5.0160508277348522E-5</v>
      </c>
      <c r="FY16" s="95">
        <f>FY169+FY234+FY299+FY306+FY322</f>
        <v>0</v>
      </c>
      <c r="FZ16" s="50">
        <f>FY16/DL16</f>
        <v>0</v>
      </c>
      <c r="GA16" s="97"/>
      <c r="GB16" s="54"/>
      <c r="GC16" s="54"/>
      <c r="GD16" s="54"/>
      <c r="GE16" s="54"/>
      <c r="GF16" s="54"/>
      <c r="GG16" s="54"/>
      <c r="GK16" s="87">
        <f>GK15-DI15</f>
        <v>-1513209.7829999998</v>
      </c>
    </row>
    <row r="17" spans="2:193" s="56" customFormat="1" ht="35.25" customHeight="1" x14ac:dyDescent="0.3">
      <c r="B17" s="1192" t="s">
        <v>135</v>
      </c>
      <c r="C17" s="1193"/>
      <c r="D17" s="98"/>
      <c r="E17" s="99"/>
      <c r="F17" s="99"/>
      <c r="G17" s="99"/>
      <c r="H17" s="99"/>
      <c r="I17" s="99"/>
      <c r="J17" s="99"/>
      <c r="K17" s="99"/>
      <c r="L17" s="99"/>
      <c r="M17" s="99"/>
      <c r="N17" s="99"/>
      <c r="O17" s="99"/>
      <c r="P17" s="99"/>
      <c r="Q17" s="98"/>
      <c r="R17" s="99"/>
      <c r="S17" s="99"/>
      <c r="T17" s="98"/>
      <c r="U17" s="98"/>
      <c r="V17" s="98"/>
      <c r="W17" s="98"/>
      <c r="X17" s="98"/>
      <c r="Y17" s="98"/>
      <c r="Z17" s="100"/>
      <c r="AA17" s="100"/>
      <c r="AB17" s="100"/>
      <c r="AC17" s="100"/>
      <c r="AD17" s="100"/>
      <c r="AE17" s="100"/>
      <c r="AF17" s="100"/>
      <c r="AG17" s="100"/>
      <c r="AH17" s="100"/>
      <c r="AI17" s="100"/>
      <c r="AJ17" s="100"/>
      <c r="AK17" s="100"/>
      <c r="AL17" s="100"/>
      <c r="AM17" s="100"/>
      <c r="AN17" s="100"/>
      <c r="AO17" s="101"/>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2"/>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3">
        <f t="shared" si="34"/>
        <v>296317.40000000002</v>
      </c>
      <c r="CX17" s="103">
        <f t="shared" ref="CX17:DH17" si="35">CX204</f>
        <v>296317.40000000002</v>
      </c>
      <c r="CY17" s="103">
        <f t="shared" si="35"/>
        <v>0</v>
      </c>
      <c r="CZ17" s="103">
        <f t="shared" si="35"/>
        <v>0</v>
      </c>
      <c r="DA17" s="103">
        <f t="shared" si="35"/>
        <v>0</v>
      </c>
      <c r="DB17" s="103">
        <f t="shared" si="35"/>
        <v>0</v>
      </c>
      <c r="DC17" s="103">
        <f t="shared" si="35"/>
        <v>0</v>
      </c>
      <c r="DD17" s="103">
        <f t="shared" si="35"/>
        <v>0</v>
      </c>
      <c r="DE17" s="103">
        <f t="shared" si="35"/>
        <v>0</v>
      </c>
      <c r="DF17" s="103">
        <f t="shared" si="35"/>
        <v>0</v>
      </c>
      <c r="DG17" s="103">
        <f t="shared" si="35"/>
        <v>0</v>
      </c>
      <c r="DH17" s="103">
        <f t="shared" si="35"/>
        <v>0</v>
      </c>
      <c r="DI17" s="103">
        <f t="shared" si="20"/>
        <v>1730000</v>
      </c>
      <c r="DJ17" s="103">
        <f>DJ301</f>
        <v>1730000</v>
      </c>
      <c r="DK17" s="103">
        <f>DK204</f>
        <v>0</v>
      </c>
      <c r="DL17" s="103">
        <f>DL204</f>
        <v>0</v>
      </c>
      <c r="DM17" s="103">
        <f t="shared" si="6"/>
        <v>566685.6</v>
      </c>
      <c r="DN17" s="104">
        <f t="shared" si="7"/>
        <v>0.32756393063583816</v>
      </c>
      <c r="DO17" s="103">
        <f>DO301</f>
        <v>566685.6</v>
      </c>
      <c r="DP17" s="103">
        <f>DP204</f>
        <v>0</v>
      </c>
      <c r="DQ17" s="103">
        <f>DQ204</f>
        <v>0</v>
      </c>
      <c r="DR17" s="103">
        <f t="shared" si="8"/>
        <v>1163314.3999999999</v>
      </c>
      <c r="DS17" s="104">
        <f t="shared" si="4"/>
        <v>0.67243606936416178</v>
      </c>
      <c r="DT17" s="103">
        <f>DT301</f>
        <v>1163314.3999999999</v>
      </c>
      <c r="DU17" s="103">
        <f>DU204</f>
        <v>0</v>
      </c>
      <c r="DV17" s="103">
        <f>DV204</f>
        <v>0</v>
      </c>
      <c r="DW17" s="103"/>
      <c r="DX17" s="103">
        <f t="shared" si="24"/>
        <v>1730000</v>
      </c>
      <c r="DY17" s="105">
        <f t="shared" si="5"/>
        <v>1</v>
      </c>
      <c r="DZ17" s="103">
        <f>DZ301</f>
        <v>1730000</v>
      </c>
      <c r="EA17" s="105">
        <f>DZ17/DJ17</f>
        <v>1</v>
      </c>
      <c r="EB17" s="103">
        <f>EB204</f>
        <v>0</v>
      </c>
      <c r="EC17" s="105">
        <v>0</v>
      </c>
      <c r="ED17" s="103">
        <f>ED204</f>
        <v>0</v>
      </c>
      <c r="EE17" s="105">
        <v>0</v>
      </c>
      <c r="EF17" s="106">
        <f t="shared" si="9"/>
        <v>0</v>
      </c>
      <c r="EG17" s="105">
        <f t="shared" si="10"/>
        <v>0</v>
      </c>
      <c r="EH17" s="106">
        <f>EH301</f>
        <v>0</v>
      </c>
      <c r="EI17" s="106">
        <f>EI204</f>
        <v>0</v>
      </c>
      <c r="EJ17" s="106">
        <f>EJ204</f>
        <v>0</v>
      </c>
      <c r="EK17" s="106">
        <f t="shared" si="11"/>
        <v>1730000</v>
      </c>
      <c r="EL17" s="105">
        <f>EK17/DI17</f>
        <v>1</v>
      </c>
      <c r="EM17" s="107">
        <f>EK17/DM17</f>
        <v>3.0528391757263642</v>
      </c>
      <c r="EN17" s="105"/>
      <c r="EO17" s="105"/>
      <c r="EP17" s="105"/>
      <c r="EQ17" s="105"/>
      <c r="ER17" s="105"/>
      <c r="ES17" s="106">
        <f>ES301</f>
        <v>1730000</v>
      </c>
      <c r="ET17" s="105">
        <f>ES17/DJ17</f>
        <v>1</v>
      </c>
      <c r="EU17" s="106">
        <f>EU204</f>
        <v>0</v>
      </c>
      <c r="EV17" s="105">
        <v>0</v>
      </c>
      <c r="EW17" s="106">
        <f>EW204</f>
        <v>0</v>
      </c>
      <c r="EX17" s="105">
        <v>0</v>
      </c>
      <c r="EY17" s="103">
        <f t="shared" si="12"/>
        <v>0</v>
      </c>
      <c r="EZ17" s="105">
        <f>EY17/DI17</f>
        <v>0</v>
      </c>
      <c r="FA17" s="103">
        <f>FA301</f>
        <v>0</v>
      </c>
      <c r="FB17" s="103">
        <f>FB204</f>
        <v>0</v>
      </c>
      <c r="FC17" s="103">
        <f>FC204</f>
        <v>0</v>
      </c>
      <c r="FD17" s="106">
        <f>FF17+FH17+FJ17</f>
        <v>1380000</v>
      </c>
      <c r="FE17" s="105">
        <f>FD17/DI17</f>
        <v>0.79768786127167635</v>
      </c>
      <c r="FF17" s="106">
        <f>FF301</f>
        <v>1380000</v>
      </c>
      <c r="FG17" s="105">
        <f>FF17/DJ17</f>
        <v>0.79768786127167635</v>
      </c>
      <c r="FH17" s="106">
        <f>FH204</f>
        <v>0</v>
      </c>
      <c r="FI17" s="105">
        <v>0</v>
      </c>
      <c r="FJ17" s="106">
        <f>FJ204</f>
        <v>0</v>
      </c>
      <c r="FK17" s="105">
        <v>0</v>
      </c>
      <c r="FL17" s="106">
        <f>FN17+FP17+FR17</f>
        <v>0</v>
      </c>
      <c r="FM17" s="50">
        <f>FL17/DI17</f>
        <v>0</v>
      </c>
      <c r="FN17" s="106">
        <f>FN301</f>
        <v>0</v>
      </c>
      <c r="FO17" s="50">
        <f>FN17/DJ17</f>
        <v>0</v>
      </c>
      <c r="FP17" s="106">
        <f>FP204</f>
        <v>0</v>
      </c>
      <c r="FQ17" s="50" t="e">
        <f>FP17/DK17</f>
        <v>#DIV/0!</v>
      </c>
      <c r="FR17" s="106">
        <f>FR204</f>
        <v>0</v>
      </c>
      <c r="FS17" s="50" t="e">
        <f>FR17/DL17</f>
        <v>#DIV/0!</v>
      </c>
      <c r="FT17" s="106">
        <f t="shared" si="14"/>
        <v>0</v>
      </c>
      <c r="FU17" s="105">
        <f t="shared" si="15"/>
        <v>0</v>
      </c>
      <c r="FV17" s="106">
        <f>FV301</f>
        <v>0</v>
      </c>
      <c r="FW17" s="106">
        <f>FW204</f>
        <v>0</v>
      </c>
      <c r="FX17" s="50">
        <v>0</v>
      </c>
      <c r="FY17" s="106">
        <f>FY204</f>
        <v>0</v>
      </c>
      <c r="FZ17" s="50">
        <v>0</v>
      </c>
      <c r="GA17" s="71"/>
      <c r="GB17" s="72"/>
      <c r="GC17" s="72"/>
      <c r="GD17" s="72"/>
      <c r="GE17" s="72"/>
      <c r="GF17" s="72"/>
      <c r="GG17" s="72"/>
    </row>
    <row r="18" spans="2:193" s="121" customFormat="1" ht="69" hidden="1" customHeight="1" x14ac:dyDescent="0.25">
      <c r="B18" s="1178" t="s">
        <v>136</v>
      </c>
      <c r="C18" s="1179"/>
      <c r="D18" s="108"/>
      <c r="E18" s="109"/>
      <c r="F18" s="109"/>
      <c r="G18" s="109"/>
      <c r="H18" s="109"/>
      <c r="I18" s="109"/>
      <c r="J18" s="109"/>
      <c r="K18" s="109"/>
      <c r="L18" s="109"/>
      <c r="M18" s="109"/>
      <c r="N18" s="109"/>
      <c r="O18" s="109"/>
      <c r="P18" s="109"/>
      <c r="Q18" s="108"/>
      <c r="R18" s="109"/>
      <c r="S18" s="109"/>
      <c r="T18" s="108"/>
      <c r="U18" s="108"/>
      <c r="V18" s="108"/>
      <c r="W18" s="108"/>
      <c r="X18" s="108"/>
      <c r="Y18" s="108"/>
      <c r="Z18" s="110"/>
      <c r="AA18" s="110"/>
      <c r="AB18" s="110"/>
      <c r="AC18" s="110"/>
      <c r="AD18" s="110"/>
      <c r="AE18" s="110"/>
      <c r="AF18" s="110"/>
      <c r="AG18" s="110"/>
      <c r="AH18" s="110"/>
      <c r="AI18" s="110"/>
      <c r="AJ18" s="110"/>
      <c r="AK18" s="110"/>
      <c r="AL18" s="110"/>
      <c r="AM18" s="110"/>
      <c r="AN18" s="110"/>
      <c r="AO18" s="111"/>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2"/>
      <c r="BL18" s="110"/>
      <c r="BM18" s="110"/>
      <c r="BN18" s="110"/>
      <c r="BO18" s="110"/>
      <c r="BP18" s="110"/>
      <c r="BQ18" s="110"/>
      <c r="BR18" s="110"/>
      <c r="BS18" s="110"/>
      <c r="BT18" s="110"/>
      <c r="BU18" s="110"/>
      <c r="BV18" s="110"/>
      <c r="BW18" s="110"/>
      <c r="BX18" s="110"/>
      <c r="BY18" s="110"/>
      <c r="BZ18" s="110"/>
      <c r="CA18" s="110"/>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3"/>
      <c r="CX18" s="113"/>
      <c r="CY18" s="113"/>
      <c r="CZ18" s="113"/>
      <c r="DA18" s="113"/>
      <c r="DB18" s="113"/>
      <c r="DC18" s="113"/>
      <c r="DD18" s="113"/>
      <c r="DE18" s="113"/>
      <c r="DF18" s="113"/>
      <c r="DG18" s="113"/>
      <c r="DH18" s="113"/>
      <c r="DI18" s="113">
        <f>DJ18</f>
        <v>0</v>
      </c>
      <c r="DJ18" s="113">
        <f>DJ30</f>
        <v>0</v>
      </c>
      <c r="DK18" s="113">
        <f t="shared" ref="DK18:DL18" si="36">DK30</f>
        <v>0</v>
      </c>
      <c r="DL18" s="113">
        <f t="shared" si="36"/>
        <v>0</v>
      </c>
      <c r="DM18" s="113"/>
      <c r="DN18" s="114"/>
      <c r="DO18" s="113"/>
      <c r="DP18" s="113"/>
      <c r="DQ18" s="113"/>
      <c r="DR18" s="113"/>
      <c r="DS18" s="114"/>
      <c r="DT18" s="113"/>
      <c r="DU18" s="113"/>
      <c r="DV18" s="113"/>
      <c r="DW18" s="113"/>
      <c r="DX18" s="113">
        <f>DZ18</f>
        <v>0</v>
      </c>
      <c r="DY18" s="115">
        <v>0</v>
      </c>
      <c r="DZ18" s="113">
        <v>0</v>
      </c>
      <c r="EA18" s="115">
        <v>0</v>
      </c>
      <c r="EB18" s="113">
        <f t="shared" ref="EB18" si="37">EB30</f>
        <v>0</v>
      </c>
      <c r="EC18" s="115">
        <v>0</v>
      </c>
      <c r="ED18" s="113">
        <f t="shared" ref="ED18" si="38">ED30</f>
        <v>0</v>
      </c>
      <c r="EE18" s="115">
        <v>0</v>
      </c>
      <c r="EF18" s="116"/>
      <c r="EG18" s="115" t="e">
        <f t="shared" si="10"/>
        <v>#DIV/0!</v>
      </c>
      <c r="EH18" s="116">
        <f>EH30</f>
        <v>0</v>
      </c>
      <c r="EI18" s="116">
        <v>0</v>
      </c>
      <c r="EJ18" s="116">
        <v>0</v>
      </c>
      <c r="EK18" s="116">
        <v>0</v>
      </c>
      <c r="EL18" s="115">
        <v>0</v>
      </c>
      <c r="EM18" s="117"/>
      <c r="EN18" s="115"/>
      <c r="EO18" s="115"/>
      <c r="EP18" s="115"/>
      <c r="EQ18" s="115"/>
      <c r="ER18" s="115"/>
      <c r="ES18" s="116">
        <v>0</v>
      </c>
      <c r="ET18" s="115">
        <v>0</v>
      </c>
      <c r="EU18" s="116">
        <v>0</v>
      </c>
      <c r="EV18" s="115">
        <v>0</v>
      </c>
      <c r="EW18" s="116">
        <v>0</v>
      </c>
      <c r="EX18" s="115">
        <v>0</v>
      </c>
      <c r="EY18" s="113"/>
      <c r="EZ18" s="115"/>
      <c r="FA18" s="113">
        <v>0</v>
      </c>
      <c r="FB18" s="113">
        <v>0</v>
      </c>
      <c r="FC18" s="113">
        <v>0</v>
      </c>
      <c r="FD18" s="116">
        <v>0</v>
      </c>
      <c r="FE18" s="115">
        <v>0</v>
      </c>
      <c r="FF18" s="116">
        <v>0</v>
      </c>
      <c r="FG18" s="115">
        <v>0</v>
      </c>
      <c r="FH18" s="116">
        <v>0</v>
      </c>
      <c r="FI18" s="115">
        <v>0</v>
      </c>
      <c r="FJ18" s="116">
        <v>0</v>
      </c>
      <c r="FK18" s="115">
        <v>0</v>
      </c>
      <c r="FL18" s="116"/>
      <c r="FM18" s="118"/>
      <c r="FN18" s="116"/>
      <c r="FO18" s="118"/>
      <c r="FP18" s="116"/>
      <c r="FQ18" s="118"/>
      <c r="FR18" s="116"/>
      <c r="FS18" s="118"/>
      <c r="FT18" s="116">
        <f t="shared" si="14"/>
        <v>0</v>
      </c>
      <c r="FU18" s="115" t="e">
        <f t="shared" si="15"/>
        <v>#DIV/0!</v>
      </c>
      <c r="FV18" s="116">
        <v>0</v>
      </c>
      <c r="FW18" s="116">
        <v>0</v>
      </c>
      <c r="FX18" s="118"/>
      <c r="FY18" s="116">
        <v>0</v>
      </c>
      <c r="FZ18" s="118"/>
      <c r="GA18" s="119"/>
      <c r="GB18" s="120"/>
      <c r="GC18" s="120"/>
      <c r="GD18" s="120"/>
      <c r="GE18" s="120"/>
      <c r="GF18" s="120"/>
      <c r="GG18" s="120"/>
    </row>
    <row r="19" spans="2:193" s="134" customFormat="1" ht="46.5" customHeight="1" x14ac:dyDescent="0.3">
      <c r="B19" s="1180" t="s">
        <v>137</v>
      </c>
      <c r="C19" s="1181"/>
      <c r="D19" s="122"/>
      <c r="E19" s="123"/>
      <c r="F19" s="123"/>
      <c r="G19" s="123"/>
      <c r="H19" s="123"/>
      <c r="I19" s="123"/>
      <c r="J19" s="123"/>
      <c r="K19" s="123"/>
      <c r="L19" s="123"/>
      <c r="M19" s="123"/>
      <c r="N19" s="123"/>
      <c r="O19" s="123"/>
      <c r="P19" s="123"/>
      <c r="Q19" s="122"/>
      <c r="R19" s="123"/>
      <c r="S19" s="123"/>
      <c r="T19" s="122"/>
      <c r="U19" s="122"/>
      <c r="V19" s="122"/>
      <c r="W19" s="122"/>
      <c r="X19" s="122"/>
      <c r="Y19" s="122"/>
      <c r="Z19" s="124">
        <f t="shared" ref="Z19:AN19" si="39">Z338</f>
        <v>683000</v>
      </c>
      <c r="AA19" s="124">
        <f t="shared" si="39"/>
        <v>0</v>
      </c>
      <c r="AB19" s="124">
        <f t="shared" si="39"/>
        <v>683000</v>
      </c>
      <c r="AC19" s="124">
        <f t="shared" si="39"/>
        <v>0</v>
      </c>
      <c r="AD19" s="124">
        <f t="shared" si="39"/>
        <v>0</v>
      </c>
      <c r="AE19" s="124">
        <f t="shared" si="39"/>
        <v>0</v>
      </c>
      <c r="AF19" s="124" t="e">
        <f t="shared" si="39"/>
        <v>#REF!</v>
      </c>
      <c r="AG19" s="124">
        <f t="shared" si="39"/>
        <v>0</v>
      </c>
      <c r="AH19" s="124" t="e">
        <f t="shared" si="39"/>
        <v>#REF!</v>
      </c>
      <c r="AI19" s="124">
        <f t="shared" si="39"/>
        <v>0</v>
      </c>
      <c r="AJ19" s="124" t="e">
        <f t="shared" si="39"/>
        <v>#REF!</v>
      </c>
      <c r="AK19" s="124" t="e">
        <f t="shared" si="39"/>
        <v>#REF!</v>
      </c>
      <c r="AL19" s="124" t="e">
        <f t="shared" si="39"/>
        <v>#REF!</v>
      </c>
      <c r="AM19" s="124" t="e">
        <f t="shared" si="39"/>
        <v>#VALUE!</v>
      </c>
      <c r="AN19" s="124" t="e">
        <f t="shared" si="39"/>
        <v>#VALUE!</v>
      </c>
      <c r="AO19" s="125">
        <v>1</v>
      </c>
      <c r="AP19" s="124">
        <f t="shared" ref="AP19:BJ19" si="40">AP338</f>
        <v>0</v>
      </c>
      <c r="AQ19" s="124">
        <f t="shared" si="40"/>
        <v>0</v>
      </c>
      <c r="AR19" s="124" t="e">
        <f t="shared" si="40"/>
        <v>#REF!</v>
      </c>
      <c r="AS19" s="124">
        <f t="shared" si="40"/>
        <v>448761.3</v>
      </c>
      <c r="AT19" s="124" t="e">
        <f t="shared" si="40"/>
        <v>#REF!</v>
      </c>
      <c r="AU19" s="124">
        <f t="shared" si="40"/>
        <v>448761.3</v>
      </c>
      <c r="AV19" s="124" t="e">
        <f t="shared" si="40"/>
        <v>#REF!</v>
      </c>
      <c r="AW19" s="124">
        <f t="shared" si="40"/>
        <v>0</v>
      </c>
      <c r="AX19" s="124" t="e">
        <f t="shared" si="40"/>
        <v>#REF!</v>
      </c>
      <c r="AY19" s="124" t="e">
        <f t="shared" si="40"/>
        <v>#REF!</v>
      </c>
      <c r="AZ19" s="124" t="e">
        <f t="shared" si="40"/>
        <v>#REF!</v>
      </c>
      <c r="BA19" s="124" t="e">
        <f t="shared" si="40"/>
        <v>#REF!</v>
      </c>
      <c r="BB19" s="124" t="e">
        <f t="shared" si="40"/>
        <v>#REF!</v>
      </c>
      <c r="BC19" s="124" t="e">
        <f t="shared" si="40"/>
        <v>#REF!</v>
      </c>
      <c r="BD19" s="124" t="e">
        <f t="shared" si="40"/>
        <v>#REF!</v>
      </c>
      <c r="BE19" s="124" t="e">
        <f t="shared" si="40"/>
        <v>#REF!</v>
      </c>
      <c r="BF19" s="124" t="e">
        <f t="shared" si="40"/>
        <v>#REF!</v>
      </c>
      <c r="BG19" s="124" t="e">
        <f t="shared" si="40"/>
        <v>#REF!</v>
      </c>
      <c r="BH19" s="124" t="e">
        <f t="shared" si="40"/>
        <v>#REF!</v>
      </c>
      <c r="BI19" s="124" t="e">
        <f t="shared" si="40"/>
        <v>#REF!</v>
      </c>
      <c r="BJ19" s="124" t="e">
        <f t="shared" si="40"/>
        <v>#REF!</v>
      </c>
      <c r="BK19" s="126">
        <v>1</v>
      </c>
      <c r="BL19" s="124" t="e">
        <f t="shared" ref="BL19:CA19" si="41">BL338</f>
        <v>#REF!</v>
      </c>
      <c r="BM19" s="124">
        <f t="shared" si="41"/>
        <v>0</v>
      </c>
      <c r="BN19" s="124">
        <f t="shared" si="41"/>
        <v>0</v>
      </c>
      <c r="BO19" s="124">
        <f t="shared" si="41"/>
        <v>0</v>
      </c>
      <c r="BP19" s="124">
        <f t="shared" si="41"/>
        <v>0</v>
      </c>
      <c r="BQ19" s="124">
        <f t="shared" si="41"/>
        <v>0</v>
      </c>
      <c r="BR19" s="124">
        <f t="shared" si="41"/>
        <v>0</v>
      </c>
      <c r="BS19" s="124">
        <f t="shared" si="41"/>
        <v>0</v>
      </c>
      <c r="BT19" s="124">
        <f t="shared" si="41"/>
        <v>0</v>
      </c>
      <c r="BU19" s="124">
        <f t="shared" si="41"/>
        <v>0</v>
      </c>
      <c r="BV19" s="124" t="e">
        <f t="shared" si="41"/>
        <v>#REF!</v>
      </c>
      <c r="BW19" s="124">
        <f t="shared" si="41"/>
        <v>0</v>
      </c>
      <c r="BX19" s="124" t="e">
        <f t="shared" si="41"/>
        <v>#REF!</v>
      </c>
      <c r="BY19" s="124" t="e">
        <f t="shared" si="41"/>
        <v>#REF!</v>
      </c>
      <c r="BZ19" s="124">
        <f t="shared" si="41"/>
        <v>0</v>
      </c>
      <c r="CA19" s="124" t="e">
        <f t="shared" si="41"/>
        <v>#REF!</v>
      </c>
      <c r="CB19" s="124" t="e">
        <f>CC19+CD19</f>
        <v>#REF!</v>
      </c>
      <c r="CC19" s="124">
        <f>CC338</f>
        <v>0</v>
      </c>
      <c r="CD19" s="124" t="e">
        <f>CD32+CD306</f>
        <v>#REF!</v>
      </c>
      <c r="CE19" s="124">
        <v>1</v>
      </c>
      <c r="CF19" s="124" t="e">
        <f>CF338</f>
        <v>#REF!</v>
      </c>
      <c r="CG19" s="124"/>
      <c r="CH19" s="124" t="e">
        <f t="shared" ref="CH19:CS19" si="42">CH338</f>
        <v>#REF!</v>
      </c>
      <c r="CI19" s="124" t="e">
        <f t="shared" si="42"/>
        <v>#REF!</v>
      </c>
      <c r="CJ19" s="124" t="e">
        <f t="shared" si="42"/>
        <v>#REF!</v>
      </c>
      <c r="CK19" s="124" t="e">
        <f t="shared" si="42"/>
        <v>#REF!</v>
      </c>
      <c r="CL19" s="124" t="e">
        <f t="shared" si="42"/>
        <v>#REF!</v>
      </c>
      <c r="CM19" s="124" t="e">
        <f t="shared" si="42"/>
        <v>#REF!</v>
      </c>
      <c r="CN19" s="124">
        <f t="shared" si="42"/>
        <v>0</v>
      </c>
      <c r="CO19" s="124">
        <f t="shared" si="42"/>
        <v>0</v>
      </c>
      <c r="CP19" s="124">
        <f t="shared" si="42"/>
        <v>0</v>
      </c>
      <c r="CQ19" s="124" t="e">
        <f t="shared" si="42"/>
        <v>#REF!</v>
      </c>
      <c r="CR19" s="124" t="e">
        <f t="shared" si="42"/>
        <v>#REF!</v>
      </c>
      <c r="CS19" s="124" t="e">
        <f t="shared" si="42"/>
        <v>#REF!</v>
      </c>
      <c r="CT19" s="124" t="e">
        <f>CU19+CV19</f>
        <v>#REF!</v>
      </c>
      <c r="CU19" s="124">
        <f>CU338</f>
        <v>0</v>
      </c>
      <c r="CV19" s="124" t="e">
        <f>CV32+CV306</f>
        <v>#REF!</v>
      </c>
      <c r="CW19" s="127" t="e">
        <f t="shared" si="34"/>
        <v>#REF!</v>
      </c>
      <c r="CX19" s="127">
        <f>CX338</f>
        <v>0</v>
      </c>
      <c r="CY19" s="127" t="e">
        <f>CY32+CY306</f>
        <v>#REF!</v>
      </c>
      <c r="CZ19" s="127" t="e">
        <f>DA19+DB19</f>
        <v>#REF!</v>
      </c>
      <c r="DA19" s="127">
        <f>DA338</f>
        <v>0</v>
      </c>
      <c r="DB19" s="127" t="e">
        <f>DB32+DB306</f>
        <v>#REF!</v>
      </c>
      <c r="DC19" s="127" t="e">
        <f>DC338</f>
        <v>#REF!</v>
      </c>
      <c r="DD19" s="127">
        <f>DD338</f>
        <v>0</v>
      </c>
      <c r="DE19" s="127" t="e">
        <f>DE338</f>
        <v>#REF!</v>
      </c>
      <c r="DF19" s="127" t="e">
        <f>DG19+DH19</f>
        <v>#REF!</v>
      </c>
      <c r="DG19" s="127">
        <f>DG338</f>
        <v>0</v>
      </c>
      <c r="DH19" s="127" t="e">
        <f>DH32+DH306</f>
        <v>#REF!</v>
      </c>
      <c r="DI19" s="127">
        <f t="shared" si="20"/>
        <v>1497775.2146999999</v>
      </c>
      <c r="DJ19" s="127">
        <v>0</v>
      </c>
      <c r="DK19" s="127">
        <f>DK32+DK306</f>
        <v>0</v>
      </c>
      <c r="DL19" s="127">
        <f>DL32+DL306</f>
        <v>1497775.2146999999</v>
      </c>
      <c r="DM19" s="127" t="e">
        <f t="shared" si="6"/>
        <v>#REF!</v>
      </c>
      <c r="DN19" s="128" t="e">
        <f t="shared" si="7"/>
        <v>#REF!</v>
      </c>
      <c r="DO19" s="127">
        <f>DO32+DO306</f>
        <v>0</v>
      </c>
      <c r="DP19" s="127">
        <f>DP32+DP306</f>
        <v>0</v>
      </c>
      <c r="DQ19" s="127" t="e">
        <f>DQ32+DQ306</f>
        <v>#REF!</v>
      </c>
      <c r="DR19" s="127" t="e">
        <f t="shared" si="8"/>
        <v>#REF!</v>
      </c>
      <c r="DS19" s="128" t="e">
        <f t="shared" si="4"/>
        <v>#REF!</v>
      </c>
      <c r="DT19" s="127">
        <f>DT32+DT306</f>
        <v>0</v>
      </c>
      <c r="DU19" s="127">
        <f>DU32+DU306</f>
        <v>0</v>
      </c>
      <c r="DV19" s="127" t="e">
        <f>DV32+DV306</f>
        <v>#REF!</v>
      </c>
      <c r="DW19" s="127"/>
      <c r="DX19" s="127">
        <f t="shared" si="24"/>
        <v>1382433.2170800001</v>
      </c>
      <c r="DY19" s="129">
        <f t="shared" si="5"/>
        <v>0.92299111609808382</v>
      </c>
      <c r="DZ19" s="127">
        <v>0</v>
      </c>
      <c r="EA19" s="129">
        <v>0</v>
      </c>
      <c r="EB19" s="127">
        <f>EB32+EB306</f>
        <v>0</v>
      </c>
      <c r="EC19" s="129">
        <v>0</v>
      </c>
      <c r="ED19" s="127">
        <f>ED32+ED306</f>
        <v>1382433.2170800001</v>
      </c>
      <c r="EE19" s="129">
        <f>ED19/DL19</f>
        <v>0.92299111609808382</v>
      </c>
      <c r="EF19" s="130">
        <f t="shared" ref="EF19:EF24" si="43">EH19+EI19+EJ19</f>
        <v>115341.99762000001</v>
      </c>
      <c r="EG19" s="129">
        <f t="shared" si="10"/>
        <v>7.7008883901916278E-2</v>
      </c>
      <c r="EH19" s="130">
        <v>0</v>
      </c>
      <c r="EI19" s="130">
        <f>EI32+EI306</f>
        <v>0</v>
      </c>
      <c r="EJ19" s="130">
        <f>EJ32+EJ306</f>
        <v>115341.99762000001</v>
      </c>
      <c r="EK19" s="130">
        <f t="shared" si="11"/>
        <v>1382433.2170800001</v>
      </c>
      <c r="EL19" s="129">
        <f>EK19/DI19</f>
        <v>0.92299111609808382</v>
      </c>
      <c r="EM19" s="131" t="e">
        <f>EK19/DM19</f>
        <v>#REF!</v>
      </c>
      <c r="EN19" s="129"/>
      <c r="EO19" s="129"/>
      <c r="EP19" s="129"/>
      <c r="EQ19" s="129"/>
      <c r="ER19" s="129"/>
      <c r="ES19" s="130">
        <v>0</v>
      </c>
      <c r="ET19" s="129">
        <v>0</v>
      </c>
      <c r="EU19" s="130">
        <f>EU32+EU306</f>
        <v>0</v>
      </c>
      <c r="EV19" s="129">
        <v>0</v>
      </c>
      <c r="EW19" s="130">
        <f>EW32+EW306</f>
        <v>1382433.2170800001</v>
      </c>
      <c r="EX19" s="129">
        <f>EW19/DL19</f>
        <v>0.92299111609808382</v>
      </c>
      <c r="EY19" s="127">
        <f t="shared" si="12"/>
        <v>115341.99762000001</v>
      </c>
      <c r="EZ19" s="129">
        <f t="shared" ref="EZ19:EZ24" si="44">EY19/DI19</f>
        <v>7.7008883901916278E-2</v>
      </c>
      <c r="FA19" s="127">
        <v>0</v>
      </c>
      <c r="FB19" s="127">
        <f>FB32+FB306</f>
        <v>0</v>
      </c>
      <c r="FC19" s="127">
        <f>FC32+FC306</f>
        <v>115341.99762000001</v>
      </c>
      <c r="FD19" s="130">
        <f>FF19+FH19+FJ19</f>
        <v>1554178.54498</v>
      </c>
      <c r="FE19" s="129">
        <f>FD19/DI19</f>
        <v>1.0376580742733799</v>
      </c>
      <c r="FF19" s="130">
        <v>0</v>
      </c>
      <c r="FG19" s="129">
        <v>0</v>
      </c>
      <c r="FH19" s="130">
        <f>FH32+FH306</f>
        <v>0</v>
      </c>
      <c r="FI19" s="129">
        <v>0</v>
      </c>
      <c r="FJ19" s="130">
        <f>FJ32+FJ306</f>
        <v>1554178.54498</v>
      </c>
      <c r="FK19" s="129">
        <f>FJ19/DL19</f>
        <v>1.0376580742733799</v>
      </c>
      <c r="FL19" s="130">
        <f>FN19+FP19+FR19</f>
        <v>0</v>
      </c>
      <c r="FM19" s="50">
        <f>FL19/DI19</f>
        <v>0</v>
      </c>
      <c r="FN19" s="130">
        <v>0</v>
      </c>
      <c r="FO19" s="50" t="e">
        <f>FN19/DJ19</f>
        <v>#DIV/0!</v>
      </c>
      <c r="FP19" s="130">
        <f>FP32+FP306</f>
        <v>0</v>
      </c>
      <c r="FQ19" s="50" t="e">
        <f>FP19/DK19</f>
        <v>#DIV/0!</v>
      </c>
      <c r="FR19" s="130">
        <f>FR32+FR306</f>
        <v>0</v>
      </c>
      <c r="FS19" s="50">
        <f>FR19/DL19</f>
        <v>0</v>
      </c>
      <c r="FT19" s="130">
        <f t="shared" si="14"/>
        <v>0</v>
      </c>
      <c r="FU19" s="129">
        <f t="shared" si="15"/>
        <v>0</v>
      </c>
      <c r="FV19" s="130">
        <v>0</v>
      </c>
      <c r="FW19" s="130">
        <f>FW32+FW306</f>
        <v>0</v>
      </c>
      <c r="FX19" s="50">
        <v>0</v>
      </c>
      <c r="FY19" s="130">
        <f>FY32+FY306</f>
        <v>0</v>
      </c>
      <c r="FZ19" s="50">
        <f>FY19/DL19</f>
        <v>0</v>
      </c>
      <c r="GA19" s="132"/>
      <c r="GB19" s="133"/>
      <c r="GC19" s="133"/>
      <c r="GD19" s="133"/>
      <c r="GE19" s="133"/>
      <c r="GF19" s="133"/>
      <c r="GG19" s="133"/>
      <c r="GK19" s="87">
        <f>DI15-GK15</f>
        <v>1513209.7829999998</v>
      </c>
    </row>
    <row r="20" spans="2:193" s="74" customFormat="1" ht="45" customHeight="1" x14ac:dyDescent="0.3">
      <c r="B20" s="1182" t="s">
        <v>138</v>
      </c>
      <c r="C20" s="1183"/>
      <c r="D20" s="75"/>
      <c r="E20" s="76"/>
      <c r="F20" s="76"/>
      <c r="G20" s="76"/>
      <c r="H20" s="76"/>
      <c r="I20" s="76"/>
      <c r="J20" s="76"/>
      <c r="K20" s="76"/>
      <c r="L20" s="76"/>
      <c r="M20" s="76"/>
      <c r="N20" s="76"/>
      <c r="O20" s="76"/>
      <c r="P20" s="76"/>
      <c r="Q20" s="75"/>
      <c r="R20" s="76"/>
      <c r="S20" s="76"/>
      <c r="T20" s="75"/>
      <c r="U20" s="75"/>
      <c r="V20" s="75"/>
      <c r="W20" s="75"/>
      <c r="X20" s="75"/>
      <c r="Y20" s="75"/>
      <c r="Z20" s="77" t="e">
        <f t="shared" ref="Z20:AN20" si="45">Z326</f>
        <v>#REF!</v>
      </c>
      <c r="AA20" s="77" t="e">
        <f t="shared" si="45"/>
        <v>#REF!</v>
      </c>
      <c r="AB20" s="77" t="e">
        <f t="shared" si="45"/>
        <v>#REF!</v>
      </c>
      <c r="AC20" s="77" t="e">
        <f t="shared" si="45"/>
        <v>#REF!</v>
      </c>
      <c r="AD20" s="77">
        <f t="shared" si="45"/>
        <v>0</v>
      </c>
      <c r="AE20" s="77" t="e">
        <f t="shared" si="45"/>
        <v>#REF!</v>
      </c>
      <c r="AF20" s="77" t="e">
        <f t="shared" si="45"/>
        <v>#REF!</v>
      </c>
      <c r="AG20" s="77" t="e">
        <f t="shared" si="45"/>
        <v>#REF!</v>
      </c>
      <c r="AH20" s="77" t="e">
        <f t="shared" si="45"/>
        <v>#REF!</v>
      </c>
      <c r="AI20" s="77">
        <f t="shared" si="45"/>
        <v>0</v>
      </c>
      <c r="AJ20" s="77">
        <f t="shared" si="45"/>
        <v>0</v>
      </c>
      <c r="AK20" s="77" t="e">
        <f t="shared" si="45"/>
        <v>#REF!</v>
      </c>
      <c r="AL20" s="77" t="e">
        <f t="shared" si="45"/>
        <v>#REF!</v>
      </c>
      <c r="AM20" s="77" t="str">
        <f t="shared" si="45"/>
        <v xml:space="preserve">Объем бюджетных ассигнований на 2017 год соответствует объему бюджетных ассигнований, предусмотренных на 2016г. </v>
      </c>
      <c r="AN20" s="77" t="str">
        <f t="shared" si="45"/>
        <v xml:space="preserve">Объем бюджетных ассигнований на 2017 год соответствует объему бюджетных ассигнований, предусмотренных на 2016г. </v>
      </c>
      <c r="AO20" s="78">
        <v>1</v>
      </c>
      <c r="AP20" s="77">
        <f t="shared" ref="AP20:BJ20" si="46">AP326</f>
        <v>19700</v>
      </c>
      <c r="AQ20" s="77">
        <f t="shared" si="46"/>
        <v>0</v>
      </c>
      <c r="AR20" s="77">
        <f t="shared" si="46"/>
        <v>0</v>
      </c>
      <c r="AS20" s="77" t="e">
        <f t="shared" si="46"/>
        <v>#REF!</v>
      </c>
      <c r="AT20" s="77">
        <f t="shared" si="46"/>
        <v>20000.400000000001</v>
      </c>
      <c r="AU20" s="77" t="e">
        <f t="shared" si="46"/>
        <v>#REF!</v>
      </c>
      <c r="AV20" s="77" t="e">
        <f t="shared" si="46"/>
        <v>#REF!</v>
      </c>
      <c r="AW20" s="77" t="e">
        <f t="shared" si="46"/>
        <v>#REF!</v>
      </c>
      <c r="AX20" s="77" t="e">
        <f t="shared" si="46"/>
        <v>#REF!</v>
      </c>
      <c r="AY20" s="77" t="e">
        <f t="shared" si="46"/>
        <v>#REF!</v>
      </c>
      <c r="AZ20" s="77" t="e">
        <f t="shared" si="46"/>
        <v>#REF!</v>
      </c>
      <c r="BA20" s="77" t="e">
        <f t="shared" si="46"/>
        <v>#REF!</v>
      </c>
      <c r="BB20" s="77" t="e">
        <f t="shared" si="46"/>
        <v>#REF!</v>
      </c>
      <c r="BC20" s="77" t="e">
        <f t="shared" si="46"/>
        <v>#REF!</v>
      </c>
      <c r="BD20" s="77" t="e">
        <f t="shared" si="46"/>
        <v>#REF!</v>
      </c>
      <c r="BE20" s="77" t="e">
        <f t="shared" si="46"/>
        <v>#REF!</v>
      </c>
      <c r="BF20" s="77" t="e">
        <f t="shared" si="46"/>
        <v>#REF!</v>
      </c>
      <c r="BG20" s="77" t="e">
        <f t="shared" si="46"/>
        <v>#REF!</v>
      </c>
      <c r="BH20" s="77" t="e">
        <f t="shared" si="46"/>
        <v>#REF!</v>
      </c>
      <c r="BI20" s="77">
        <f t="shared" si="46"/>
        <v>20000</v>
      </c>
      <c r="BJ20" s="77" t="e">
        <f t="shared" si="46"/>
        <v>#REF!</v>
      </c>
      <c r="BK20" s="79">
        <v>1</v>
      </c>
      <c r="BL20" s="77" t="e">
        <f t="shared" ref="BL20:CD20" si="47">BL326</f>
        <v>#REF!</v>
      </c>
      <c r="BM20" s="77" t="e">
        <f t="shared" si="47"/>
        <v>#REF!</v>
      </c>
      <c r="BN20" s="77">
        <f t="shared" si="47"/>
        <v>20000</v>
      </c>
      <c r="BO20" s="77" t="e">
        <f t="shared" si="47"/>
        <v>#REF!</v>
      </c>
      <c r="BP20" s="77" t="e">
        <f t="shared" si="47"/>
        <v>#REF!</v>
      </c>
      <c r="BQ20" s="77">
        <f t="shared" si="47"/>
        <v>0</v>
      </c>
      <c r="BR20" s="77" t="e">
        <f t="shared" si="47"/>
        <v>#REF!</v>
      </c>
      <c r="BS20" s="77" t="e">
        <f t="shared" si="47"/>
        <v>#REF!</v>
      </c>
      <c r="BT20" s="77">
        <f t="shared" si="47"/>
        <v>0</v>
      </c>
      <c r="BU20" s="77" t="e">
        <f t="shared" si="47"/>
        <v>#REF!</v>
      </c>
      <c r="BV20" s="77" t="e">
        <f t="shared" si="47"/>
        <v>#REF!</v>
      </c>
      <c r="BW20" s="77">
        <f t="shared" si="47"/>
        <v>20000.400000000001</v>
      </c>
      <c r="BX20" s="77" t="e">
        <f t="shared" si="47"/>
        <v>#REF!</v>
      </c>
      <c r="BY20" s="77" t="e">
        <f t="shared" si="47"/>
        <v>#REF!</v>
      </c>
      <c r="BZ20" s="77">
        <f t="shared" si="47"/>
        <v>0</v>
      </c>
      <c r="CA20" s="77" t="e">
        <f t="shared" si="47"/>
        <v>#REF!</v>
      </c>
      <c r="CB20" s="77" t="e">
        <f t="shared" si="47"/>
        <v>#REF!</v>
      </c>
      <c r="CC20" s="77">
        <f t="shared" si="47"/>
        <v>20000</v>
      </c>
      <c r="CD20" s="77" t="e">
        <f t="shared" si="47"/>
        <v>#REF!</v>
      </c>
      <c r="CE20" s="77">
        <v>1</v>
      </c>
      <c r="CF20" s="77">
        <f>CF326</f>
        <v>20000.400000000001</v>
      </c>
      <c r="CG20" s="77"/>
      <c r="CH20" s="77" t="e">
        <f t="shared" ref="CH20:CV20" si="48">CH326</f>
        <v>#REF!</v>
      </c>
      <c r="CI20" s="77">
        <f t="shared" si="48"/>
        <v>0</v>
      </c>
      <c r="CJ20" s="77" t="e">
        <f t="shared" si="48"/>
        <v>#REF!</v>
      </c>
      <c r="CK20" s="77" t="e">
        <f t="shared" si="48"/>
        <v>#REF!</v>
      </c>
      <c r="CL20" s="77" t="e">
        <f t="shared" si="48"/>
        <v>#REF!</v>
      </c>
      <c r="CM20" s="77" t="e">
        <f t="shared" si="48"/>
        <v>#REF!</v>
      </c>
      <c r="CN20" s="77" t="e">
        <f t="shared" si="48"/>
        <v>#REF!</v>
      </c>
      <c r="CO20" s="77">
        <f t="shared" si="48"/>
        <v>0</v>
      </c>
      <c r="CP20" s="77" t="e">
        <f t="shared" si="48"/>
        <v>#REF!</v>
      </c>
      <c r="CQ20" s="77" t="e">
        <f t="shared" si="48"/>
        <v>#REF!</v>
      </c>
      <c r="CR20" s="77">
        <f t="shared" si="48"/>
        <v>20000</v>
      </c>
      <c r="CS20" s="77" t="e">
        <f t="shared" si="48"/>
        <v>#REF!</v>
      </c>
      <c r="CT20" s="77" t="e">
        <f t="shared" si="48"/>
        <v>#REF!</v>
      </c>
      <c r="CU20" s="77" t="e">
        <f t="shared" si="48"/>
        <v>#REF!</v>
      </c>
      <c r="CV20" s="77" t="e">
        <f t="shared" si="48"/>
        <v>#REF!</v>
      </c>
      <c r="CW20" s="80">
        <f t="shared" si="34"/>
        <v>20000</v>
      </c>
      <c r="CX20" s="80">
        <f>CX326</f>
        <v>20000</v>
      </c>
      <c r="CY20" s="80">
        <v>0</v>
      </c>
      <c r="CZ20" s="80">
        <f>DA20+DB20</f>
        <v>20000</v>
      </c>
      <c r="DA20" s="80">
        <f>DA326</f>
        <v>20000</v>
      </c>
      <c r="DB20" s="80"/>
      <c r="DC20" s="80">
        <f t="shared" ref="DC20:DE20" si="49">DC326</f>
        <v>0</v>
      </c>
      <c r="DD20" s="80">
        <f t="shared" si="49"/>
        <v>0</v>
      </c>
      <c r="DE20" s="80">
        <f t="shared" si="49"/>
        <v>0</v>
      </c>
      <c r="DF20" s="80">
        <f>DG20+DH20</f>
        <v>-222.01892000000225</v>
      </c>
      <c r="DG20" s="80">
        <f>DJ20-CX20</f>
        <v>-222.01892000000225</v>
      </c>
      <c r="DH20" s="80">
        <v>0</v>
      </c>
      <c r="DI20" s="80">
        <f t="shared" si="20"/>
        <v>19999.999999999996</v>
      </c>
      <c r="DJ20" s="80">
        <f>DJ326</f>
        <v>19777.981079999998</v>
      </c>
      <c r="DK20" s="80">
        <f t="shared" ref="DK20:DL20" si="50">DK326</f>
        <v>0</v>
      </c>
      <c r="DL20" s="80">
        <f t="shared" si="50"/>
        <v>222.01892000000001</v>
      </c>
      <c r="DM20" s="80">
        <f t="shared" si="6"/>
        <v>0</v>
      </c>
      <c r="DN20" s="81">
        <f t="shared" si="7"/>
        <v>0</v>
      </c>
      <c r="DO20" s="80">
        <f>DO326</f>
        <v>0</v>
      </c>
      <c r="DP20" s="80">
        <f t="shared" ref="DP20:DQ20" si="51">DP326</f>
        <v>0</v>
      </c>
      <c r="DQ20" s="80">
        <f t="shared" si="51"/>
        <v>0</v>
      </c>
      <c r="DR20" s="80">
        <f t="shared" si="8"/>
        <v>0</v>
      </c>
      <c r="DS20" s="81">
        <f t="shared" si="4"/>
        <v>0</v>
      </c>
      <c r="DT20" s="80">
        <f>DT326</f>
        <v>0</v>
      </c>
      <c r="DU20" s="80">
        <f t="shared" ref="DU20:DV20" si="52">DU326</f>
        <v>0</v>
      </c>
      <c r="DV20" s="80">
        <f t="shared" si="52"/>
        <v>0</v>
      </c>
      <c r="DW20" s="80"/>
      <c r="DX20" s="80">
        <f t="shared" si="24"/>
        <v>4929.5114599999997</v>
      </c>
      <c r="DY20" s="82">
        <f t="shared" si="5"/>
        <v>0.24647557300000003</v>
      </c>
      <c r="DZ20" s="80">
        <f>DZ326</f>
        <v>4707.4925399999993</v>
      </c>
      <c r="EA20" s="82">
        <f>DZ20/DJ20</f>
        <v>0.23801683907769214</v>
      </c>
      <c r="EB20" s="80">
        <f t="shared" ref="EB20" si="53">EB326</f>
        <v>0</v>
      </c>
      <c r="EC20" s="82">
        <v>0</v>
      </c>
      <c r="ED20" s="80">
        <f t="shared" ref="ED20" si="54">ED326</f>
        <v>222.01892000000001</v>
      </c>
      <c r="EE20" s="82">
        <v>0</v>
      </c>
      <c r="EF20" s="83">
        <f t="shared" si="43"/>
        <v>15070.488539999998</v>
      </c>
      <c r="EG20" s="82">
        <f t="shared" si="10"/>
        <v>0.75352442700000011</v>
      </c>
      <c r="EH20" s="83">
        <f>EH326</f>
        <v>15070.488539999998</v>
      </c>
      <c r="EI20" s="83">
        <f t="shared" ref="EI20:EJ20" si="55">EI326</f>
        <v>0</v>
      </c>
      <c r="EJ20" s="83">
        <f t="shared" si="55"/>
        <v>0</v>
      </c>
      <c r="EK20" s="83">
        <f t="shared" si="11"/>
        <v>4729.5114599999997</v>
      </c>
      <c r="EL20" s="82">
        <f>EK20/DI20</f>
        <v>0.23647557300000002</v>
      </c>
      <c r="EM20" s="84" t="e">
        <f>EK20/DM20</f>
        <v>#DIV/0!</v>
      </c>
      <c r="EN20" s="82"/>
      <c r="EO20" s="82"/>
      <c r="EP20" s="82"/>
      <c r="EQ20" s="82"/>
      <c r="ER20" s="82"/>
      <c r="ES20" s="83">
        <f>ES326</f>
        <v>4507.4925399999993</v>
      </c>
      <c r="ET20" s="82">
        <f>ES20/DJ20</f>
        <v>0.2279045834743007</v>
      </c>
      <c r="EU20" s="83">
        <f t="shared" ref="EU20" si="56">EU326</f>
        <v>0</v>
      </c>
      <c r="EV20" s="82">
        <v>0</v>
      </c>
      <c r="EW20" s="83">
        <f t="shared" ref="EW20" si="57">EW326</f>
        <v>222.01892000000001</v>
      </c>
      <c r="EX20" s="82">
        <f>EW20/DL20</f>
        <v>1</v>
      </c>
      <c r="EY20" s="80">
        <f t="shared" si="12"/>
        <v>15070.488539999998</v>
      </c>
      <c r="EZ20" s="82">
        <f t="shared" si="44"/>
        <v>0.75352442700000011</v>
      </c>
      <c r="FA20" s="80">
        <f>FA326</f>
        <v>15070.488539999998</v>
      </c>
      <c r="FB20" s="80">
        <f t="shared" ref="FB20:FC21" si="58">FB326</f>
        <v>0</v>
      </c>
      <c r="FC20" s="80">
        <f t="shared" si="58"/>
        <v>0</v>
      </c>
      <c r="FD20" s="83">
        <f>FF20+FH20+FJ20</f>
        <v>4726.1781299999993</v>
      </c>
      <c r="FE20" s="82">
        <f>FD20/DI20</f>
        <v>0.2363089065</v>
      </c>
      <c r="FF20" s="83">
        <f>FF326</f>
        <v>4507.4925399999993</v>
      </c>
      <c r="FG20" s="82">
        <f>FF20/DJ20</f>
        <v>0.2279045834743007</v>
      </c>
      <c r="FH20" s="83">
        <f t="shared" ref="FH20" si="59">FH326</f>
        <v>0</v>
      </c>
      <c r="FI20" s="82">
        <v>0</v>
      </c>
      <c r="FJ20" s="83">
        <f t="shared" ref="FJ20" si="60">FJ326</f>
        <v>218.68558999999999</v>
      </c>
      <c r="FK20" s="82">
        <v>0</v>
      </c>
      <c r="FL20" s="83">
        <f>FN20+FP20+FR20</f>
        <v>0</v>
      </c>
      <c r="FM20" s="50">
        <f>FL20/DI20</f>
        <v>0</v>
      </c>
      <c r="FN20" s="83">
        <f>FN326</f>
        <v>0</v>
      </c>
      <c r="FO20" s="50">
        <f>FN20/DJ20</f>
        <v>0</v>
      </c>
      <c r="FP20" s="83">
        <f t="shared" ref="FP20" si="61">FP326</f>
        <v>0</v>
      </c>
      <c r="FQ20" s="50" t="e">
        <f>FP20/DK20</f>
        <v>#DIV/0!</v>
      </c>
      <c r="FR20" s="83">
        <f t="shared" ref="FR20" si="62">FR326</f>
        <v>0</v>
      </c>
      <c r="FS20" s="50">
        <f>FR20/DL20</f>
        <v>0</v>
      </c>
      <c r="FT20" s="83">
        <f t="shared" si="14"/>
        <v>0</v>
      </c>
      <c r="FU20" s="82">
        <f t="shared" si="15"/>
        <v>0</v>
      </c>
      <c r="FV20" s="83">
        <f>FV326</f>
        <v>0</v>
      </c>
      <c r="FW20" s="83">
        <f t="shared" ref="FW20" si="63">FW326</f>
        <v>0</v>
      </c>
      <c r="FX20" s="50">
        <v>0</v>
      </c>
      <c r="FY20" s="83">
        <f t="shared" ref="FY20" si="64">FY326</f>
        <v>0</v>
      </c>
      <c r="FZ20" s="50">
        <f>FY20/DL20</f>
        <v>0</v>
      </c>
      <c r="GA20" s="85"/>
      <c r="GB20" s="86"/>
      <c r="GC20" s="86"/>
      <c r="GD20" s="86"/>
      <c r="GE20" s="86"/>
      <c r="GF20" s="86"/>
      <c r="GG20" s="86"/>
      <c r="GK20" s="87"/>
    </row>
    <row r="21" spans="2:193" s="74" customFormat="1" ht="45" customHeight="1" x14ac:dyDescent="0.3">
      <c r="B21" s="1182" t="s">
        <v>139</v>
      </c>
      <c r="C21" s="1183"/>
      <c r="D21" s="75"/>
      <c r="E21" s="76"/>
      <c r="F21" s="76"/>
      <c r="G21" s="76"/>
      <c r="H21" s="76"/>
      <c r="I21" s="76"/>
      <c r="J21" s="76"/>
      <c r="K21" s="76"/>
      <c r="L21" s="76"/>
      <c r="M21" s="76"/>
      <c r="N21" s="76"/>
      <c r="O21" s="76"/>
      <c r="P21" s="76"/>
      <c r="Q21" s="75"/>
      <c r="R21" s="76"/>
      <c r="S21" s="76"/>
      <c r="T21" s="75"/>
      <c r="U21" s="75"/>
      <c r="V21" s="75"/>
      <c r="W21" s="75"/>
      <c r="X21" s="75"/>
      <c r="Y21" s="75"/>
      <c r="Z21" s="77"/>
      <c r="AA21" s="77"/>
      <c r="AB21" s="77"/>
      <c r="AC21" s="77"/>
      <c r="AD21" s="77"/>
      <c r="AE21" s="77"/>
      <c r="AF21" s="77"/>
      <c r="AG21" s="77"/>
      <c r="AH21" s="77"/>
      <c r="AI21" s="77"/>
      <c r="AJ21" s="77"/>
      <c r="AK21" s="77"/>
      <c r="AL21" s="77"/>
      <c r="AM21" s="77"/>
      <c r="AN21" s="77"/>
      <c r="AO21" s="78"/>
      <c r="AP21" s="77"/>
      <c r="AQ21" s="77"/>
      <c r="AR21" s="77"/>
      <c r="AS21" s="77"/>
      <c r="AT21" s="77"/>
      <c r="AU21" s="77"/>
      <c r="AV21" s="77"/>
      <c r="AW21" s="77"/>
      <c r="AX21" s="77"/>
      <c r="AY21" s="77"/>
      <c r="AZ21" s="77"/>
      <c r="BA21" s="77"/>
      <c r="BB21" s="77"/>
      <c r="BC21" s="77"/>
      <c r="BD21" s="77"/>
      <c r="BE21" s="77"/>
      <c r="BF21" s="77"/>
      <c r="BG21" s="77"/>
      <c r="BH21" s="77"/>
      <c r="BI21" s="77"/>
      <c r="BJ21" s="77"/>
      <c r="BK21" s="79"/>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80"/>
      <c r="CX21" s="80"/>
      <c r="CY21" s="80"/>
      <c r="CZ21" s="80"/>
      <c r="DA21" s="80"/>
      <c r="DB21" s="80"/>
      <c r="DC21" s="80"/>
      <c r="DD21" s="80"/>
      <c r="DE21" s="80"/>
      <c r="DF21" s="80"/>
      <c r="DG21" s="80"/>
      <c r="DH21" s="80"/>
      <c r="DI21" s="80">
        <f t="shared" si="20"/>
        <v>11525.761200000001</v>
      </c>
      <c r="DJ21" s="80">
        <f>DJ322</f>
        <v>11525.761200000001</v>
      </c>
      <c r="DK21" s="80">
        <f t="shared" ref="DK21:DL21" si="65">DK322</f>
        <v>0</v>
      </c>
      <c r="DL21" s="80">
        <f t="shared" si="65"/>
        <v>0</v>
      </c>
      <c r="DM21" s="80"/>
      <c r="DN21" s="81"/>
      <c r="DO21" s="80"/>
      <c r="DP21" s="80"/>
      <c r="DQ21" s="80"/>
      <c r="DR21" s="80"/>
      <c r="DS21" s="81"/>
      <c r="DT21" s="80"/>
      <c r="DU21" s="80"/>
      <c r="DV21" s="80"/>
      <c r="DW21" s="80"/>
      <c r="DX21" s="80">
        <f t="shared" si="24"/>
        <v>11525.761200000001</v>
      </c>
      <c r="DY21" s="82">
        <f t="shared" si="5"/>
        <v>1</v>
      </c>
      <c r="DZ21" s="80">
        <f>DZ322</f>
        <v>11525.761200000001</v>
      </c>
      <c r="EA21" s="82">
        <f>DZ21/DJ21</f>
        <v>1</v>
      </c>
      <c r="EB21" s="80">
        <v>0</v>
      </c>
      <c r="EC21" s="82">
        <v>0</v>
      </c>
      <c r="ED21" s="80">
        <v>0</v>
      </c>
      <c r="EE21" s="82">
        <v>0</v>
      </c>
      <c r="EF21" s="83"/>
      <c r="EG21" s="82"/>
      <c r="EH21" s="83"/>
      <c r="EI21" s="83"/>
      <c r="EJ21" s="83"/>
      <c r="EK21" s="83"/>
      <c r="EL21" s="82"/>
      <c r="EM21" s="84"/>
      <c r="EN21" s="82"/>
      <c r="EO21" s="82"/>
      <c r="EP21" s="82"/>
      <c r="EQ21" s="82"/>
      <c r="ER21" s="82"/>
      <c r="ES21" s="83"/>
      <c r="ET21" s="82"/>
      <c r="EU21" s="83"/>
      <c r="EV21" s="82"/>
      <c r="EW21" s="83"/>
      <c r="EX21" s="82"/>
      <c r="EY21" s="80">
        <f t="shared" si="12"/>
        <v>0</v>
      </c>
      <c r="EZ21" s="82">
        <f t="shared" si="44"/>
        <v>0</v>
      </c>
      <c r="FA21" s="80">
        <f>FA322</f>
        <v>0</v>
      </c>
      <c r="FB21" s="80">
        <f t="shared" si="58"/>
        <v>0</v>
      </c>
      <c r="FC21" s="80">
        <f t="shared" si="58"/>
        <v>0</v>
      </c>
      <c r="FD21" s="83"/>
      <c r="FE21" s="82"/>
      <c r="FF21" s="83"/>
      <c r="FG21" s="82"/>
      <c r="FH21" s="83"/>
      <c r="FI21" s="82"/>
      <c r="FJ21" s="83"/>
      <c r="FK21" s="82"/>
      <c r="FL21" s="83"/>
      <c r="FM21" s="135"/>
      <c r="FN21" s="83"/>
      <c r="FO21" s="135"/>
      <c r="FP21" s="83"/>
      <c r="FQ21" s="135"/>
      <c r="FR21" s="83"/>
      <c r="FS21" s="135"/>
      <c r="FT21" s="83"/>
      <c r="FU21" s="82"/>
      <c r="FV21" s="83"/>
      <c r="FW21" s="83"/>
      <c r="FX21" s="135"/>
      <c r="FY21" s="83"/>
      <c r="FZ21" s="135"/>
      <c r="GA21" s="85"/>
      <c r="GB21" s="86"/>
      <c r="GC21" s="86"/>
      <c r="GD21" s="86"/>
      <c r="GE21" s="86"/>
      <c r="GF21" s="86"/>
      <c r="GG21" s="86"/>
      <c r="GK21" s="136"/>
    </row>
    <row r="22" spans="2:193" s="41" customFormat="1" ht="71.25" customHeight="1" x14ac:dyDescent="0.3">
      <c r="B22" s="1184" t="s">
        <v>140</v>
      </c>
      <c r="C22" s="1185"/>
      <c r="D22" s="137"/>
      <c r="E22" s="138"/>
      <c r="F22" s="138"/>
      <c r="G22" s="138"/>
      <c r="H22" s="138"/>
      <c r="I22" s="138"/>
      <c r="J22" s="138"/>
      <c r="K22" s="138"/>
      <c r="L22" s="138"/>
      <c r="M22" s="138"/>
      <c r="N22" s="138"/>
      <c r="O22" s="138"/>
      <c r="P22" s="138"/>
      <c r="Q22" s="137"/>
      <c r="R22" s="138"/>
      <c r="S22" s="138"/>
      <c r="T22" s="137"/>
      <c r="U22" s="137"/>
      <c r="V22" s="137"/>
      <c r="W22" s="137"/>
      <c r="X22" s="137"/>
      <c r="Y22" s="137"/>
      <c r="Z22" s="139"/>
      <c r="AA22" s="139"/>
      <c r="AB22" s="139"/>
      <c r="AC22" s="139"/>
      <c r="AD22" s="139"/>
      <c r="AE22" s="139"/>
      <c r="AF22" s="139"/>
      <c r="AG22" s="139"/>
      <c r="AH22" s="139"/>
      <c r="AI22" s="139"/>
      <c r="AJ22" s="139"/>
      <c r="AK22" s="139"/>
      <c r="AL22" s="139"/>
      <c r="AM22" s="139"/>
      <c r="AN22" s="139"/>
      <c r="AO22" s="140"/>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41"/>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9"/>
      <c r="CH22" s="139"/>
      <c r="CI22" s="139"/>
      <c r="CJ22" s="139"/>
      <c r="CK22" s="139"/>
      <c r="CL22" s="139"/>
      <c r="CM22" s="139"/>
      <c r="CN22" s="139"/>
      <c r="CO22" s="139"/>
      <c r="CP22" s="139"/>
      <c r="CQ22" s="139"/>
      <c r="CR22" s="139"/>
      <c r="CS22" s="139"/>
      <c r="CT22" s="139"/>
      <c r="CU22" s="139"/>
      <c r="CV22" s="139"/>
      <c r="CW22" s="94">
        <f t="shared" si="34"/>
        <v>248442.4</v>
      </c>
      <c r="CX22" s="94">
        <f>CX332</f>
        <v>248442.4</v>
      </c>
      <c r="CY22" s="94">
        <v>0</v>
      </c>
      <c r="CZ22" s="94"/>
      <c r="DA22" s="94"/>
      <c r="DB22" s="94"/>
      <c r="DC22" s="94"/>
      <c r="DD22" s="94"/>
      <c r="DE22" s="94"/>
      <c r="DF22" s="94">
        <f>DG22+DH22</f>
        <v>-114683.97792999999</v>
      </c>
      <c r="DG22" s="94">
        <f>DJ22-CX22</f>
        <v>-114683.97792999999</v>
      </c>
      <c r="DH22" s="94">
        <v>0</v>
      </c>
      <c r="DI22" s="94">
        <f t="shared" si="20"/>
        <v>133758.42207</v>
      </c>
      <c r="DJ22" s="94">
        <f>DJ296</f>
        <v>133758.42207</v>
      </c>
      <c r="DK22" s="94">
        <v>0</v>
      </c>
      <c r="DL22" s="94">
        <v>0</v>
      </c>
      <c r="DM22" s="94">
        <f t="shared" si="6"/>
        <v>0</v>
      </c>
      <c r="DN22" s="66">
        <f t="shared" si="7"/>
        <v>0</v>
      </c>
      <c r="DO22" s="94">
        <f>DO332</f>
        <v>0</v>
      </c>
      <c r="DP22" s="94"/>
      <c r="DQ22" s="94">
        <v>0</v>
      </c>
      <c r="DR22" s="94">
        <f t="shared" si="8"/>
        <v>0</v>
      </c>
      <c r="DS22" s="66">
        <f t="shared" si="4"/>
        <v>0</v>
      </c>
      <c r="DT22" s="94">
        <f>DT332</f>
        <v>0</v>
      </c>
      <c r="DU22" s="94"/>
      <c r="DV22" s="94">
        <v>0</v>
      </c>
      <c r="DW22" s="94"/>
      <c r="DX22" s="94">
        <f>DZ22+EB22+ED22</f>
        <v>114470.86056</v>
      </c>
      <c r="DY22" s="68">
        <f t="shared" si="5"/>
        <v>0.8558030125392313</v>
      </c>
      <c r="DZ22" s="94">
        <f>DZ296</f>
        <v>114470.86056</v>
      </c>
      <c r="EA22" s="68">
        <f>DZ22/DJ22</f>
        <v>0.8558030125392313</v>
      </c>
      <c r="EB22" s="94">
        <v>0</v>
      </c>
      <c r="EC22" s="68">
        <v>0</v>
      </c>
      <c r="ED22" s="94">
        <v>0</v>
      </c>
      <c r="EE22" s="68">
        <v>0</v>
      </c>
      <c r="EF22" s="95">
        <f t="shared" si="43"/>
        <v>19287.56151</v>
      </c>
      <c r="EG22" s="68">
        <f t="shared" si="10"/>
        <v>0.14419698746076873</v>
      </c>
      <c r="EH22" s="95">
        <f>EH296</f>
        <v>19287.56151</v>
      </c>
      <c r="EI22" s="95">
        <v>0</v>
      </c>
      <c r="EJ22" s="95">
        <v>0</v>
      </c>
      <c r="EK22" s="95">
        <f t="shared" si="11"/>
        <v>114470.86056</v>
      </c>
      <c r="EL22" s="68">
        <f>EK22/DI22</f>
        <v>0.8558030125392313</v>
      </c>
      <c r="EM22" s="96" t="e">
        <f>EK22/DM22</f>
        <v>#DIV/0!</v>
      </c>
      <c r="EN22" s="68"/>
      <c r="EO22" s="68"/>
      <c r="EP22" s="68"/>
      <c r="EQ22" s="68"/>
      <c r="ER22" s="68"/>
      <c r="ES22" s="95">
        <f>ES296</f>
        <v>114470.86056</v>
      </c>
      <c r="ET22" s="68">
        <f>ES22/DJ22</f>
        <v>0.8558030125392313</v>
      </c>
      <c r="EU22" s="95">
        <v>0</v>
      </c>
      <c r="EV22" s="68">
        <v>0</v>
      </c>
      <c r="EW22" s="95">
        <v>0</v>
      </c>
      <c r="EX22" s="68">
        <v>0</v>
      </c>
      <c r="EY22" s="94">
        <f t="shared" si="12"/>
        <v>19287.56151</v>
      </c>
      <c r="EZ22" s="68">
        <f t="shared" si="44"/>
        <v>0.14419698746076873</v>
      </c>
      <c r="FA22" s="94">
        <f>FA296</f>
        <v>19287.56151</v>
      </c>
      <c r="FB22" s="94">
        <v>0</v>
      </c>
      <c r="FC22" s="94">
        <v>0</v>
      </c>
      <c r="FD22" s="95">
        <f t="shared" ref="FD22:FD24" si="66">FF22+FH22+FJ22</f>
        <v>133758.42207</v>
      </c>
      <c r="FE22" s="68">
        <f>FD22/DI22</f>
        <v>1</v>
      </c>
      <c r="FF22" s="95">
        <f>FF296</f>
        <v>133758.42207</v>
      </c>
      <c r="FG22" s="68">
        <f>FF22/DJ22</f>
        <v>1</v>
      </c>
      <c r="FH22" s="95">
        <v>0</v>
      </c>
      <c r="FI22" s="68">
        <v>0</v>
      </c>
      <c r="FJ22" s="95">
        <v>0</v>
      </c>
      <c r="FK22" s="68">
        <v>0</v>
      </c>
      <c r="FL22" s="95">
        <f t="shared" ref="FL22:FL24" si="67">FN22+FP22+FR22</f>
        <v>0</v>
      </c>
      <c r="FM22" s="50">
        <f>FL22/DI22</f>
        <v>0</v>
      </c>
      <c r="FN22" s="95">
        <f>FN296</f>
        <v>0</v>
      </c>
      <c r="FO22" s="50">
        <f>FN22/DJ22</f>
        <v>0</v>
      </c>
      <c r="FP22" s="95">
        <v>0</v>
      </c>
      <c r="FQ22" s="50" t="e">
        <f>FP22/DK22</f>
        <v>#DIV/0!</v>
      </c>
      <c r="FR22" s="95">
        <v>0</v>
      </c>
      <c r="FS22" s="50" t="e">
        <f>FR22/DL22</f>
        <v>#DIV/0!</v>
      </c>
      <c r="FT22" s="95">
        <f t="shared" si="14"/>
        <v>0</v>
      </c>
      <c r="FU22" s="68">
        <f t="shared" si="15"/>
        <v>0</v>
      </c>
      <c r="FV22" s="95">
        <f>FV296</f>
        <v>0</v>
      </c>
      <c r="FW22" s="95">
        <v>0</v>
      </c>
      <c r="FX22" s="50">
        <v>0</v>
      </c>
      <c r="FY22" s="95">
        <v>0</v>
      </c>
      <c r="FZ22" s="50">
        <v>0</v>
      </c>
      <c r="GA22" s="97"/>
      <c r="GB22" s="54"/>
      <c r="GC22" s="54"/>
      <c r="GD22" s="54"/>
      <c r="GE22" s="54"/>
      <c r="GF22" s="54"/>
      <c r="GG22" s="54"/>
    </row>
    <row r="23" spans="2:193" s="41" customFormat="1" ht="71.25" customHeight="1" x14ac:dyDescent="0.3">
      <c r="B23" s="1184" t="s">
        <v>141</v>
      </c>
      <c r="C23" s="1185"/>
      <c r="D23" s="137"/>
      <c r="E23" s="138"/>
      <c r="F23" s="138"/>
      <c r="G23" s="138"/>
      <c r="H23" s="138"/>
      <c r="I23" s="138"/>
      <c r="J23" s="138"/>
      <c r="K23" s="138"/>
      <c r="L23" s="138"/>
      <c r="M23" s="138"/>
      <c r="N23" s="138"/>
      <c r="O23" s="138"/>
      <c r="P23" s="138"/>
      <c r="Q23" s="137"/>
      <c r="R23" s="138"/>
      <c r="S23" s="138"/>
      <c r="T23" s="137"/>
      <c r="U23" s="137"/>
      <c r="V23" s="137"/>
      <c r="W23" s="137"/>
      <c r="X23" s="137"/>
      <c r="Y23" s="137"/>
      <c r="Z23" s="139"/>
      <c r="AA23" s="139"/>
      <c r="AB23" s="139"/>
      <c r="AC23" s="139"/>
      <c r="AD23" s="139"/>
      <c r="AE23" s="139"/>
      <c r="AF23" s="139"/>
      <c r="AG23" s="139"/>
      <c r="AH23" s="139"/>
      <c r="AI23" s="139"/>
      <c r="AJ23" s="139"/>
      <c r="AK23" s="139"/>
      <c r="AL23" s="139"/>
      <c r="AM23" s="139"/>
      <c r="AN23" s="139"/>
      <c r="AO23" s="140"/>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41"/>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9"/>
      <c r="CH23" s="139"/>
      <c r="CI23" s="139"/>
      <c r="CJ23" s="139"/>
      <c r="CK23" s="139"/>
      <c r="CL23" s="139"/>
      <c r="CM23" s="139"/>
      <c r="CN23" s="139"/>
      <c r="CO23" s="139"/>
      <c r="CP23" s="139"/>
      <c r="CQ23" s="139"/>
      <c r="CR23" s="139"/>
      <c r="CS23" s="139"/>
      <c r="CT23" s="139"/>
      <c r="CU23" s="139"/>
      <c r="CV23" s="139"/>
      <c r="CW23" s="94" t="e">
        <f>CX23</f>
        <v>#REF!</v>
      </c>
      <c r="CX23" s="94" t="e">
        <f>CX144+CX203+CX293</f>
        <v>#REF!</v>
      </c>
      <c r="CY23" s="94"/>
      <c r="CZ23" s="94"/>
      <c r="DA23" s="94"/>
      <c r="DB23" s="94"/>
      <c r="DC23" s="94"/>
      <c r="DD23" s="94"/>
      <c r="DE23" s="94"/>
      <c r="DF23" s="94" t="e">
        <f>DG23</f>
        <v>#REF!</v>
      </c>
      <c r="DG23" s="94" t="e">
        <f>DG144+DG203+DG293</f>
        <v>#REF!</v>
      </c>
      <c r="DH23" s="94"/>
      <c r="DI23" s="94">
        <f>DJ23</f>
        <v>2279081.04507</v>
      </c>
      <c r="DJ23" s="94">
        <f>DJ144+DJ203+DJ293</f>
        <v>2279081.04507</v>
      </c>
      <c r="DK23" s="94">
        <f>DK144+DK203+DK293</f>
        <v>0</v>
      </c>
      <c r="DL23" s="94">
        <f>DL144+DL203+DL293</f>
        <v>0</v>
      </c>
      <c r="DM23" s="94" t="e">
        <f t="shared" si="6"/>
        <v>#REF!</v>
      </c>
      <c r="DN23" s="66" t="e">
        <f t="shared" si="7"/>
        <v>#REF!</v>
      </c>
      <c r="DO23" s="94" t="e">
        <f>DO144+DO203+DO293</f>
        <v>#REF!</v>
      </c>
      <c r="DP23" s="94">
        <f>DP144+DP203+DP293</f>
        <v>0</v>
      </c>
      <c r="DQ23" s="94">
        <f>DQ144+DQ203+DQ293</f>
        <v>0</v>
      </c>
      <c r="DR23" s="94" t="e">
        <f>DT23+DU23+DV23</f>
        <v>#REF!</v>
      </c>
      <c r="DS23" s="66" t="e">
        <f t="shared" si="4"/>
        <v>#REF!</v>
      </c>
      <c r="DT23" s="94" t="e">
        <f>DT144+DT203+DT293</f>
        <v>#REF!</v>
      </c>
      <c r="DU23" s="94">
        <f>DU144+DU203+DU293</f>
        <v>0</v>
      </c>
      <c r="DV23" s="94">
        <f>DV144+DV203+DV293</f>
        <v>0</v>
      </c>
      <c r="DW23" s="94"/>
      <c r="DX23" s="94">
        <f>DZ23+EB23+ED23</f>
        <v>2267288.2038799999</v>
      </c>
      <c r="DY23" s="68">
        <f t="shared" si="5"/>
        <v>0.99482561569475125</v>
      </c>
      <c r="DZ23" s="94">
        <f>DZ144+DZ203+DZ293</f>
        <v>2267288.2038799999</v>
      </c>
      <c r="EA23" s="68">
        <f>DZ23/DJ23</f>
        <v>0.99482561569475125</v>
      </c>
      <c r="EB23" s="94">
        <f>EB144+EB203+EB293</f>
        <v>0</v>
      </c>
      <c r="EC23" s="68">
        <v>0</v>
      </c>
      <c r="ED23" s="94">
        <f>ED144+ED203+ED293</f>
        <v>0</v>
      </c>
      <c r="EE23" s="68">
        <v>0</v>
      </c>
      <c r="EF23" s="95">
        <f t="shared" si="43"/>
        <v>11792.841190000005</v>
      </c>
      <c r="EG23" s="68">
        <f t="shared" si="10"/>
        <v>5.1743843052486967E-3</v>
      </c>
      <c r="EH23" s="95">
        <f>EH144+EH203+EH293</f>
        <v>11792.841190000005</v>
      </c>
      <c r="EI23" s="95">
        <f>EI144+EI203+EI293</f>
        <v>0</v>
      </c>
      <c r="EJ23" s="95">
        <f>EJ144+EJ203+EJ293</f>
        <v>0</v>
      </c>
      <c r="EK23" s="95">
        <f t="shared" si="11"/>
        <v>2267288.2038799999</v>
      </c>
      <c r="EL23" s="68">
        <f>EK23/DI23</f>
        <v>0.99482561569475125</v>
      </c>
      <c r="EM23" s="96" t="e">
        <f>EK23/DM23</f>
        <v>#REF!</v>
      </c>
      <c r="EN23" s="68"/>
      <c r="EO23" s="68"/>
      <c r="EP23" s="68"/>
      <c r="EQ23" s="68"/>
      <c r="ER23" s="68"/>
      <c r="ES23" s="95">
        <f>ES144+ES203+ES293</f>
        <v>2267288.2038799999</v>
      </c>
      <c r="ET23" s="68">
        <f>ES23/DJ23</f>
        <v>0.99482561569475125</v>
      </c>
      <c r="EU23" s="95">
        <f>EU144+EU203+EU293</f>
        <v>0</v>
      </c>
      <c r="EV23" s="68">
        <v>0</v>
      </c>
      <c r="EW23" s="95">
        <f>EW144+EW203+EW293</f>
        <v>0</v>
      </c>
      <c r="EX23" s="68">
        <v>0</v>
      </c>
      <c r="EY23" s="94">
        <f t="shared" si="12"/>
        <v>11792.841190000003</v>
      </c>
      <c r="EZ23" s="68">
        <f t="shared" si="44"/>
        <v>5.1743843052486959E-3</v>
      </c>
      <c r="FA23" s="94">
        <f>FA144+FA203+FA293</f>
        <v>11792.841190000003</v>
      </c>
      <c r="FB23" s="94">
        <f>FB144+FB203+FB293</f>
        <v>0</v>
      </c>
      <c r="FC23" s="94">
        <f>FC144+FC203+FC293</f>
        <v>0</v>
      </c>
      <c r="FD23" s="95">
        <f t="shared" si="66"/>
        <v>1344740.7523099999</v>
      </c>
      <c r="FE23" s="68">
        <f>FD23/DI23</f>
        <v>0.59003638998221641</v>
      </c>
      <c r="FF23" s="95">
        <f>FF144+FF203+FF293</f>
        <v>1344740.7523099999</v>
      </c>
      <c r="FG23" s="68">
        <f>FF23/DJ23</f>
        <v>0.59003638998221641</v>
      </c>
      <c r="FH23" s="95">
        <f>FH144+FH203+FH293</f>
        <v>0</v>
      </c>
      <c r="FI23" s="68">
        <v>0</v>
      </c>
      <c r="FJ23" s="95">
        <f>FJ144+FJ203+FJ293</f>
        <v>0</v>
      </c>
      <c r="FK23" s="68">
        <v>0</v>
      </c>
      <c r="FL23" s="95">
        <f t="shared" si="67"/>
        <v>0</v>
      </c>
      <c r="FM23" s="50">
        <f>FL23/DI23</f>
        <v>0</v>
      </c>
      <c r="FN23" s="95">
        <f>FN144+FN203+FN293</f>
        <v>0</v>
      </c>
      <c r="FO23" s="50">
        <f>FN23/DJ23</f>
        <v>0</v>
      </c>
      <c r="FP23" s="95">
        <f>FP144+FP203+FP293</f>
        <v>0</v>
      </c>
      <c r="FQ23" s="50" t="e">
        <f>FP23/DK23</f>
        <v>#DIV/0!</v>
      </c>
      <c r="FR23" s="95">
        <f>FR144+FR203+FR293</f>
        <v>0</v>
      </c>
      <c r="FS23" s="50" t="e">
        <f>FR23/DL23</f>
        <v>#DIV/0!</v>
      </c>
      <c r="FT23" s="95">
        <f t="shared" si="14"/>
        <v>0</v>
      </c>
      <c r="FU23" s="68">
        <f t="shared" si="15"/>
        <v>0</v>
      </c>
      <c r="FV23" s="95">
        <f>FV144+FV203+FV293</f>
        <v>0</v>
      </c>
      <c r="FW23" s="95">
        <f>FW144+FW203+FW293</f>
        <v>0</v>
      </c>
      <c r="FX23" s="50">
        <v>0</v>
      </c>
      <c r="FY23" s="95">
        <f>FY144+FY203+FY293</f>
        <v>0</v>
      </c>
      <c r="FZ23" s="50">
        <v>0</v>
      </c>
      <c r="GA23" s="97"/>
      <c r="GB23" s="54"/>
      <c r="GC23" s="54"/>
      <c r="GD23" s="54"/>
      <c r="GE23" s="54"/>
      <c r="GF23" s="54"/>
      <c r="GG23" s="54"/>
    </row>
    <row r="24" spans="2:193" s="41" customFormat="1" ht="70.5" customHeight="1" thickBot="1" x14ac:dyDescent="0.35">
      <c r="B24" s="1186" t="s">
        <v>142</v>
      </c>
      <c r="C24" s="1187"/>
      <c r="D24" s="142"/>
      <c r="E24" s="143"/>
      <c r="F24" s="143"/>
      <c r="G24" s="143"/>
      <c r="H24" s="143"/>
      <c r="I24" s="143"/>
      <c r="J24" s="143"/>
      <c r="K24" s="143"/>
      <c r="L24" s="143"/>
      <c r="M24" s="143"/>
      <c r="N24" s="143"/>
      <c r="O24" s="143"/>
      <c r="P24" s="143"/>
      <c r="Q24" s="142"/>
      <c r="R24" s="143"/>
      <c r="S24" s="143"/>
      <c r="T24" s="142"/>
      <c r="U24" s="142"/>
      <c r="V24" s="142"/>
      <c r="W24" s="142"/>
      <c r="X24" s="142"/>
      <c r="Y24" s="142"/>
      <c r="Z24" s="144"/>
      <c r="AA24" s="144"/>
      <c r="AB24" s="144"/>
      <c r="AC24" s="144"/>
      <c r="AD24" s="144"/>
      <c r="AE24" s="144"/>
      <c r="AF24" s="144"/>
      <c r="AG24" s="144"/>
      <c r="AH24" s="144"/>
      <c r="AI24" s="144"/>
      <c r="AJ24" s="144"/>
      <c r="AK24" s="144"/>
      <c r="AL24" s="144"/>
      <c r="AM24" s="144"/>
      <c r="AN24" s="144"/>
      <c r="AO24" s="145"/>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6"/>
      <c r="BL24" s="144"/>
      <c r="BM24" s="144"/>
      <c r="BN24" s="144"/>
      <c r="BO24" s="144"/>
      <c r="BP24" s="144"/>
      <c r="BQ24" s="144"/>
      <c r="BR24" s="144"/>
      <c r="BS24" s="144"/>
      <c r="BT24" s="144"/>
      <c r="BU24" s="144"/>
      <c r="BV24" s="144"/>
      <c r="BW24" s="144"/>
      <c r="BX24" s="144"/>
      <c r="BY24" s="144"/>
      <c r="BZ24" s="144"/>
      <c r="CA24" s="144"/>
      <c r="CB24" s="144"/>
      <c r="CC24" s="144"/>
      <c r="CD24" s="144"/>
      <c r="CE24" s="144"/>
      <c r="CF24" s="144"/>
      <c r="CG24" s="144"/>
      <c r="CH24" s="144"/>
      <c r="CI24" s="144"/>
      <c r="CJ24" s="144"/>
      <c r="CK24" s="144"/>
      <c r="CL24" s="144"/>
      <c r="CM24" s="144"/>
      <c r="CN24" s="144"/>
      <c r="CO24" s="144"/>
      <c r="CP24" s="144"/>
      <c r="CQ24" s="144"/>
      <c r="CR24" s="144"/>
      <c r="CS24" s="144"/>
      <c r="CT24" s="144"/>
      <c r="CU24" s="144"/>
      <c r="CV24" s="144"/>
      <c r="CW24" s="147">
        <f t="shared" ref="CW24:DH24" si="68">CW224+CW291</f>
        <v>0</v>
      </c>
      <c r="CX24" s="147">
        <f t="shared" si="68"/>
        <v>0</v>
      </c>
      <c r="CY24" s="147">
        <f t="shared" si="68"/>
        <v>0</v>
      </c>
      <c r="CZ24" s="147">
        <f t="shared" si="68"/>
        <v>0</v>
      </c>
      <c r="DA24" s="147">
        <f t="shared" si="68"/>
        <v>0</v>
      </c>
      <c r="DB24" s="147">
        <f t="shared" si="68"/>
        <v>0</v>
      </c>
      <c r="DC24" s="147">
        <f t="shared" si="68"/>
        <v>0</v>
      </c>
      <c r="DD24" s="147">
        <f t="shared" si="68"/>
        <v>0</v>
      </c>
      <c r="DE24" s="147">
        <f t="shared" si="68"/>
        <v>0</v>
      </c>
      <c r="DF24" s="147">
        <f t="shared" si="68"/>
        <v>0</v>
      </c>
      <c r="DG24" s="147">
        <f t="shared" si="68"/>
        <v>0</v>
      </c>
      <c r="DH24" s="147">
        <f t="shared" si="68"/>
        <v>0</v>
      </c>
      <c r="DI24" s="147">
        <f>DJ24+DK24</f>
        <v>61785</v>
      </c>
      <c r="DJ24" s="147">
        <f>DJ224+DJ291</f>
        <v>0</v>
      </c>
      <c r="DK24" s="147">
        <f>DK224+DK291</f>
        <v>61785</v>
      </c>
      <c r="DL24" s="147">
        <f>DL224+DL291</f>
        <v>0</v>
      </c>
      <c r="DM24" s="147">
        <f t="shared" si="6"/>
        <v>48236.170400000003</v>
      </c>
      <c r="DN24" s="148">
        <f t="shared" si="7"/>
        <v>0.78071004936473254</v>
      </c>
      <c r="DO24" s="147">
        <f>DO224+DO291</f>
        <v>0</v>
      </c>
      <c r="DP24" s="147">
        <f>DP224+DP291</f>
        <v>48236.170400000003</v>
      </c>
      <c r="DQ24" s="147">
        <f>DQ224+DQ291</f>
        <v>0</v>
      </c>
      <c r="DR24" s="147">
        <f t="shared" si="8"/>
        <v>13548.829599999997</v>
      </c>
      <c r="DS24" s="148">
        <f t="shared" si="4"/>
        <v>0.21928995063526741</v>
      </c>
      <c r="DT24" s="147">
        <f>DT224+DT291</f>
        <v>0</v>
      </c>
      <c r="DU24" s="147">
        <f>DU224+DU291</f>
        <v>13548.829599999997</v>
      </c>
      <c r="DV24" s="147">
        <f>DV224+DV291</f>
        <v>0</v>
      </c>
      <c r="DW24" s="147"/>
      <c r="DX24" s="147">
        <f>DZ24+EB24+ED24</f>
        <v>61785</v>
      </c>
      <c r="DY24" s="149">
        <f t="shared" si="5"/>
        <v>1</v>
      </c>
      <c r="DZ24" s="147">
        <f>DZ224+DZ291</f>
        <v>0</v>
      </c>
      <c r="EA24" s="149">
        <v>0</v>
      </c>
      <c r="EB24" s="147">
        <f>EB224+EB291</f>
        <v>61785</v>
      </c>
      <c r="EC24" s="149">
        <f>EB24/DK24</f>
        <v>1</v>
      </c>
      <c r="ED24" s="147">
        <f>ED224+ED291</f>
        <v>0</v>
      </c>
      <c r="EE24" s="149">
        <v>0</v>
      </c>
      <c r="EF24" s="150">
        <f t="shared" si="43"/>
        <v>0</v>
      </c>
      <c r="EG24" s="149">
        <f t="shared" si="10"/>
        <v>0</v>
      </c>
      <c r="EH24" s="150">
        <f>EH224+EH291</f>
        <v>0</v>
      </c>
      <c r="EI24" s="150">
        <f>EI224+EI291</f>
        <v>0</v>
      </c>
      <c r="EJ24" s="150">
        <f>EJ224+EJ291</f>
        <v>0</v>
      </c>
      <c r="EK24" s="150">
        <f t="shared" si="11"/>
        <v>61785</v>
      </c>
      <c r="EL24" s="149">
        <f>EK24/DI24</f>
        <v>1</v>
      </c>
      <c r="EM24" s="151">
        <f>EK24/DM24</f>
        <v>1.2808852669614086</v>
      </c>
      <c r="EN24" s="149"/>
      <c r="EO24" s="149"/>
      <c r="EP24" s="149"/>
      <c r="EQ24" s="149"/>
      <c r="ER24" s="149"/>
      <c r="ES24" s="150">
        <f>ES224+ES291</f>
        <v>0</v>
      </c>
      <c r="ET24" s="149">
        <v>0</v>
      </c>
      <c r="EU24" s="150">
        <f>EU224+EU291</f>
        <v>61785</v>
      </c>
      <c r="EV24" s="149">
        <f>EU24/DK24</f>
        <v>1</v>
      </c>
      <c r="EW24" s="150">
        <f>EW224+EW291</f>
        <v>0</v>
      </c>
      <c r="EX24" s="149">
        <v>0</v>
      </c>
      <c r="EY24" s="147">
        <f t="shared" si="12"/>
        <v>0</v>
      </c>
      <c r="EZ24" s="149">
        <f t="shared" si="44"/>
        <v>0</v>
      </c>
      <c r="FA24" s="147">
        <f>FA224+FA291</f>
        <v>0</v>
      </c>
      <c r="FB24" s="147">
        <f>FB224+FB291</f>
        <v>0</v>
      </c>
      <c r="FC24" s="147">
        <f>FC224+FC291</f>
        <v>0</v>
      </c>
      <c r="FD24" s="150">
        <f t="shared" si="66"/>
        <v>61785</v>
      </c>
      <c r="FE24" s="149">
        <f>FD24/DI24</f>
        <v>1</v>
      </c>
      <c r="FF24" s="150">
        <f>FF224+FF291</f>
        <v>0</v>
      </c>
      <c r="FG24" s="149">
        <v>0</v>
      </c>
      <c r="FH24" s="150">
        <f>FH224+FH291</f>
        <v>61785</v>
      </c>
      <c r="FI24" s="149">
        <f>FH24/DK24</f>
        <v>1</v>
      </c>
      <c r="FJ24" s="150">
        <f>FJ224+FJ291</f>
        <v>0</v>
      </c>
      <c r="FK24" s="149">
        <v>0</v>
      </c>
      <c r="FL24" s="150">
        <f t="shared" si="67"/>
        <v>2749.92</v>
      </c>
      <c r="FM24" s="50">
        <f>FL24/DI24</f>
        <v>4.4507890264627335E-2</v>
      </c>
      <c r="FN24" s="150">
        <f>FN224+FN291</f>
        <v>0</v>
      </c>
      <c r="FO24" s="50" t="e">
        <f>FN24/DJ24</f>
        <v>#DIV/0!</v>
      </c>
      <c r="FP24" s="150">
        <f>FP224+FP291</f>
        <v>2749.92</v>
      </c>
      <c r="FQ24" s="50">
        <f>FP24/DK24</f>
        <v>4.4507890264627335E-2</v>
      </c>
      <c r="FR24" s="150">
        <f>FR224+FR291</f>
        <v>0</v>
      </c>
      <c r="FS24" s="50" t="e">
        <f>FR24/DL24</f>
        <v>#DIV/0!</v>
      </c>
      <c r="FT24" s="150">
        <f t="shared" si="14"/>
        <v>0</v>
      </c>
      <c r="FU24" s="149">
        <f t="shared" si="15"/>
        <v>0</v>
      </c>
      <c r="FV24" s="150">
        <f>FV224+FV291</f>
        <v>0</v>
      </c>
      <c r="FW24" s="150">
        <f>FW224+FW291</f>
        <v>0</v>
      </c>
      <c r="FX24" s="50">
        <f>FW24/DK24</f>
        <v>0</v>
      </c>
      <c r="FY24" s="150">
        <f>FY224+FY291</f>
        <v>0</v>
      </c>
      <c r="FZ24" s="50">
        <v>0</v>
      </c>
      <c r="GA24" s="152"/>
      <c r="GB24" s="54"/>
      <c r="GC24" s="54"/>
      <c r="GD24" s="54"/>
      <c r="GE24" s="54"/>
      <c r="GF24" s="54"/>
      <c r="GG24" s="54"/>
    </row>
    <row r="25" spans="2:193" s="154" customFormat="1" ht="32.25" customHeight="1" thickBot="1" x14ac:dyDescent="0.35">
      <c r="B25" s="1167" t="s">
        <v>143</v>
      </c>
      <c r="C25" s="1168"/>
      <c r="D25" s="1168"/>
      <c r="E25" s="1168"/>
      <c r="F25" s="1168"/>
      <c r="G25" s="1168"/>
      <c r="H25" s="1168"/>
      <c r="I25" s="1168"/>
      <c r="J25" s="1168"/>
      <c r="K25" s="1168"/>
      <c r="L25" s="1168"/>
      <c r="M25" s="1168"/>
      <c r="N25" s="1168"/>
      <c r="O25" s="1168"/>
      <c r="P25" s="1168"/>
      <c r="Q25" s="1168"/>
      <c r="R25" s="1168"/>
      <c r="S25" s="1168"/>
      <c r="T25" s="1168"/>
      <c r="U25" s="1168"/>
      <c r="V25" s="1168"/>
      <c r="W25" s="1168"/>
      <c r="X25" s="1168"/>
      <c r="Y25" s="1168"/>
      <c r="Z25" s="1168"/>
      <c r="AA25" s="1168"/>
      <c r="AB25" s="1168"/>
      <c r="AC25" s="1168"/>
      <c r="AD25" s="1168"/>
      <c r="AE25" s="1168"/>
      <c r="AF25" s="1168"/>
      <c r="AG25" s="1168"/>
      <c r="AH25" s="1168"/>
      <c r="AI25" s="1168"/>
      <c r="AJ25" s="1168"/>
      <c r="AK25" s="1168"/>
      <c r="AL25" s="1168"/>
      <c r="AM25" s="1168"/>
      <c r="AN25" s="1168"/>
      <c r="AO25" s="1168"/>
      <c r="AP25" s="1168"/>
      <c r="AQ25" s="1168"/>
      <c r="AR25" s="1168"/>
      <c r="AS25" s="1168"/>
      <c r="AT25" s="1168"/>
      <c r="AU25" s="1168"/>
      <c r="AV25" s="1168"/>
      <c r="AW25" s="1168"/>
      <c r="AX25" s="1168"/>
      <c r="AY25" s="1168"/>
      <c r="AZ25" s="1168"/>
      <c r="BA25" s="1168"/>
      <c r="BB25" s="1168"/>
      <c r="BC25" s="1168"/>
      <c r="BD25" s="1168"/>
      <c r="BE25" s="1168"/>
      <c r="BF25" s="1168"/>
      <c r="BG25" s="1168"/>
      <c r="BH25" s="1168"/>
      <c r="BI25" s="1168"/>
      <c r="BJ25" s="1168"/>
      <c r="BK25" s="1168"/>
      <c r="BL25" s="1168"/>
      <c r="BM25" s="1168"/>
      <c r="BN25" s="1168"/>
      <c r="BO25" s="1168"/>
      <c r="BP25" s="1168"/>
      <c r="BQ25" s="1168"/>
      <c r="BR25" s="1168"/>
      <c r="BS25" s="1168"/>
      <c r="BT25" s="1168"/>
      <c r="BU25" s="1168"/>
      <c r="BV25" s="1168"/>
      <c r="BW25" s="1168"/>
      <c r="BX25" s="1168"/>
      <c r="BY25" s="1168"/>
      <c r="BZ25" s="1168"/>
      <c r="CA25" s="1168"/>
      <c r="CB25" s="1168"/>
      <c r="CC25" s="1168"/>
      <c r="CD25" s="1168"/>
      <c r="CE25" s="1168"/>
      <c r="CF25" s="1168"/>
      <c r="CG25" s="1168"/>
      <c r="CH25" s="1168"/>
      <c r="CI25" s="1168"/>
      <c r="CJ25" s="1168"/>
      <c r="CK25" s="1168"/>
      <c r="CL25" s="1168"/>
      <c r="CM25" s="1168"/>
      <c r="CN25" s="1168"/>
      <c r="CO25" s="1168"/>
      <c r="CP25" s="1168"/>
      <c r="CQ25" s="1168"/>
      <c r="CR25" s="1168"/>
      <c r="CS25" s="1168"/>
      <c r="CT25" s="1168"/>
      <c r="CU25" s="1168"/>
      <c r="CV25" s="1168"/>
      <c r="CW25" s="1168"/>
      <c r="CX25" s="1168"/>
      <c r="CY25" s="1168"/>
      <c r="CZ25" s="1168"/>
      <c r="DA25" s="1168"/>
      <c r="DB25" s="1168"/>
      <c r="DC25" s="1168"/>
      <c r="DD25" s="1168"/>
      <c r="DE25" s="1168"/>
      <c r="DF25" s="1168"/>
      <c r="DG25" s="1168"/>
      <c r="DH25" s="1168"/>
      <c r="DI25" s="1168"/>
      <c r="DJ25" s="1168"/>
      <c r="DK25" s="1168"/>
      <c r="DL25" s="1168"/>
      <c r="DM25" s="1168"/>
      <c r="DN25" s="1168"/>
      <c r="DO25" s="1168"/>
      <c r="DP25" s="1168"/>
      <c r="DQ25" s="1168"/>
      <c r="DR25" s="1168"/>
      <c r="DS25" s="1168"/>
      <c r="DT25" s="1168"/>
      <c r="DU25" s="1168"/>
      <c r="DV25" s="1168"/>
      <c r="DW25" s="1168"/>
      <c r="DX25" s="1168"/>
      <c r="DY25" s="1168"/>
      <c r="DZ25" s="1168"/>
      <c r="EA25" s="1168"/>
      <c r="EB25" s="1168"/>
      <c r="EC25" s="1168"/>
      <c r="ED25" s="1168"/>
      <c r="EE25" s="1168"/>
      <c r="EF25" s="1168"/>
      <c r="EG25" s="1168"/>
      <c r="EH25" s="1168"/>
      <c r="EI25" s="1168"/>
      <c r="EJ25" s="1168"/>
      <c r="EK25" s="1168"/>
      <c r="EL25" s="1168"/>
      <c r="EM25" s="1168"/>
      <c r="EN25" s="1168"/>
      <c r="EO25" s="1168"/>
      <c r="EP25" s="1168"/>
      <c r="EQ25" s="1168"/>
      <c r="ER25" s="1168"/>
      <c r="ES25" s="1168"/>
      <c r="ET25" s="1168"/>
      <c r="EU25" s="1168"/>
      <c r="EV25" s="1168"/>
      <c r="EW25" s="1168"/>
      <c r="EX25" s="1168"/>
      <c r="EY25" s="1168"/>
      <c r="EZ25" s="1168"/>
      <c r="FA25" s="1168"/>
      <c r="FB25" s="1168"/>
      <c r="FC25" s="1168"/>
      <c r="FD25" s="1168"/>
      <c r="FE25" s="1168"/>
      <c r="FF25" s="1168"/>
      <c r="FG25" s="1168"/>
      <c r="FH25" s="1168"/>
      <c r="FI25" s="1168"/>
      <c r="FJ25" s="1168"/>
      <c r="FK25" s="1168"/>
      <c r="FL25" s="1168"/>
      <c r="FM25" s="1168"/>
      <c r="FN25" s="1168"/>
      <c r="FO25" s="1168"/>
      <c r="FP25" s="1168"/>
      <c r="FQ25" s="1168"/>
      <c r="FR25" s="1168"/>
      <c r="FS25" s="1169"/>
      <c r="FT25" s="153"/>
      <c r="FU25" s="153"/>
      <c r="FV25" s="153"/>
      <c r="FW25" s="153"/>
      <c r="FX25" s="153"/>
      <c r="FY25" s="153"/>
      <c r="GA25" s="155"/>
      <c r="GB25" s="153"/>
      <c r="GC25" s="153"/>
      <c r="GD25" s="153"/>
      <c r="GE25" s="153"/>
      <c r="GF25" s="153"/>
      <c r="GG25" s="153"/>
    </row>
    <row r="26" spans="2:193" s="169" customFormat="1" ht="44.25" customHeight="1" thickBot="1" x14ac:dyDescent="0.35">
      <c r="B26" s="1170" t="s">
        <v>144</v>
      </c>
      <c r="C26" s="1171"/>
      <c r="D26" s="156"/>
      <c r="E26" s="157"/>
      <c r="F26" s="157"/>
      <c r="G26" s="157"/>
      <c r="H26" s="157"/>
      <c r="I26" s="157"/>
      <c r="J26" s="157"/>
      <c r="K26" s="157"/>
      <c r="L26" s="157"/>
      <c r="M26" s="157"/>
      <c r="N26" s="157"/>
      <c r="O26" s="157"/>
      <c r="P26" s="157"/>
      <c r="Q26" s="156"/>
      <c r="R26" s="157"/>
      <c r="S26" s="157"/>
      <c r="T26" s="156"/>
      <c r="U26" s="156"/>
      <c r="V26" s="156"/>
      <c r="W26" s="156"/>
      <c r="X26" s="156"/>
      <c r="Y26" s="156"/>
      <c r="Z26" s="158" t="e">
        <f t="shared" ref="Z26:AN26" si="69">Z300</f>
        <v>#REF!</v>
      </c>
      <c r="AA26" s="158" t="e">
        <f t="shared" si="69"/>
        <v>#REF!</v>
      </c>
      <c r="AB26" s="158" t="e">
        <f t="shared" si="69"/>
        <v>#REF!</v>
      </c>
      <c r="AC26" s="158" t="e">
        <f t="shared" si="69"/>
        <v>#REF!</v>
      </c>
      <c r="AD26" s="158" t="e">
        <f t="shared" si="69"/>
        <v>#REF!</v>
      </c>
      <c r="AE26" s="158" t="e">
        <f t="shared" si="69"/>
        <v>#REF!</v>
      </c>
      <c r="AF26" s="158" t="e">
        <f t="shared" si="69"/>
        <v>#REF!</v>
      </c>
      <c r="AG26" s="158" t="e">
        <f t="shared" si="69"/>
        <v>#REF!</v>
      </c>
      <c r="AH26" s="158" t="e">
        <f t="shared" si="69"/>
        <v>#REF!</v>
      </c>
      <c r="AI26" s="158" t="e">
        <f t="shared" si="69"/>
        <v>#REF!</v>
      </c>
      <c r="AJ26" s="158" t="e">
        <f t="shared" si="69"/>
        <v>#REF!</v>
      </c>
      <c r="AK26" s="158" t="e">
        <f t="shared" si="69"/>
        <v>#REF!</v>
      </c>
      <c r="AL26" s="158" t="e">
        <f t="shared" si="69"/>
        <v>#REF!</v>
      </c>
      <c r="AM26" s="158" t="e">
        <f t="shared" si="69"/>
        <v>#REF!</v>
      </c>
      <c r="AN26" s="158" t="e">
        <f t="shared" si="69"/>
        <v>#REF!</v>
      </c>
      <c r="AO26" s="159">
        <v>1</v>
      </c>
      <c r="AP26" s="158" t="e">
        <f t="shared" ref="AP26:BJ26" si="70">AP300</f>
        <v>#REF!</v>
      </c>
      <c r="AQ26" s="158" t="e">
        <f t="shared" si="70"/>
        <v>#REF!</v>
      </c>
      <c r="AR26" s="158" t="e">
        <f t="shared" si="70"/>
        <v>#REF!</v>
      </c>
      <c r="AS26" s="158" t="e">
        <f t="shared" si="70"/>
        <v>#REF!</v>
      </c>
      <c r="AT26" s="158" t="e">
        <f t="shared" si="70"/>
        <v>#REF!</v>
      </c>
      <c r="AU26" s="158" t="e">
        <f t="shared" si="70"/>
        <v>#REF!</v>
      </c>
      <c r="AV26" s="158" t="e">
        <f t="shared" si="70"/>
        <v>#REF!</v>
      </c>
      <c r="AW26" s="158" t="e">
        <f t="shared" si="70"/>
        <v>#REF!</v>
      </c>
      <c r="AX26" s="158" t="e">
        <f t="shared" si="70"/>
        <v>#REF!</v>
      </c>
      <c r="AY26" s="158" t="e">
        <f t="shared" si="70"/>
        <v>#REF!</v>
      </c>
      <c r="AZ26" s="158" t="e">
        <f t="shared" si="70"/>
        <v>#REF!</v>
      </c>
      <c r="BA26" s="158" t="e">
        <f t="shared" si="70"/>
        <v>#REF!</v>
      </c>
      <c r="BB26" s="158" t="e">
        <f t="shared" si="70"/>
        <v>#REF!</v>
      </c>
      <c r="BC26" s="158" t="e">
        <f t="shared" si="70"/>
        <v>#REF!</v>
      </c>
      <c r="BD26" s="158" t="e">
        <f t="shared" si="70"/>
        <v>#REF!</v>
      </c>
      <c r="BE26" s="158" t="e">
        <f t="shared" si="70"/>
        <v>#REF!</v>
      </c>
      <c r="BF26" s="158" t="e">
        <f t="shared" si="70"/>
        <v>#REF!</v>
      </c>
      <c r="BG26" s="158" t="e">
        <f t="shared" si="70"/>
        <v>#REF!</v>
      </c>
      <c r="BH26" s="158" t="e">
        <f t="shared" si="70"/>
        <v>#REF!</v>
      </c>
      <c r="BI26" s="158" t="e">
        <f t="shared" si="70"/>
        <v>#REF!</v>
      </c>
      <c r="BJ26" s="158" t="e">
        <f t="shared" si="70"/>
        <v>#REF!</v>
      </c>
      <c r="BK26" s="160">
        <v>1</v>
      </c>
      <c r="BL26" s="158" t="e">
        <f t="shared" ref="BL26:CD26" si="71">BL300</f>
        <v>#REF!</v>
      </c>
      <c r="BM26" s="158" t="e">
        <f t="shared" si="71"/>
        <v>#REF!</v>
      </c>
      <c r="BN26" s="158" t="e">
        <f t="shared" si="71"/>
        <v>#REF!</v>
      </c>
      <c r="BO26" s="158" t="e">
        <f t="shared" si="71"/>
        <v>#REF!</v>
      </c>
      <c r="BP26" s="158" t="e">
        <f t="shared" si="71"/>
        <v>#REF!</v>
      </c>
      <c r="BQ26" s="158" t="e">
        <f t="shared" si="71"/>
        <v>#REF!</v>
      </c>
      <c r="BR26" s="158" t="e">
        <f t="shared" si="71"/>
        <v>#REF!</v>
      </c>
      <c r="BS26" s="158" t="e">
        <f t="shared" si="71"/>
        <v>#REF!</v>
      </c>
      <c r="BT26" s="158" t="e">
        <f t="shared" si="71"/>
        <v>#REF!</v>
      </c>
      <c r="BU26" s="158" t="e">
        <f t="shared" si="71"/>
        <v>#REF!</v>
      </c>
      <c r="BV26" s="158" t="e">
        <f t="shared" si="71"/>
        <v>#REF!</v>
      </c>
      <c r="BW26" s="158" t="e">
        <f t="shared" si="71"/>
        <v>#REF!</v>
      </c>
      <c r="BX26" s="158" t="e">
        <f t="shared" si="71"/>
        <v>#REF!</v>
      </c>
      <c r="BY26" s="158" t="e">
        <f t="shared" si="71"/>
        <v>#REF!</v>
      </c>
      <c r="BZ26" s="158" t="e">
        <f t="shared" si="71"/>
        <v>#REF!</v>
      </c>
      <c r="CA26" s="158" t="e">
        <f t="shared" si="71"/>
        <v>#REF!</v>
      </c>
      <c r="CB26" s="158" t="e">
        <f t="shared" si="71"/>
        <v>#REF!</v>
      </c>
      <c r="CC26" s="158" t="e">
        <f t="shared" si="71"/>
        <v>#REF!</v>
      </c>
      <c r="CD26" s="158" t="e">
        <f t="shared" si="71"/>
        <v>#REF!</v>
      </c>
      <c r="CE26" s="158">
        <v>1</v>
      </c>
      <c r="CF26" s="158" t="e">
        <f>CF300</f>
        <v>#REF!</v>
      </c>
      <c r="CG26" s="158"/>
      <c r="CH26" s="158" t="e">
        <f t="shared" ref="CH26:DH26" si="72">CH300</f>
        <v>#REF!</v>
      </c>
      <c r="CI26" s="158" t="e">
        <f t="shared" si="72"/>
        <v>#REF!</v>
      </c>
      <c r="CJ26" s="158" t="e">
        <f t="shared" si="72"/>
        <v>#REF!</v>
      </c>
      <c r="CK26" s="158" t="e">
        <f t="shared" si="72"/>
        <v>#REF!</v>
      </c>
      <c r="CL26" s="158" t="e">
        <f t="shared" si="72"/>
        <v>#REF!</v>
      </c>
      <c r="CM26" s="158" t="e">
        <f t="shared" si="72"/>
        <v>#REF!</v>
      </c>
      <c r="CN26" s="158">
        <f t="shared" si="72"/>
        <v>0</v>
      </c>
      <c r="CO26" s="158">
        <f t="shared" si="72"/>
        <v>0</v>
      </c>
      <c r="CP26" s="158">
        <f t="shared" si="72"/>
        <v>0</v>
      </c>
      <c r="CQ26" s="158" t="e">
        <f t="shared" si="72"/>
        <v>#REF!</v>
      </c>
      <c r="CR26" s="158" t="e">
        <f t="shared" si="72"/>
        <v>#REF!</v>
      </c>
      <c r="CS26" s="158" t="e">
        <f t="shared" si="72"/>
        <v>#REF!</v>
      </c>
      <c r="CT26" s="158" t="e">
        <f t="shared" si="72"/>
        <v>#REF!</v>
      </c>
      <c r="CU26" s="158" t="e">
        <f t="shared" si="72"/>
        <v>#REF!</v>
      </c>
      <c r="CV26" s="158" t="e">
        <f t="shared" si="72"/>
        <v>#REF!</v>
      </c>
      <c r="CW26" s="161" t="e">
        <f t="shared" si="72"/>
        <v>#REF!</v>
      </c>
      <c r="CX26" s="161" t="e">
        <f t="shared" si="72"/>
        <v>#REF!</v>
      </c>
      <c r="CY26" s="161" t="e">
        <f t="shared" si="72"/>
        <v>#REF!</v>
      </c>
      <c r="CZ26" s="161" t="e">
        <f t="shared" si="72"/>
        <v>#REF!</v>
      </c>
      <c r="DA26" s="161" t="e">
        <f t="shared" si="72"/>
        <v>#REF!</v>
      </c>
      <c r="DB26" s="161" t="e">
        <f t="shared" si="72"/>
        <v>#REF!</v>
      </c>
      <c r="DC26" s="161" t="e">
        <f t="shared" si="72"/>
        <v>#REF!</v>
      </c>
      <c r="DD26" s="161" t="e">
        <f t="shared" si="72"/>
        <v>#DIV/0!</v>
      </c>
      <c r="DE26" s="161" t="e">
        <f t="shared" si="72"/>
        <v>#REF!</v>
      </c>
      <c r="DF26" s="161" t="e">
        <f t="shared" si="72"/>
        <v>#REF!</v>
      </c>
      <c r="DG26" s="161" t="e">
        <f t="shared" si="72"/>
        <v>#REF!</v>
      </c>
      <c r="DH26" s="161" t="e">
        <f t="shared" si="72"/>
        <v>#REF!</v>
      </c>
      <c r="DI26" s="161">
        <f>DJ26+DK26+DL26</f>
        <v>15097152.328249998</v>
      </c>
      <c r="DJ26" s="161">
        <f>DJ300</f>
        <v>12865800.490669999</v>
      </c>
      <c r="DK26" s="161">
        <f t="shared" ref="DK26:ED26" si="73">DK300</f>
        <v>627390.97112</v>
      </c>
      <c r="DL26" s="161">
        <f t="shared" si="73"/>
        <v>1603960.8664600002</v>
      </c>
      <c r="DM26" s="161" t="e">
        <f>DO26+DP26+DQ26</f>
        <v>#REF!</v>
      </c>
      <c r="DN26" s="162" t="e">
        <f t="shared" si="7"/>
        <v>#REF!</v>
      </c>
      <c r="DO26" s="161" t="e">
        <f>DO300</f>
        <v>#REF!</v>
      </c>
      <c r="DP26" s="161" t="e">
        <f t="shared" ref="DP26:DQ26" si="74">DP300</f>
        <v>#REF!</v>
      </c>
      <c r="DQ26" s="161" t="e">
        <f t="shared" si="74"/>
        <v>#REF!</v>
      </c>
      <c r="DR26" s="161" t="e">
        <f t="shared" ref="DR26:DR32" si="75">DT26+DU26+DV26</f>
        <v>#REF!</v>
      </c>
      <c r="DS26" s="162" t="e">
        <f>DR26/DI26</f>
        <v>#REF!</v>
      </c>
      <c r="DT26" s="161" t="e">
        <f>DT300</f>
        <v>#REF!</v>
      </c>
      <c r="DU26" s="161" t="e">
        <f t="shared" ref="DU26:DV26" si="76">DU300</f>
        <v>#REF!</v>
      </c>
      <c r="DV26" s="161" t="e">
        <f t="shared" si="76"/>
        <v>#REF!</v>
      </c>
      <c r="DW26" s="161"/>
      <c r="DX26" s="161">
        <f t="shared" si="73"/>
        <v>14145469.95638</v>
      </c>
      <c r="DY26" s="163">
        <f>DX26/DI26</f>
        <v>0.93696278932754773</v>
      </c>
      <c r="DZ26" s="161">
        <f>DZ300</f>
        <v>12041350.514490001</v>
      </c>
      <c r="EA26" s="163">
        <f>DZ26/DJ26</f>
        <v>0.9359192631054809</v>
      </c>
      <c r="EB26" s="161">
        <f t="shared" si="73"/>
        <v>615500.57305000001</v>
      </c>
      <c r="EC26" s="163">
        <f>EB26/DK26</f>
        <v>0.9810478654980106</v>
      </c>
      <c r="ED26" s="161">
        <f t="shared" si="73"/>
        <v>1488618.8688400001</v>
      </c>
      <c r="EE26" s="163">
        <f>ED26/DL26</f>
        <v>0.92808926948787474</v>
      </c>
      <c r="EF26" s="164">
        <f>EH26+EI26+EJ26</f>
        <v>951682.37187000003</v>
      </c>
      <c r="EG26" s="163">
        <f>EF26/DI26</f>
        <v>6.3037210672452382E-2</v>
      </c>
      <c r="EH26" s="164">
        <f t="shared" ref="EH26:EJ27" si="77">EH300</f>
        <v>824449.97618</v>
      </c>
      <c r="EI26" s="164">
        <f t="shared" si="77"/>
        <v>11890.398069999972</v>
      </c>
      <c r="EJ26" s="164">
        <f t="shared" si="77"/>
        <v>115341.99762000001</v>
      </c>
      <c r="EK26" s="164">
        <f>EK300</f>
        <v>14145523.465110002</v>
      </c>
      <c r="EL26" s="163">
        <f>EK26/DI26</f>
        <v>0.93696633362046067</v>
      </c>
      <c r="EM26" s="165" t="e">
        <f>EK26/DM26</f>
        <v>#REF!</v>
      </c>
      <c r="EN26" s="163"/>
      <c r="EO26" s="163"/>
      <c r="EP26" s="163"/>
      <c r="EQ26" s="163"/>
      <c r="ER26" s="163"/>
      <c r="ES26" s="164">
        <f>ES300</f>
        <v>12041336.011890002</v>
      </c>
      <c r="ET26" s="163">
        <f>ES26/DJ26</f>
        <v>0.93591813588451944</v>
      </c>
      <c r="EU26" s="164">
        <f>EU300</f>
        <v>615568.58438000001</v>
      </c>
      <c r="EV26" s="163">
        <f>EU26/DK26</f>
        <v>0.98115626892287755</v>
      </c>
      <c r="EW26" s="164">
        <f>EW300</f>
        <v>1488618.8688400001</v>
      </c>
      <c r="EX26" s="163">
        <f>EW26/DL26</f>
        <v>0.92808926948787474</v>
      </c>
      <c r="EY26" s="161">
        <f>EY300</f>
        <v>951682.37187000003</v>
      </c>
      <c r="EZ26" s="163">
        <f t="shared" ref="EZ26:EZ32" si="78">EY26/DI26</f>
        <v>6.3037210672452382E-2</v>
      </c>
      <c r="FA26" s="161">
        <f t="shared" ref="FA26:FC27" si="79">FA300</f>
        <v>824449.97618</v>
      </c>
      <c r="FB26" s="161">
        <f t="shared" si="79"/>
        <v>11890.398069999972</v>
      </c>
      <c r="FC26" s="161">
        <f t="shared" si="79"/>
        <v>115341.99762000001</v>
      </c>
      <c r="FD26" s="164">
        <f>FF26+FH26+FJ26</f>
        <v>12835008.594179999</v>
      </c>
      <c r="FE26" s="163">
        <f>FD26/DI26</f>
        <v>0.85016089889766533</v>
      </c>
      <c r="FF26" s="164">
        <f>FF300</f>
        <v>10684879.580809999</v>
      </c>
      <c r="FG26" s="163">
        <f>FF26/DJ26</f>
        <v>0.83048696336916172</v>
      </c>
      <c r="FH26" s="164">
        <f>FH300</f>
        <v>489764.81662999996</v>
      </c>
      <c r="FI26" s="163">
        <f>FH26/DK26</f>
        <v>0.78063733648523204</v>
      </c>
      <c r="FJ26" s="164">
        <f>FJ300</f>
        <v>1660364.19674</v>
      </c>
      <c r="FK26" s="163">
        <f>FJ26/DL26</f>
        <v>1.0351650289352035</v>
      </c>
      <c r="FL26" s="164" t="e">
        <f>FN26+FP26+FR26</f>
        <v>#REF!</v>
      </c>
      <c r="FM26" s="163" t="e">
        <f>FL26/DQ26</f>
        <v>#REF!</v>
      </c>
      <c r="FN26" s="164" t="e">
        <f>FN300</f>
        <v>#REF!</v>
      </c>
      <c r="FO26" s="163" t="e">
        <f>FN26/DR26</f>
        <v>#REF!</v>
      </c>
      <c r="FP26" s="164" t="e">
        <f>FP300</f>
        <v>#REF!</v>
      </c>
      <c r="FQ26" s="163" t="e">
        <f>FP26/DS26</f>
        <v>#REF!</v>
      </c>
      <c r="FR26" s="164" t="e">
        <f>FR300</f>
        <v>#REF!</v>
      </c>
      <c r="FS26" s="163" t="e">
        <f>FR26/DT26</f>
        <v>#REF!</v>
      </c>
      <c r="FT26" s="164">
        <f t="shared" ref="FT26:FT32" si="80">FV26+FW26+FY26</f>
        <v>16.967649999962759</v>
      </c>
      <c r="FU26" s="163">
        <f t="shared" si="15"/>
        <v>1.1995066878799888E-6</v>
      </c>
      <c r="FV26" s="164">
        <f>FV300</f>
        <v>-14.502600000035727</v>
      </c>
      <c r="FW26" s="164">
        <f>FW300</f>
        <v>31.470249999998487</v>
      </c>
      <c r="FX26" s="163">
        <f>FW26/EA26</f>
        <v>33.624962366493889</v>
      </c>
      <c r="FY26" s="164">
        <f>FY300</f>
        <v>0</v>
      </c>
      <c r="FZ26" s="166">
        <f>FY26/EB26</f>
        <v>0</v>
      </c>
      <c r="GA26" s="167"/>
      <c r="GB26" s="168"/>
      <c r="GC26" s="168"/>
      <c r="GD26" s="168"/>
      <c r="GE26" s="168"/>
      <c r="GF26" s="168"/>
      <c r="GG26" s="168"/>
    </row>
    <row r="27" spans="2:193" s="56" customFormat="1" ht="44.25" customHeight="1" x14ac:dyDescent="0.3">
      <c r="B27" s="1172" t="s">
        <v>145</v>
      </c>
      <c r="C27" s="1173"/>
      <c r="D27" s="170"/>
      <c r="E27" s="171"/>
      <c r="F27" s="171"/>
      <c r="G27" s="171"/>
      <c r="H27" s="171"/>
      <c r="I27" s="171"/>
      <c r="J27" s="171"/>
      <c r="K27" s="171"/>
      <c r="L27" s="171"/>
      <c r="M27" s="171"/>
      <c r="N27" s="171"/>
      <c r="O27" s="171"/>
      <c r="P27" s="171"/>
      <c r="Q27" s="170"/>
      <c r="R27" s="171"/>
      <c r="S27" s="171"/>
      <c r="T27" s="170"/>
      <c r="U27" s="170"/>
      <c r="V27" s="170"/>
      <c r="W27" s="170"/>
      <c r="X27" s="170"/>
      <c r="Y27" s="170"/>
      <c r="Z27" s="172"/>
      <c r="AA27" s="172"/>
      <c r="AB27" s="172"/>
      <c r="AC27" s="172"/>
      <c r="AD27" s="172"/>
      <c r="AE27" s="172"/>
      <c r="AF27" s="172"/>
      <c r="AG27" s="172"/>
      <c r="AH27" s="172"/>
      <c r="AI27" s="172"/>
      <c r="AJ27" s="172"/>
      <c r="AK27" s="172"/>
      <c r="AL27" s="172"/>
      <c r="AM27" s="172"/>
      <c r="AN27" s="172"/>
      <c r="AO27" s="173"/>
      <c r="AP27" s="172"/>
      <c r="AQ27" s="172"/>
      <c r="AR27" s="172"/>
      <c r="AS27" s="172"/>
      <c r="AT27" s="172"/>
      <c r="AU27" s="172"/>
      <c r="AV27" s="172"/>
      <c r="AW27" s="172"/>
      <c r="AX27" s="172"/>
      <c r="AY27" s="172"/>
      <c r="AZ27" s="172"/>
      <c r="BA27" s="172"/>
      <c r="BB27" s="172"/>
      <c r="BC27" s="172"/>
      <c r="BD27" s="172"/>
      <c r="BE27" s="172"/>
      <c r="BF27" s="172"/>
      <c r="BG27" s="172"/>
      <c r="BH27" s="172"/>
      <c r="BI27" s="172"/>
      <c r="BJ27" s="172"/>
      <c r="BK27" s="174"/>
      <c r="BL27" s="172"/>
      <c r="BM27" s="172"/>
      <c r="BN27" s="172"/>
      <c r="BO27" s="172"/>
      <c r="BP27" s="172"/>
      <c r="BQ27" s="172"/>
      <c r="BR27" s="172"/>
      <c r="BS27" s="172"/>
      <c r="BT27" s="172"/>
      <c r="BU27" s="172"/>
      <c r="BV27" s="172"/>
      <c r="BW27" s="172"/>
      <c r="BX27" s="172"/>
      <c r="BY27" s="172"/>
      <c r="BZ27" s="172"/>
      <c r="CA27" s="172"/>
      <c r="CB27" s="172"/>
      <c r="CC27" s="172"/>
      <c r="CD27" s="172"/>
      <c r="CE27" s="172"/>
      <c r="CF27" s="172"/>
      <c r="CG27" s="172"/>
      <c r="CH27" s="172"/>
      <c r="CI27" s="172"/>
      <c r="CJ27" s="172"/>
      <c r="CK27" s="172"/>
      <c r="CL27" s="172"/>
      <c r="CM27" s="172"/>
      <c r="CN27" s="172"/>
      <c r="CO27" s="172"/>
      <c r="CP27" s="172"/>
      <c r="CQ27" s="172"/>
      <c r="CR27" s="172"/>
      <c r="CS27" s="172"/>
      <c r="CT27" s="172"/>
      <c r="CU27" s="172"/>
      <c r="CV27" s="172"/>
      <c r="CW27" s="175"/>
      <c r="CX27" s="175"/>
      <c r="CY27" s="175"/>
      <c r="CZ27" s="175"/>
      <c r="DA27" s="175"/>
      <c r="DB27" s="175"/>
      <c r="DC27" s="175"/>
      <c r="DD27" s="175"/>
      <c r="DE27" s="175"/>
      <c r="DF27" s="175"/>
      <c r="DG27" s="175"/>
      <c r="DH27" s="175"/>
      <c r="DI27" s="175">
        <f t="shared" ref="DI27:DI31" si="81">DJ27+DK27+DL27</f>
        <v>1730000</v>
      </c>
      <c r="DJ27" s="175">
        <f>DJ301</f>
        <v>1730000</v>
      </c>
      <c r="DK27" s="175">
        <f>DK301</f>
        <v>0</v>
      </c>
      <c r="DL27" s="175">
        <f>DL301</f>
        <v>0</v>
      </c>
      <c r="DM27" s="175"/>
      <c r="DN27" s="176"/>
      <c r="DO27" s="175"/>
      <c r="DP27" s="175"/>
      <c r="DQ27" s="175"/>
      <c r="DR27" s="175"/>
      <c r="DS27" s="176"/>
      <c r="DT27" s="175"/>
      <c r="DU27" s="175"/>
      <c r="DV27" s="175"/>
      <c r="DW27" s="175"/>
      <c r="DX27" s="175">
        <f>DZ27+EB27+ED27</f>
        <v>1730000</v>
      </c>
      <c r="DY27" s="177">
        <f t="shared" ref="DY27:DY32" si="82">DX27/DI27</f>
        <v>1</v>
      </c>
      <c r="DZ27" s="175">
        <f>DZ301</f>
        <v>1730000</v>
      </c>
      <c r="EA27" s="177">
        <f t="shared" ref="EA27:EA31" si="83">DZ27/DJ27</f>
        <v>1</v>
      </c>
      <c r="EB27" s="175">
        <f>EB301</f>
        <v>0</v>
      </c>
      <c r="EC27" s="177">
        <v>0</v>
      </c>
      <c r="ED27" s="175">
        <f>ED301</f>
        <v>0</v>
      </c>
      <c r="EE27" s="177">
        <v>0</v>
      </c>
      <c r="EF27" s="178">
        <f t="shared" ref="EF27:EF32" si="84">EH27+EI27+EJ27</f>
        <v>0</v>
      </c>
      <c r="EG27" s="177">
        <f t="shared" ref="EG27:EG32" si="85">EF27/DI27</f>
        <v>0</v>
      </c>
      <c r="EH27" s="178">
        <f t="shared" si="77"/>
        <v>0</v>
      </c>
      <c r="EI27" s="178">
        <f t="shared" si="77"/>
        <v>0</v>
      </c>
      <c r="EJ27" s="178">
        <f t="shared" si="77"/>
        <v>0</v>
      </c>
      <c r="EK27" s="178">
        <f>EK301</f>
        <v>1730000</v>
      </c>
      <c r="EL27" s="177">
        <f>EK27/DI27</f>
        <v>1</v>
      </c>
      <c r="EM27" s="179"/>
      <c r="EN27" s="177"/>
      <c r="EO27" s="177"/>
      <c r="EP27" s="177"/>
      <c r="EQ27" s="177"/>
      <c r="ER27" s="177"/>
      <c r="ES27" s="178">
        <f>ES301</f>
        <v>1730000</v>
      </c>
      <c r="ET27" s="177">
        <f>ES27/DJ27</f>
        <v>1</v>
      </c>
      <c r="EU27" s="178">
        <f>EU301</f>
        <v>0</v>
      </c>
      <c r="EV27" s="177">
        <v>0</v>
      </c>
      <c r="EW27" s="178">
        <f>EW301</f>
        <v>0</v>
      </c>
      <c r="EX27" s="177">
        <v>0</v>
      </c>
      <c r="EY27" s="175">
        <f>EY301</f>
        <v>0</v>
      </c>
      <c r="EZ27" s="177">
        <f t="shared" si="78"/>
        <v>0</v>
      </c>
      <c r="FA27" s="175">
        <f t="shared" si="79"/>
        <v>0</v>
      </c>
      <c r="FB27" s="175">
        <f t="shared" si="79"/>
        <v>0</v>
      </c>
      <c r="FC27" s="175">
        <f t="shared" si="79"/>
        <v>0</v>
      </c>
      <c r="FD27" s="178">
        <f t="shared" ref="FD27:FD31" si="86">FF27+FH27+FJ27</f>
        <v>1380000</v>
      </c>
      <c r="FE27" s="177">
        <f>FD27/DI27</f>
        <v>0.79768786127167635</v>
      </c>
      <c r="FF27" s="178">
        <f>FF301</f>
        <v>1380000</v>
      </c>
      <c r="FG27" s="177">
        <f>FF27/DJ27</f>
        <v>0.79768786127167635</v>
      </c>
      <c r="FH27" s="178">
        <f>FH301</f>
        <v>0</v>
      </c>
      <c r="FI27" s="177">
        <v>0</v>
      </c>
      <c r="FJ27" s="178">
        <f>FJ301</f>
        <v>0</v>
      </c>
      <c r="FK27" s="177">
        <v>0</v>
      </c>
      <c r="FL27" s="178">
        <f t="shared" ref="FL27:FL31" si="87">FN27+FP27+FR27</f>
        <v>0</v>
      </c>
      <c r="FM27" s="177" t="e">
        <f>FL27/DQ27</f>
        <v>#DIV/0!</v>
      </c>
      <c r="FN27" s="178">
        <f>FN301</f>
        <v>0</v>
      </c>
      <c r="FO27" s="177" t="e">
        <f>FN27/DR27</f>
        <v>#DIV/0!</v>
      </c>
      <c r="FP27" s="178">
        <f>FP301</f>
        <v>0</v>
      </c>
      <c r="FQ27" s="177" t="e">
        <f>FP27/DS27</f>
        <v>#DIV/0!</v>
      </c>
      <c r="FR27" s="178">
        <f>FR301</f>
        <v>0</v>
      </c>
      <c r="FS27" s="177" t="e">
        <f>FR27/DT27</f>
        <v>#DIV/0!</v>
      </c>
      <c r="FT27" s="178">
        <f t="shared" si="80"/>
        <v>0</v>
      </c>
      <c r="FU27" s="177">
        <f t="shared" si="15"/>
        <v>0</v>
      </c>
      <c r="FV27" s="178">
        <f>FV301</f>
        <v>0</v>
      </c>
      <c r="FW27" s="178">
        <f>FW301</f>
        <v>0</v>
      </c>
      <c r="FX27" s="177">
        <f>FW27/EA27</f>
        <v>0</v>
      </c>
      <c r="FY27" s="178">
        <f>FY301</f>
        <v>0</v>
      </c>
      <c r="FZ27" s="177">
        <v>0</v>
      </c>
      <c r="GA27" s="180"/>
      <c r="GB27" s="72"/>
      <c r="GC27" s="72"/>
      <c r="GD27" s="72"/>
      <c r="GE27" s="72"/>
      <c r="GF27" s="72"/>
      <c r="GG27" s="72"/>
    </row>
    <row r="28" spans="2:193" s="121" customFormat="1" ht="44.25" hidden="1" customHeight="1" x14ac:dyDescent="0.25">
      <c r="B28" s="1174" t="s">
        <v>146</v>
      </c>
      <c r="C28" s="1175"/>
      <c r="D28" s="181"/>
      <c r="E28" s="182"/>
      <c r="F28" s="182"/>
      <c r="G28" s="182"/>
      <c r="H28" s="182"/>
      <c r="I28" s="182"/>
      <c r="J28" s="182"/>
      <c r="K28" s="182"/>
      <c r="L28" s="182"/>
      <c r="M28" s="182"/>
      <c r="N28" s="182"/>
      <c r="O28" s="182"/>
      <c r="P28" s="182"/>
      <c r="Q28" s="181"/>
      <c r="R28" s="182"/>
      <c r="S28" s="182"/>
      <c r="T28" s="181"/>
      <c r="U28" s="181"/>
      <c r="V28" s="181"/>
      <c r="W28" s="181"/>
      <c r="X28" s="181"/>
      <c r="Y28" s="181"/>
      <c r="Z28" s="183"/>
      <c r="AA28" s="183"/>
      <c r="AB28" s="183"/>
      <c r="AC28" s="183"/>
      <c r="AD28" s="183"/>
      <c r="AE28" s="183"/>
      <c r="AF28" s="183"/>
      <c r="AG28" s="183"/>
      <c r="AH28" s="183"/>
      <c r="AI28" s="183"/>
      <c r="AJ28" s="183"/>
      <c r="AK28" s="183"/>
      <c r="AL28" s="183"/>
      <c r="AM28" s="183"/>
      <c r="AN28" s="183"/>
      <c r="AO28" s="184"/>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5"/>
      <c r="BL28" s="183"/>
      <c r="BM28" s="183"/>
      <c r="BN28" s="183"/>
      <c r="BO28" s="183"/>
      <c r="BP28" s="183"/>
      <c r="BQ28" s="183"/>
      <c r="BR28" s="183"/>
      <c r="BS28" s="183"/>
      <c r="BT28" s="183"/>
      <c r="BU28" s="183"/>
      <c r="BV28" s="183"/>
      <c r="BW28" s="183"/>
      <c r="BX28" s="183"/>
      <c r="BY28" s="183"/>
      <c r="BZ28" s="183"/>
      <c r="CA28" s="183"/>
      <c r="CB28" s="183"/>
      <c r="CC28" s="183"/>
      <c r="CD28" s="183"/>
      <c r="CE28" s="183"/>
      <c r="CF28" s="183"/>
      <c r="CG28" s="183"/>
      <c r="CH28" s="183"/>
      <c r="CI28" s="183"/>
      <c r="CJ28" s="183"/>
      <c r="CK28" s="183"/>
      <c r="CL28" s="183"/>
      <c r="CM28" s="183"/>
      <c r="CN28" s="183"/>
      <c r="CO28" s="183"/>
      <c r="CP28" s="183"/>
      <c r="CQ28" s="183"/>
      <c r="CR28" s="183"/>
      <c r="CS28" s="183"/>
      <c r="CT28" s="183"/>
      <c r="CU28" s="183"/>
      <c r="CV28" s="183"/>
      <c r="CW28" s="113"/>
      <c r="CX28" s="113"/>
      <c r="CY28" s="113"/>
      <c r="CZ28" s="113"/>
      <c r="DA28" s="113"/>
      <c r="DB28" s="113"/>
      <c r="DC28" s="113"/>
      <c r="DD28" s="113"/>
      <c r="DE28" s="113"/>
      <c r="DF28" s="113"/>
      <c r="DG28" s="113"/>
      <c r="DH28" s="113"/>
      <c r="DI28" s="113">
        <f>DJ28</f>
        <v>0</v>
      </c>
      <c r="DJ28" s="113">
        <v>0</v>
      </c>
      <c r="DK28" s="113">
        <v>0</v>
      </c>
      <c r="DL28" s="113">
        <v>0</v>
      </c>
      <c r="DM28" s="113"/>
      <c r="DN28" s="114"/>
      <c r="DO28" s="113"/>
      <c r="DP28" s="113"/>
      <c r="DQ28" s="113"/>
      <c r="DR28" s="113"/>
      <c r="DS28" s="114"/>
      <c r="DT28" s="113"/>
      <c r="DU28" s="113"/>
      <c r="DV28" s="113"/>
      <c r="DW28" s="113"/>
      <c r="DX28" s="113">
        <f t="shared" ref="DX28:DX31" si="88">DZ28+EB28+ED28</f>
        <v>0</v>
      </c>
      <c r="DY28" s="115" t="e">
        <f t="shared" si="82"/>
        <v>#DIV/0!</v>
      </c>
      <c r="DZ28" s="113">
        <v>0</v>
      </c>
      <c r="EA28" s="115" t="e">
        <f t="shared" si="83"/>
        <v>#DIV/0!</v>
      </c>
      <c r="EB28" s="113">
        <v>0</v>
      </c>
      <c r="EC28" s="115" t="e">
        <f t="shared" ref="EC28:EC31" si="89">EB28/DK28</f>
        <v>#DIV/0!</v>
      </c>
      <c r="ED28" s="113">
        <v>0</v>
      </c>
      <c r="EE28" s="115" t="e">
        <f>ED28/DL28</f>
        <v>#DIV/0!</v>
      </c>
      <c r="EF28" s="116">
        <f t="shared" si="84"/>
        <v>0</v>
      </c>
      <c r="EG28" s="115" t="e">
        <f t="shared" si="85"/>
        <v>#DIV/0!</v>
      </c>
      <c r="EH28" s="116">
        <v>0</v>
      </c>
      <c r="EI28" s="116">
        <v>0</v>
      </c>
      <c r="EJ28" s="116">
        <v>0</v>
      </c>
      <c r="EK28" s="116">
        <f t="shared" ref="EK28:EK29" si="90">EK303</f>
        <v>12415523.465110002</v>
      </c>
      <c r="EL28" s="115" t="e">
        <f>EK28/DI28</f>
        <v>#DIV/0!</v>
      </c>
      <c r="EM28" s="117"/>
      <c r="EN28" s="115"/>
      <c r="EO28" s="115"/>
      <c r="EP28" s="115"/>
      <c r="EQ28" s="115"/>
      <c r="ER28" s="115"/>
      <c r="ES28" s="116">
        <v>0</v>
      </c>
      <c r="ET28" s="115" t="e">
        <f>ES28/DJ28</f>
        <v>#DIV/0!</v>
      </c>
      <c r="EU28" s="116">
        <v>0</v>
      </c>
      <c r="EV28" s="115" t="e">
        <f>EU28/DK28</f>
        <v>#DIV/0!</v>
      </c>
      <c r="EW28" s="116">
        <v>0</v>
      </c>
      <c r="EX28" s="115" t="e">
        <f>EW28/DL28</f>
        <v>#DIV/0!</v>
      </c>
      <c r="EY28" s="113">
        <f t="shared" ref="EY28:EY29" si="91">EY303</f>
        <v>951682.37187000003</v>
      </c>
      <c r="EZ28" s="115" t="e">
        <f t="shared" si="78"/>
        <v>#DIV/0!</v>
      </c>
      <c r="FA28" s="113">
        <v>0</v>
      </c>
      <c r="FB28" s="113">
        <v>0</v>
      </c>
      <c r="FC28" s="113">
        <v>0</v>
      </c>
      <c r="FD28" s="116">
        <f t="shared" si="86"/>
        <v>0</v>
      </c>
      <c r="FE28" s="115" t="e">
        <f>FD28/DI28</f>
        <v>#DIV/0!</v>
      </c>
      <c r="FF28" s="116">
        <v>0</v>
      </c>
      <c r="FG28" s="115" t="e">
        <f>FF28/DJ28</f>
        <v>#DIV/0!</v>
      </c>
      <c r="FH28" s="116">
        <v>0</v>
      </c>
      <c r="FI28" s="115" t="e">
        <f>FH28/DK28</f>
        <v>#DIV/0!</v>
      </c>
      <c r="FJ28" s="116">
        <v>0</v>
      </c>
      <c r="FK28" s="115" t="e">
        <f>FJ28/DL28</f>
        <v>#DIV/0!</v>
      </c>
      <c r="FL28" s="116">
        <f t="shared" si="87"/>
        <v>0</v>
      </c>
      <c r="FM28" s="115" t="e">
        <f>FL28/DQ28</f>
        <v>#DIV/0!</v>
      </c>
      <c r="FN28" s="116">
        <v>0</v>
      </c>
      <c r="FO28" s="115" t="e">
        <f>FN28/DR28</f>
        <v>#DIV/0!</v>
      </c>
      <c r="FP28" s="116">
        <v>0</v>
      </c>
      <c r="FQ28" s="115" t="e">
        <f>FP28/DS28</f>
        <v>#DIV/0!</v>
      </c>
      <c r="FR28" s="116">
        <v>0</v>
      </c>
      <c r="FS28" s="115" t="e">
        <f>FR28/DT28</f>
        <v>#DIV/0!</v>
      </c>
      <c r="FT28" s="116">
        <f t="shared" si="80"/>
        <v>0</v>
      </c>
      <c r="FU28" s="115">
        <f t="shared" si="15"/>
        <v>0</v>
      </c>
      <c r="FV28" s="116">
        <v>0</v>
      </c>
      <c r="FW28" s="116">
        <v>0</v>
      </c>
      <c r="FX28" s="115" t="e">
        <f>FW28/EA28</f>
        <v>#DIV/0!</v>
      </c>
      <c r="FY28" s="116">
        <v>0</v>
      </c>
      <c r="FZ28" s="115" t="e">
        <f>FY28/EB28</f>
        <v>#DIV/0!</v>
      </c>
      <c r="GA28" s="119"/>
      <c r="GB28" s="120"/>
      <c r="GC28" s="120"/>
      <c r="GD28" s="120"/>
      <c r="GE28" s="120"/>
      <c r="GF28" s="120"/>
      <c r="GG28" s="120"/>
    </row>
    <row r="29" spans="2:193" s="41" customFormat="1" ht="44.25" hidden="1" customHeight="1" x14ac:dyDescent="0.25">
      <c r="B29" s="1176" t="s">
        <v>147</v>
      </c>
      <c r="C29" s="1177"/>
      <c r="D29" s="186"/>
      <c r="E29" s="187"/>
      <c r="F29" s="187"/>
      <c r="G29" s="187"/>
      <c r="H29" s="187"/>
      <c r="I29" s="187"/>
      <c r="J29" s="187"/>
      <c r="K29" s="187"/>
      <c r="L29" s="187"/>
      <c r="M29" s="187"/>
      <c r="N29" s="187"/>
      <c r="O29" s="187"/>
      <c r="P29" s="187"/>
      <c r="Q29" s="186"/>
      <c r="R29" s="187"/>
      <c r="S29" s="187"/>
      <c r="T29" s="186"/>
      <c r="U29" s="186"/>
      <c r="V29" s="186"/>
      <c r="W29" s="186"/>
      <c r="X29" s="186"/>
      <c r="Y29" s="186"/>
      <c r="Z29" s="188"/>
      <c r="AA29" s="188"/>
      <c r="AB29" s="188"/>
      <c r="AC29" s="188"/>
      <c r="AD29" s="188"/>
      <c r="AE29" s="188"/>
      <c r="AF29" s="188"/>
      <c r="AG29" s="188"/>
      <c r="AH29" s="188"/>
      <c r="AI29" s="188"/>
      <c r="AJ29" s="188"/>
      <c r="AK29" s="188"/>
      <c r="AL29" s="188"/>
      <c r="AM29" s="188"/>
      <c r="AN29" s="188"/>
      <c r="AO29" s="189"/>
      <c r="AP29" s="188"/>
      <c r="AQ29" s="188"/>
      <c r="AR29" s="188"/>
      <c r="AS29" s="188"/>
      <c r="AT29" s="188"/>
      <c r="AU29" s="188"/>
      <c r="AV29" s="188"/>
      <c r="AW29" s="188"/>
      <c r="AX29" s="188"/>
      <c r="AY29" s="188"/>
      <c r="AZ29" s="188"/>
      <c r="BA29" s="188"/>
      <c r="BB29" s="188"/>
      <c r="BC29" s="188"/>
      <c r="BD29" s="188"/>
      <c r="BE29" s="188"/>
      <c r="BF29" s="188"/>
      <c r="BG29" s="188"/>
      <c r="BH29" s="188"/>
      <c r="BI29" s="188"/>
      <c r="BJ29" s="188"/>
      <c r="BK29" s="190"/>
      <c r="BL29" s="188"/>
      <c r="BM29" s="188"/>
      <c r="BN29" s="188"/>
      <c r="BO29" s="188"/>
      <c r="BP29" s="188"/>
      <c r="BQ29" s="188"/>
      <c r="BR29" s="188"/>
      <c r="BS29" s="188"/>
      <c r="BT29" s="188"/>
      <c r="BU29" s="188"/>
      <c r="BV29" s="188"/>
      <c r="BW29" s="188"/>
      <c r="BX29" s="188"/>
      <c r="BY29" s="188"/>
      <c r="BZ29" s="188"/>
      <c r="CA29" s="188"/>
      <c r="CB29" s="188"/>
      <c r="CC29" s="188"/>
      <c r="CD29" s="188"/>
      <c r="CE29" s="188"/>
      <c r="CF29" s="188"/>
      <c r="CG29" s="188"/>
      <c r="CH29" s="188"/>
      <c r="CI29" s="188"/>
      <c r="CJ29" s="188"/>
      <c r="CK29" s="188"/>
      <c r="CL29" s="188"/>
      <c r="CM29" s="188"/>
      <c r="CN29" s="188"/>
      <c r="CO29" s="188"/>
      <c r="CP29" s="188"/>
      <c r="CQ29" s="188"/>
      <c r="CR29" s="188"/>
      <c r="CS29" s="188"/>
      <c r="CT29" s="188"/>
      <c r="CU29" s="188"/>
      <c r="CV29" s="188"/>
      <c r="CW29" s="94"/>
      <c r="CX29" s="94"/>
      <c r="CY29" s="94"/>
      <c r="CZ29" s="94"/>
      <c r="DA29" s="94"/>
      <c r="DB29" s="94"/>
      <c r="DC29" s="94"/>
      <c r="DD29" s="94"/>
      <c r="DE29" s="94"/>
      <c r="DF29" s="94"/>
      <c r="DG29" s="94"/>
      <c r="DH29" s="94"/>
      <c r="DI29" s="94">
        <f>DJ29</f>
        <v>1730000</v>
      </c>
      <c r="DJ29" s="94">
        <f>DJ301</f>
        <v>1730000</v>
      </c>
      <c r="DK29" s="94">
        <f>DK301</f>
        <v>0</v>
      </c>
      <c r="DL29" s="94">
        <f>DL301</f>
        <v>0</v>
      </c>
      <c r="DM29" s="94"/>
      <c r="DN29" s="66"/>
      <c r="DO29" s="94"/>
      <c r="DP29" s="94"/>
      <c r="DQ29" s="94"/>
      <c r="DR29" s="94"/>
      <c r="DS29" s="66"/>
      <c r="DT29" s="94"/>
      <c r="DU29" s="94"/>
      <c r="DV29" s="94"/>
      <c r="DW29" s="94"/>
      <c r="DX29" s="94">
        <f t="shared" si="88"/>
        <v>1730000</v>
      </c>
      <c r="DY29" s="68">
        <f t="shared" si="82"/>
        <v>1</v>
      </c>
      <c r="DZ29" s="94">
        <f>DZ301</f>
        <v>1730000</v>
      </c>
      <c r="EA29" s="68">
        <f t="shared" si="83"/>
        <v>1</v>
      </c>
      <c r="EB29" s="94">
        <f t="shared" ref="EB29" si="92">EB301</f>
        <v>0</v>
      </c>
      <c r="EC29" s="68" t="e">
        <f t="shared" si="89"/>
        <v>#DIV/0!</v>
      </c>
      <c r="ED29" s="94">
        <f t="shared" ref="ED29" si="93">ED301</f>
        <v>0</v>
      </c>
      <c r="EE29" s="68" t="e">
        <f>ED29/DL29</f>
        <v>#DIV/0!</v>
      </c>
      <c r="EF29" s="95">
        <f t="shared" si="84"/>
        <v>0</v>
      </c>
      <c r="EG29" s="68">
        <f t="shared" si="85"/>
        <v>0</v>
      </c>
      <c r="EH29" s="95">
        <f>EH301</f>
        <v>0</v>
      </c>
      <c r="EI29" s="95">
        <f>EI301</f>
        <v>0</v>
      </c>
      <c r="EJ29" s="95">
        <f>EJ301</f>
        <v>0</v>
      </c>
      <c r="EK29" s="95">
        <f t="shared" si="90"/>
        <v>1342011.3527200001</v>
      </c>
      <c r="EL29" s="68">
        <f>EK29/DI29</f>
        <v>0.77572910561849717</v>
      </c>
      <c r="EM29" s="96"/>
      <c r="EN29" s="68"/>
      <c r="EO29" s="68"/>
      <c r="EP29" s="68"/>
      <c r="EQ29" s="68"/>
      <c r="ER29" s="68"/>
      <c r="ES29" s="95">
        <f>ES301</f>
        <v>1730000</v>
      </c>
      <c r="ET29" s="68">
        <f>ES29/DJ29</f>
        <v>1</v>
      </c>
      <c r="EU29" s="95">
        <f>EU301</f>
        <v>0</v>
      </c>
      <c r="EV29" s="68" t="e">
        <f>EU29/DK29</f>
        <v>#DIV/0!</v>
      </c>
      <c r="EW29" s="95">
        <f>EW301</f>
        <v>0</v>
      </c>
      <c r="EX29" s="68" t="e">
        <f>EW29/DL29</f>
        <v>#DIV/0!</v>
      </c>
      <c r="EY29" s="94">
        <f t="shared" si="91"/>
        <v>115341.99762000001</v>
      </c>
      <c r="EZ29" s="68">
        <f t="shared" si="78"/>
        <v>6.6671674924855498E-2</v>
      </c>
      <c r="FA29" s="94">
        <f>FA301</f>
        <v>0</v>
      </c>
      <c r="FB29" s="94">
        <f>FB301</f>
        <v>0</v>
      </c>
      <c r="FC29" s="94">
        <f>FC301</f>
        <v>0</v>
      </c>
      <c r="FD29" s="95">
        <f t="shared" si="86"/>
        <v>1380000</v>
      </c>
      <c r="FE29" s="68">
        <f>FD29/DI29</f>
        <v>0.79768786127167635</v>
      </c>
      <c r="FF29" s="95">
        <f>FF301</f>
        <v>1380000</v>
      </c>
      <c r="FG29" s="68">
        <f>FF29/DJ29</f>
        <v>0.79768786127167635</v>
      </c>
      <c r="FH29" s="95">
        <f>FH301</f>
        <v>0</v>
      </c>
      <c r="FI29" s="68" t="e">
        <f>FH29/DK29</f>
        <v>#DIV/0!</v>
      </c>
      <c r="FJ29" s="95">
        <f>FJ301</f>
        <v>0</v>
      </c>
      <c r="FK29" s="68" t="e">
        <f>FJ29/DL29</f>
        <v>#DIV/0!</v>
      </c>
      <c r="FL29" s="95">
        <f t="shared" si="87"/>
        <v>0</v>
      </c>
      <c r="FM29" s="68" t="e">
        <f>FL29/DQ29</f>
        <v>#DIV/0!</v>
      </c>
      <c r="FN29" s="95">
        <f>FN301</f>
        <v>0</v>
      </c>
      <c r="FO29" s="68" t="e">
        <f>FN29/DR29</f>
        <v>#DIV/0!</v>
      </c>
      <c r="FP29" s="95">
        <f>FP301</f>
        <v>0</v>
      </c>
      <c r="FQ29" s="68" t="e">
        <f>FP29/DS29</f>
        <v>#DIV/0!</v>
      </c>
      <c r="FR29" s="95">
        <f>FR301</f>
        <v>0</v>
      </c>
      <c r="FS29" s="68" t="e">
        <f>FR29/DT29</f>
        <v>#DIV/0!</v>
      </c>
      <c r="FT29" s="95">
        <f t="shared" si="80"/>
        <v>0</v>
      </c>
      <c r="FU29" s="68">
        <f t="shared" si="15"/>
        <v>0</v>
      </c>
      <c r="FV29" s="95">
        <f>FV301</f>
        <v>0</v>
      </c>
      <c r="FW29" s="95">
        <f>FW301</f>
        <v>0</v>
      </c>
      <c r="FX29" s="68">
        <f>FW29/EA29</f>
        <v>0</v>
      </c>
      <c r="FY29" s="95">
        <f>FY301</f>
        <v>0</v>
      </c>
      <c r="FZ29" s="68" t="e">
        <f>FY29/EB29</f>
        <v>#DIV/0!</v>
      </c>
      <c r="GA29" s="97"/>
      <c r="GB29" s="54"/>
      <c r="GC29" s="54"/>
      <c r="GD29" s="54"/>
      <c r="GE29" s="54"/>
      <c r="GF29" s="54"/>
      <c r="GG29" s="54"/>
    </row>
    <row r="30" spans="2:193" s="121" customFormat="1" ht="57" hidden="1" customHeight="1" x14ac:dyDescent="0.25">
      <c r="B30" s="1178" t="s">
        <v>136</v>
      </c>
      <c r="C30" s="1179"/>
      <c r="D30" s="181"/>
      <c r="E30" s="182"/>
      <c r="F30" s="182"/>
      <c r="G30" s="182"/>
      <c r="H30" s="182"/>
      <c r="I30" s="182"/>
      <c r="J30" s="182"/>
      <c r="K30" s="182"/>
      <c r="L30" s="182"/>
      <c r="M30" s="182"/>
      <c r="N30" s="182"/>
      <c r="O30" s="182"/>
      <c r="P30" s="182"/>
      <c r="Q30" s="181"/>
      <c r="R30" s="182"/>
      <c r="S30" s="182"/>
      <c r="T30" s="181"/>
      <c r="U30" s="181"/>
      <c r="V30" s="181"/>
      <c r="W30" s="181"/>
      <c r="X30" s="181"/>
      <c r="Y30" s="181"/>
      <c r="Z30" s="183"/>
      <c r="AA30" s="183"/>
      <c r="AB30" s="183"/>
      <c r="AC30" s="183"/>
      <c r="AD30" s="183"/>
      <c r="AE30" s="183"/>
      <c r="AF30" s="183"/>
      <c r="AG30" s="183"/>
      <c r="AH30" s="183"/>
      <c r="AI30" s="183"/>
      <c r="AJ30" s="183"/>
      <c r="AK30" s="183"/>
      <c r="AL30" s="183"/>
      <c r="AM30" s="183"/>
      <c r="AN30" s="183"/>
      <c r="AO30" s="184"/>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5"/>
      <c r="BL30" s="183"/>
      <c r="BM30" s="183"/>
      <c r="BN30" s="183"/>
      <c r="BO30" s="183"/>
      <c r="BP30" s="183"/>
      <c r="BQ30" s="183"/>
      <c r="BR30" s="183"/>
      <c r="BS30" s="183"/>
      <c r="BT30" s="183"/>
      <c r="BU30" s="183"/>
      <c r="BV30" s="183"/>
      <c r="BW30" s="183"/>
      <c r="BX30" s="183"/>
      <c r="BY30" s="183"/>
      <c r="BZ30" s="183"/>
      <c r="CA30" s="183"/>
      <c r="CB30" s="183"/>
      <c r="CC30" s="183"/>
      <c r="CD30" s="183"/>
      <c r="CE30" s="183"/>
      <c r="CF30" s="183"/>
      <c r="CG30" s="183"/>
      <c r="CH30" s="183"/>
      <c r="CI30" s="183"/>
      <c r="CJ30" s="183"/>
      <c r="CK30" s="183"/>
      <c r="CL30" s="183"/>
      <c r="CM30" s="183"/>
      <c r="CN30" s="183"/>
      <c r="CO30" s="183"/>
      <c r="CP30" s="183"/>
      <c r="CQ30" s="183"/>
      <c r="CR30" s="183"/>
      <c r="CS30" s="183"/>
      <c r="CT30" s="183"/>
      <c r="CU30" s="183"/>
      <c r="CV30" s="183"/>
      <c r="CW30" s="113"/>
      <c r="CX30" s="113"/>
      <c r="CY30" s="113"/>
      <c r="CZ30" s="113"/>
      <c r="DA30" s="113"/>
      <c r="DB30" s="113"/>
      <c r="DC30" s="113"/>
      <c r="DD30" s="113"/>
      <c r="DE30" s="113"/>
      <c r="DF30" s="113"/>
      <c r="DG30" s="113"/>
      <c r="DH30" s="113"/>
      <c r="DI30" s="113">
        <f>DJ30</f>
        <v>0</v>
      </c>
      <c r="DJ30" s="113">
        <f>DJ37</f>
        <v>0</v>
      </c>
      <c r="DK30" s="113">
        <v>0</v>
      </c>
      <c r="DL30" s="113">
        <v>0</v>
      </c>
      <c r="DM30" s="113"/>
      <c r="DN30" s="114"/>
      <c r="DO30" s="113"/>
      <c r="DP30" s="113"/>
      <c r="DQ30" s="113"/>
      <c r="DR30" s="113"/>
      <c r="DS30" s="114"/>
      <c r="DT30" s="113"/>
      <c r="DU30" s="113"/>
      <c r="DV30" s="113"/>
      <c r="DW30" s="113"/>
      <c r="DX30" s="113">
        <f>DZ30</f>
        <v>374626.92534000002</v>
      </c>
      <c r="DY30" s="115">
        <v>0</v>
      </c>
      <c r="DZ30" s="113">
        <f>DZ37</f>
        <v>374626.92534000002</v>
      </c>
      <c r="EA30" s="115">
        <v>0</v>
      </c>
      <c r="EB30" s="113">
        <v>0</v>
      </c>
      <c r="EC30" s="115">
        <v>0</v>
      </c>
      <c r="ED30" s="113">
        <v>0</v>
      </c>
      <c r="EE30" s="115">
        <v>0</v>
      </c>
      <c r="EF30" s="116">
        <f t="shared" si="84"/>
        <v>0</v>
      </c>
      <c r="EG30" s="115" t="e">
        <f t="shared" si="85"/>
        <v>#DIV/0!</v>
      </c>
      <c r="EH30" s="116">
        <v>0</v>
      </c>
      <c r="EI30" s="116">
        <v>0</v>
      </c>
      <c r="EJ30" s="116">
        <v>0</v>
      </c>
      <c r="EK30" s="116">
        <v>0</v>
      </c>
      <c r="EL30" s="115">
        <v>0</v>
      </c>
      <c r="EM30" s="117"/>
      <c r="EN30" s="115"/>
      <c r="EO30" s="115"/>
      <c r="EP30" s="115"/>
      <c r="EQ30" s="115"/>
      <c r="ER30" s="115"/>
      <c r="ES30" s="116">
        <v>0</v>
      </c>
      <c r="ET30" s="115">
        <v>0</v>
      </c>
      <c r="EU30" s="116">
        <v>0</v>
      </c>
      <c r="EV30" s="115">
        <v>0</v>
      </c>
      <c r="EW30" s="116">
        <v>0</v>
      </c>
      <c r="EX30" s="115">
        <v>0</v>
      </c>
      <c r="EY30" s="113">
        <v>0</v>
      </c>
      <c r="EZ30" s="115" t="e">
        <f t="shared" si="78"/>
        <v>#DIV/0!</v>
      </c>
      <c r="FA30" s="113">
        <v>0</v>
      </c>
      <c r="FB30" s="113">
        <v>0</v>
      </c>
      <c r="FC30" s="113">
        <v>0</v>
      </c>
      <c r="FD30" s="116">
        <v>0</v>
      </c>
      <c r="FE30" s="115">
        <v>0</v>
      </c>
      <c r="FF30" s="116">
        <v>0</v>
      </c>
      <c r="FG30" s="115">
        <v>0</v>
      </c>
      <c r="FH30" s="116">
        <v>0</v>
      </c>
      <c r="FI30" s="115">
        <v>0</v>
      </c>
      <c r="FJ30" s="116">
        <v>0</v>
      </c>
      <c r="FK30" s="115">
        <v>0</v>
      </c>
      <c r="FL30" s="116"/>
      <c r="FM30" s="115"/>
      <c r="FN30" s="116"/>
      <c r="FO30" s="115"/>
      <c r="FP30" s="116"/>
      <c r="FQ30" s="115"/>
      <c r="FR30" s="116"/>
      <c r="FS30" s="115"/>
      <c r="FT30" s="116">
        <f t="shared" si="80"/>
        <v>0</v>
      </c>
      <c r="FU30" s="115" t="e">
        <f t="shared" si="15"/>
        <v>#DIV/0!</v>
      </c>
      <c r="FV30" s="116">
        <v>0</v>
      </c>
      <c r="FW30" s="116">
        <v>0</v>
      </c>
      <c r="FX30" s="115"/>
      <c r="FY30" s="116">
        <v>0</v>
      </c>
      <c r="FZ30" s="115"/>
      <c r="GA30" s="119"/>
      <c r="GB30" s="120"/>
      <c r="GC30" s="120"/>
      <c r="GD30" s="120"/>
      <c r="GE30" s="120"/>
      <c r="GF30" s="120"/>
      <c r="GG30" s="120"/>
    </row>
    <row r="31" spans="2:193" s="201" customFormat="1" ht="44.25" customHeight="1" x14ac:dyDescent="0.3">
      <c r="B31" s="1160" t="s">
        <v>148</v>
      </c>
      <c r="C31" s="1161"/>
      <c r="D31" s="191"/>
      <c r="E31" s="192"/>
      <c r="F31" s="192"/>
      <c r="G31" s="192"/>
      <c r="H31" s="192"/>
      <c r="I31" s="192"/>
      <c r="J31" s="192"/>
      <c r="K31" s="192"/>
      <c r="L31" s="192"/>
      <c r="M31" s="192"/>
      <c r="N31" s="192"/>
      <c r="O31" s="192"/>
      <c r="P31" s="192"/>
      <c r="Q31" s="191"/>
      <c r="R31" s="192"/>
      <c r="S31" s="192"/>
      <c r="T31" s="191"/>
      <c r="U31" s="191"/>
      <c r="V31" s="191"/>
      <c r="W31" s="191"/>
      <c r="X31" s="191"/>
      <c r="Y31" s="191"/>
      <c r="Z31" s="193"/>
      <c r="AA31" s="193"/>
      <c r="AB31" s="193"/>
      <c r="AC31" s="193"/>
      <c r="AD31" s="193"/>
      <c r="AE31" s="193"/>
      <c r="AF31" s="193"/>
      <c r="AG31" s="193"/>
      <c r="AH31" s="193"/>
      <c r="AI31" s="193"/>
      <c r="AJ31" s="193"/>
      <c r="AK31" s="193"/>
      <c r="AL31" s="193"/>
      <c r="AM31" s="193"/>
      <c r="AN31" s="193"/>
      <c r="AO31" s="194"/>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5"/>
      <c r="BL31" s="193"/>
      <c r="BM31" s="193"/>
      <c r="BN31" s="193"/>
      <c r="BO31" s="193"/>
      <c r="BP31" s="193"/>
      <c r="BQ31" s="193"/>
      <c r="BR31" s="193"/>
      <c r="BS31" s="193"/>
      <c r="BT31" s="193"/>
      <c r="BU31" s="193"/>
      <c r="BV31" s="193"/>
      <c r="BW31" s="193"/>
      <c r="BX31" s="193"/>
      <c r="BY31" s="193"/>
      <c r="BZ31" s="193"/>
      <c r="CA31" s="193"/>
      <c r="CB31" s="193"/>
      <c r="CC31" s="193"/>
      <c r="CD31" s="193"/>
      <c r="CE31" s="193"/>
      <c r="CF31" s="193"/>
      <c r="CG31" s="193"/>
      <c r="CH31" s="193"/>
      <c r="CI31" s="193"/>
      <c r="CJ31" s="193"/>
      <c r="CK31" s="193"/>
      <c r="CL31" s="193"/>
      <c r="CM31" s="193"/>
      <c r="CN31" s="193"/>
      <c r="CO31" s="193"/>
      <c r="CP31" s="193"/>
      <c r="CQ31" s="193"/>
      <c r="CR31" s="193"/>
      <c r="CS31" s="193"/>
      <c r="CT31" s="193"/>
      <c r="CU31" s="193"/>
      <c r="CV31" s="193"/>
      <c r="CW31" s="193"/>
      <c r="CX31" s="193"/>
      <c r="CY31" s="193"/>
      <c r="CZ31" s="193"/>
      <c r="DA31" s="193"/>
      <c r="DB31" s="193"/>
      <c r="DC31" s="193"/>
      <c r="DD31" s="193"/>
      <c r="DE31" s="193"/>
      <c r="DF31" s="193"/>
      <c r="DG31" s="193"/>
      <c r="DH31" s="193"/>
      <c r="DI31" s="193">
        <f t="shared" si="81"/>
        <v>13367152.328249998</v>
      </c>
      <c r="DJ31" s="193">
        <f t="shared" ref="DJ31:DX32" si="94">DJ303</f>
        <v>11135800.490669999</v>
      </c>
      <c r="DK31" s="193">
        <f t="shared" si="94"/>
        <v>627390.97112</v>
      </c>
      <c r="DL31" s="193">
        <f t="shared" si="94"/>
        <v>1603960.8664600002</v>
      </c>
      <c r="DM31" s="193"/>
      <c r="DN31" s="196"/>
      <c r="DO31" s="193"/>
      <c r="DP31" s="193"/>
      <c r="DQ31" s="193"/>
      <c r="DR31" s="193"/>
      <c r="DS31" s="196"/>
      <c r="DT31" s="193"/>
      <c r="DU31" s="193"/>
      <c r="DV31" s="193"/>
      <c r="DW31" s="193"/>
      <c r="DX31" s="193">
        <f t="shared" si="88"/>
        <v>12415469.95638</v>
      </c>
      <c r="DY31" s="197">
        <f t="shared" si="82"/>
        <v>0.92880440437124945</v>
      </c>
      <c r="DZ31" s="193">
        <f t="shared" ref="DZ31" si="95">DZ303</f>
        <v>10311350.514490001</v>
      </c>
      <c r="EA31" s="197">
        <f t="shared" si="83"/>
        <v>0.92596401337553114</v>
      </c>
      <c r="EB31" s="193">
        <f t="shared" ref="EB31:ED32" si="96">EB303</f>
        <v>615500.57305000001</v>
      </c>
      <c r="EC31" s="197">
        <f t="shared" si="89"/>
        <v>0.9810478654980106</v>
      </c>
      <c r="ED31" s="193">
        <f t="shared" ref="ED31" si="97">ED303</f>
        <v>1488618.8688400001</v>
      </c>
      <c r="EE31" s="197">
        <f>ED31/DL31</f>
        <v>0.92808926948787474</v>
      </c>
      <c r="EF31" s="198">
        <f t="shared" si="84"/>
        <v>951682.37187000003</v>
      </c>
      <c r="EG31" s="197">
        <f t="shared" si="85"/>
        <v>7.1195595628750677E-2</v>
      </c>
      <c r="EH31" s="198">
        <f>EH303</f>
        <v>824449.97618</v>
      </c>
      <c r="EI31" s="198">
        <f>EI303</f>
        <v>11890.398069999972</v>
      </c>
      <c r="EJ31" s="198">
        <f>EJ303</f>
        <v>115341.99762000001</v>
      </c>
      <c r="EK31" s="198">
        <f t="shared" ref="EK31:EK32" si="98">EK303</f>
        <v>12415523.465110002</v>
      </c>
      <c r="EL31" s="197">
        <f>EK31/DI31</f>
        <v>0.92880840737268822</v>
      </c>
      <c r="EM31" s="199"/>
      <c r="EN31" s="197"/>
      <c r="EO31" s="197"/>
      <c r="EP31" s="197"/>
      <c r="EQ31" s="197"/>
      <c r="ER31" s="197"/>
      <c r="ES31" s="198">
        <f>ES303</f>
        <v>10311336.011890002</v>
      </c>
      <c r="ET31" s="197">
        <f>ES31/DJ31</f>
        <v>0.92596271103538841</v>
      </c>
      <c r="EU31" s="198">
        <f>EU303</f>
        <v>615568.58438000001</v>
      </c>
      <c r="EV31" s="197">
        <f>EU31/DK31</f>
        <v>0.98115626892287755</v>
      </c>
      <c r="EW31" s="198">
        <f>EW303</f>
        <v>1488618.8688400001</v>
      </c>
      <c r="EX31" s="197">
        <f>EW31/DL31</f>
        <v>0.92808926948787474</v>
      </c>
      <c r="EY31" s="193">
        <f t="shared" ref="EY31:EY32" si="99">EY303</f>
        <v>951682.37187000003</v>
      </c>
      <c r="EZ31" s="197">
        <f t="shared" si="78"/>
        <v>7.1195595628750677E-2</v>
      </c>
      <c r="FA31" s="193">
        <f>FA303</f>
        <v>824449.97618</v>
      </c>
      <c r="FB31" s="193">
        <f>FB303</f>
        <v>11890.398069999972</v>
      </c>
      <c r="FC31" s="193">
        <f>FC303</f>
        <v>115341.99762000001</v>
      </c>
      <c r="FD31" s="198">
        <f t="shared" si="86"/>
        <v>11455008.594179999</v>
      </c>
      <c r="FE31" s="197">
        <f>FD31/DI31</f>
        <v>0.85695205028606614</v>
      </c>
      <c r="FF31" s="198">
        <f>FF303</f>
        <v>9304879.5808099993</v>
      </c>
      <c r="FG31" s="197">
        <f>FF31/DJ31</f>
        <v>0.83558246114466439</v>
      </c>
      <c r="FH31" s="198">
        <f>FH303</f>
        <v>489764.81662999996</v>
      </c>
      <c r="FI31" s="197">
        <f>FH31/DK31</f>
        <v>0.78063733648523204</v>
      </c>
      <c r="FJ31" s="198">
        <f>FJ303</f>
        <v>1660364.19674</v>
      </c>
      <c r="FK31" s="197">
        <f>FJ31/DL31</f>
        <v>1.0351650289352035</v>
      </c>
      <c r="FL31" s="198" t="e">
        <f t="shared" si="87"/>
        <v>#REF!</v>
      </c>
      <c r="FM31" s="197" t="e">
        <f>FL31/DQ31</f>
        <v>#REF!</v>
      </c>
      <c r="FN31" s="198" t="e">
        <f>FN303</f>
        <v>#REF!</v>
      </c>
      <c r="FO31" s="197" t="e">
        <f>FN31/DR31</f>
        <v>#REF!</v>
      </c>
      <c r="FP31" s="198" t="e">
        <f>FP303</f>
        <v>#REF!</v>
      </c>
      <c r="FQ31" s="197" t="e">
        <f>FP31/DS31</f>
        <v>#REF!</v>
      </c>
      <c r="FR31" s="198" t="e">
        <f>FR303</f>
        <v>#REF!</v>
      </c>
      <c r="FS31" s="197" t="e">
        <f>FR31/DT31</f>
        <v>#REF!</v>
      </c>
      <c r="FT31" s="198">
        <f t="shared" si="80"/>
        <v>16.967649999962759</v>
      </c>
      <c r="FU31" s="197">
        <f t="shared" si="15"/>
        <v>1.3666479748232207E-6</v>
      </c>
      <c r="FV31" s="198">
        <f>FV303</f>
        <v>-14.502600000035727</v>
      </c>
      <c r="FW31" s="198">
        <f>FW303</f>
        <v>31.470249999998487</v>
      </c>
      <c r="FX31" s="197">
        <f>FW31/EA31</f>
        <v>33.986471985316243</v>
      </c>
      <c r="FY31" s="198">
        <f>FY303</f>
        <v>0</v>
      </c>
      <c r="FZ31" s="197">
        <f>FY31/EB31</f>
        <v>0</v>
      </c>
      <c r="GA31" s="200"/>
    </row>
    <row r="32" spans="2:193" s="214" customFormat="1" ht="46.5" customHeight="1" thickBot="1" x14ac:dyDescent="0.35">
      <c r="B32" s="1162" t="s">
        <v>149</v>
      </c>
      <c r="C32" s="1163"/>
      <c r="D32" s="202"/>
      <c r="E32" s="203"/>
      <c r="F32" s="203"/>
      <c r="G32" s="203"/>
      <c r="H32" s="203"/>
      <c r="I32" s="203"/>
      <c r="J32" s="203"/>
      <c r="K32" s="203"/>
      <c r="L32" s="203"/>
      <c r="M32" s="203"/>
      <c r="N32" s="203"/>
      <c r="O32" s="203"/>
      <c r="P32" s="203"/>
      <c r="Q32" s="202"/>
      <c r="R32" s="203"/>
      <c r="S32" s="203"/>
      <c r="T32" s="202"/>
      <c r="U32" s="202"/>
      <c r="V32" s="202"/>
      <c r="W32" s="202"/>
      <c r="X32" s="202"/>
      <c r="Y32" s="202"/>
      <c r="Z32" s="204">
        <f t="shared" ref="Z32:AN32" si="100">Z304</f>
        <v>434246.40000000002</v>
      </c>
      <c r="AA32" s="204">
        <f t="shared" si="100"/>
        <v>0</v>
      </c>
      <c r="AB32" s="204">
        <f t="shared" si="100"/>
        <v>434246.40000000002</v>
      </c>
      <c r="AC32" s="204">
        <f t="shared" si="100"/>
        <v>0</v>
      </c>
      <c r="AD32" s="204">
        <f t="shared" si="100"/>
        <v>0</v>
      </c>
      <c r="AE32" s="204">
        <f t="shared" si="100"/>
        <v>0</v>
      </c>
      <c r="AF32" s="204" t="e">
        <f t="shared" si="100"/>
        <v>#REF!</v>
      </c>
      <c r="AG32" s="204">
        <f t="shared" si="100"/>
        <v>0</v>
      </c>
      <c r="AH32" s="204" t="e">
        <f t="shared" si="100"/>
        <v>#REF!</v>
      </c>
      <c r="AI32" s="204">
        <f t="shared" si="100"/>
        <v>0</v>
      </c>
      <c r="AJ32" s="204">
        <f t="shared" si="100"/>
        <v>0</v>
      </c>
      <c r="AK32" s="204">
        <f t="shared" si="100"/>
        <v>434246.40000000002</v>
      </c>
      <c r="AL32" s="204" t="e">
        <f t="shared" si="100"/>
        <v>#REF!</v>
      </c>
      <c r="AM32" s="204" t="e">
        <f t="shared" si="100"/>
        <v>#VALUE!</v>
      </c>
      <c r="AN32" s="204" t="e">
        <f t="shared" si="100"/>
        <v>#VALUE!</v>
      </c>
      <c r="AO32" s="205">
        <v>1</v>
      </c>
      <c r="AP32" s="204">
        <f t="shared" ref="AP32:BJ32" si="101">AP304</f>
        <v>0</v>
      </c>
      <c r="AQ32" s="204">
        <f t="shared" si="101"/>
        <v>0</v>
      </c>
      <c r="AR32" s="204" t="e">
        <f t="shared" si="101"/>
        <v>#REF!</v>
      </c>
      <c r="AS32" s="204">
        <f t="shared" si="101"/>
        <v>348761.3</v>
      </c>
      <c r="AT32" s="204">
        <f t="shared" si="101"/>
        <v>0</v>
      </c>
      <c r="AU32" s="204">
        <f t="shared" si="101"/>
        <v>348761.3</v>
      </c>
      <c r="AV32" s="204">
        <f t="shared" si="101"/>
        <v>0</v>
      </c>
      <c r="AW32" s="204">
        <f t="shared" si="101"/>
        <v>0</v>
      </c>
      <c r="AX32" s="204">
        <f t="shared" si="101"/>
        <v>0</v>
      </c>
      <c r="AY32" s="204">
        <f t="shared" si="101"/>
        <v>348761.3</v>
      </c>
      <c r="AZ32" s="204">
        <f t="shared" si="101"/>
        <v>0</v>
      </c>
      <c r="BA32" s="204">
        <f t="shared" si="101"/>
        <v>348761.3</v>
      </c>
      <c r="BB32" s="204">
        <f t="shared" si="101"/>
        <v>600000</v>
      </c>
      <c r="BC32" s="204">
        <f t="shared" si="101"/>
        <v>0</v>
      </c>
      <c r="BD32" s="204">
        <f t="shared" si="101"/>
        <v>600000</v>
      </c>
      <c r="BE32" s="204">
        <f t="shared" si="101"/>
        <v>315773.90000000002</v>
      </c>
      <c r="BF32" s="204">
        <f t="shared" si="101"/>
        <v>0</v>
      </c>
      <c r="BG32" s="204">
        <f t="shared" si="101"/>
        <v>315773.90000000002</v>
      </c>
      <c r="BH32" s="204">
        <f t="shared" si="101"/>
        <v>664535.19999999995</v>
      </c>
      <c r="BI32" s="204">
        <f t="shared" si="101"/>
        <v>0</v>
      </c>
      <c r="BJ32" s="204">
        <f t="shared" si="101"/>
        <v>664535.19999999995</v>
      </c>
      <c r="BK32" s="206">
        <v>1</v>
      </c>
      <c r="BL32" s="204">
        <f t="shared" ref="BL32:CD32" si="102">BL304</f>
        <v>348761.3</v>
      </c>
      <c r="BM32" s="204">
        <f t="shared" si="102"/>
        <v>0</v>
      </c>
      <c r="BN32" s="204">
        <f t="shared" si="102"/>
        <v>0</v>
      </c>
      <c r="BO32" s="204">
        <f t="shared" si="102"/>
        <v>0</v>
      </c>
      <c r="BP32" s="204">
        <f t="shared" si="102"/>
        <v>0</v>
      </c>
      <c r="BQ32" s="204">
        <f t="shared" si="102"/>
        <v>0</v>
      </c>
      <c r="BR32" s="204">
        <f t="shared" si="102"/>
        <v>0</v>
      </c>
      <c r="BS32" s="204">
        <f t="shared" si="102"/>
        <v>664535.19999999995</v>
      </c>
      <c r="BT32" s="204">
        <f t="shared" si="102"/>
        <v>0</v>
      </c>
      <c r="BU32" s="204">
        <f t="shared" si="102"/>
        <v>664535.19999999995</v>
      </c>
      <c r="BV32" s="204">
        <f t="shared" si="102"/>
        <v>348761.3</v>
      </c>
      <c r="BW32" s="204">
        <f t="shared" si="102"/>
        <v>0</v>
      </c>
      <c r="BX32" s="204">
        <f t="shared" si="102"/>
        <v>348761.3</v>
      </c>
      <c r="BY32" s="204" t="e">
        <f t="shared" si="102"/>
        <v>#REF!</v>
      </c>
      <c r="BZ32" s="204">
        <f t="shared" si="102"/>
        <v>0</v>
      </c>
      <c r="CA32" s="204" t="e">
        <f t="shared" si="102"/>
        <v>#REF!</v>
      </c>
      <c r="CB32" s="204" t="e">
        <f t="shared" si="102"/>
        <v>#REF!</v>
      </c>
      <c r="CC32" s="204">
        <f t="shared" si="102"/>
        <v>0</v>
      </c>
      <c r="CD32" s="204" t="e">
        <f t="shared" si="102"/>
        <v>#REF!</v>
      </c>
      <c r="CE32" s="204">
        <v>1</v>
      </c>
      <c r="CF32" s="204" t="e">
        <f>CF304</f>
        <v>#REF!</v>
      </c>
      <c r="CG32" s="204"/>
      <c r="CH32" s="204" t="e">
        <f t="shared" ref="CH32:DH32" si="103">CH304</f>
        <v>#REF!</v>
      </c>
      <c r="CI32" s="204" t="e">
        <f t="shared" si="103"/>
        <v>#REF!</v>
      </c>
      <c r="CJ32" s="204" t="e">
        <f t="shared" si="103"/>
        <v>#REF!</v>
      </c>
      <c r="CK32" s="204" t="e">
        <f t="shared" si="103"/>
        <v>#REF!</v>
      </c>
      <c r="CL32" s="204" t="e">
        <f t="shared" si="103"/>
        <v>#REF!</v>
      </c>
      <c r="CM32" s="204" t="e">
        <f t="shared" si="103"/>
        <v>#REF!</v>
      </c>
      <c r="CN32" s="204">
        <f t="shared" si="103"/>
        <v>0</v>
      </c>
      <c r="CO32" s="204">
        <f t="shared" si="103"/>
        <v>0</v>
      </c>
      <c r="CP32" s="204">
        <f t="shared" si="103"/>
        <v>0</v>
      </c>
      <c r="CQ32" s="204" t="e">
        <f t="shared" si="103"/>
        <v>#REF!</v>
      </c>
      <c r="CR32" s="204" t="e">
        <f t="shared" si="103"/>
        <v>#REF!</v>
      </c>
      <c r="CS32" s="204" t="e">
        <f t="shared" si="103"/>
        <v>#REF!</v>
      </c>
      <c r="CT32" s="204" t="e">
        <f t="shared" si="103"/>
        <v>#REF!</v>
      </c>
      <c r="CU32" s="204">
        <f t="shared" si="103"/>
        <v>0</v>
      </c>
      <c r="CV32" s="204" t="e">
        <f t="shared" si="103"/>
        <v>#REF!</v>
      </c>
      <c r="CW32" s="207" t="e">
        <f t="shared" si="103"/>
        <v>#REF!</v>
      </c>
      <c r="CX32" s="207">
        <f t="shared" si="103"/>
        <v>0</v>
      </c>
      <c r="CY32" s="207" t="e">
        <f t="shared" si="103"/>
        <v>#REF!</v>
      </c>
      <c r="CZ32" s="207" t="e">
        <f t="shared" si="103"/>
        <v>#REF!</v>
      </c>
      <c r="DA32" s="207">
        <f t="shared" si="103"/>
        <v>0</v>
      </c>
      <c r="DB32" s="207" t="e">
        <f t="shared" si="103"/>
        <v>#REF!</v>
      </c>
      <c r="DC32" s="207" t="e">
        <f t="shared" si="103"/>
        <v>#REF!</v>
      </c>
      <c r="DD32" s="207">
        <f t="shared" si="103"/>
        <v>0</v>
      </c>
      <c r="DE32" s="207" t="e">
        <f t="shared" si="103"/>
        <v>#REF!</v>
      </c>
      <c r="DF32" s="207" t="e">
        <f t="shared" si="103"/>
        <v>#REF!</v>
      </c>
      <c r="DG32" s="207">
        <f t="shared" si="103"/>
        <v>0</v>
      </c>
      <c r="DH32" s="207" t="e">
        <f t="shared" si="103"/>
        <v>#REF!</v>
      </c>
      <c r="DI32" s="207">
        <f>DJ32+DK32+DL32</f>
        <v>1457353.3503399999</v>
      </c>
      <c r="DJ32" s="207">
        <f>DJ304</f>
        <v>0</v>
      </c>
      <c r="DK32" s="207">
        <f t="shared" si="94"/>
        <v>0</v>
      </c>
      <c r="DL32" s="207">
        <f t="shared" si="94"/>
        <v>1457353.3503399999</v>
      </c>
      <c r="DM32" s="207" t="e">
        <f>DO32+DP32+DQ32</f>
        <v>#REF!</v>
      </c>
      <c r="DN32" s="208" t="e">
        <f t="shared" si="7"/>
        <v>#REF!</v>
      </c>
      <c r="DO32" s="207">
        <f>DO304</f>
        <v>0</v>
      </c>
      <c r="DP32" s="207">
        <f t="shared" ref="DP32:DQ32" si="104">DP304</f>
        <v>0</v>
      </c>
      <c r="DQ32" s="207" t="e">
        <f t="shared" si="104"/>
        <v>#REF!</v>
      </c>
      <c r="DR32" s="207" t="e">
        <f t="shared" si="75"/>
        <v>#REF!</v>
      </c>
      <c r="DS32" s="208" t="e">
        <f>DR32/DI32</f>
        <v>#REF!</v>
      </c>
      <c r="DT32" s="207">
        <f>DT304</f>
        <v>0</v>
      </c>
      <c r="DU32" s="207">
        <f t="shared" ref="DU32:DV32" si="105">DU304</f>
        <v>0</v>
      </c>
      <c r="DV32" s="207" t="e">
        <f t="shared" si="105"/>
        <v>#REF!</v>
      </c>
      <c r="DW32" s="207"/>
      <c r="DX32" s="207">
        <f t="shared" si="94"/>
        <v>1342011.3527200001</v>
      </c>
      <c r="DY32" s="209">
        <f t="shared" si="82"/>
        <v>0.92085516007968105</v>
      </c>
      <c r="DZ32" s="207">
        <f>DZ304</f>
        <v>0</v>
      </c>
      <c r="EA32" s="209">
        <v>0</v>
      </c>
      <c r="EB32" s="207">
        <f t="shared" si="96"/>
        <v>0</v>
      </c>
      <c r="EC32" s="209">
        <v>0</v>
      </c>
      <c r="ED32" s="207">
        <f t="shared" si="96"/>
        <v>1342011.3527200001</v>
      </c>
      <c r="EE32" s="209">
        <f>ED32/DL32</f>
        <v>0.92085516007968105</v>
      </c>
      <c r="EF32" s="210">
        <f t="shared" si="84"/>
        <v>115341.99762000001</v>
      </c>
      <c r="EG32" s="209">
        <f t="shared" si="85"/>
        <v>7.9144839920319093E-2</v>
      </c>
      <c r="EH32" s="210">
        <f t="shared" ref="EH32:EJ32" si="106">EH304</f>
        <v>0</v>
      </c>
      <c r="EI32" s="210">
        <f t="shared" si="106"/>
        <v>0</v>
      </c>
      <c r="EJ32" s="210">
        <f t="shared" si="106"/>
        <v>115341.99762000001</v>
      </c>
      <c r="EK32" s="210">
        <f t="shared" si="98"/>
        <v>1342011.3527200001</v>
      </c>
      <c r="EL32" s="209">
        <f>EK32/DI32</f>
        <v>0.92085516007968105</v>
      </c>
      <c r="EM32" s="211" t="e">
        <f>EK32/DM32</f>
        <v>#REF!</v>
      </c>
      <c r="EN32" s="209"/>
      <c r="EO32" s="209"/>
      <c r="EP32" s="209"/>
      <c r="EQ32" s="209"/>
      <c r="ER32" s="209"/>
      <c r="ES32" s="210">
        <f t="shared" ref="ES32" si="107">ES304</f>
        <v>0</v>
      </c>
      <c r="ET32" s="209">
        <v>0</v>
      </c>
      <c r="EU32" s="210">
        <f t="shared" ref="EU32" si="108">EU304</f>
        <v>0</v>
      </c>
      <c r="EV32" s="209">
        <v>0</v>
      </c>
      <c r="EW32" s="210">
        <f t="shared" ref="EW32" si="109">EW304</f>
        <v>1342011.3527200001</v>
      </c>
      <c r="EX32" s="209">
        <f>EW32/DL32</f>
        <v>0.92085516007968105</v>
      </c>
      <c r="EY32" s="207">
        <f t="shared" si="99"/>
        <v>115341.99762000001</v>
      </c>
      <c r="EZ32" s="209">
        <f t="shared" si="78"/>
        <v>7.9144839920319093E-2</v>
      </c>
      <c r="FA32" s="207">
        <f t="shared" ref="FA32:FC32" si="110">FA304</f>
        <v>0</v>
      </c>
      <c r="FB32" s="207">
        <f t="shared" si="110"/>
        <v>0</v>
      </c>
      <c r="FC32" s="207">
        <f t="shared" si="110"/>
        <v>115341.99762000001</v>
      </c>
      <c r="FD32" s="210">
        <f>FF32+FH32+FJ32</f>
        <v>1513756.68062</v>
      </c>
      <c r="FE32" s="209">
        <f>FD32/DI32</f>
        <v>1.0387025770152731</v>
      </c>
      <c r="FF32" s="210">
        <f t="shared" ref="FF32" si="111">FF304</f>
        <v>0</v>
      </c>
      <c r="FG32" s="209">
        <v>0</v>
      </c>
      <c r="FH32" s="210">
        <f t="shared" ref="FH32" si="112">FH304</f>
        <v>0</v>
      </c>
      <c r="FI32" s="207">
        <v>0</v>
      </c>
      <c r="FJ32" s="210">
        <f t="shared" ref="FJ32" si="113">FJ304</f>
        <v>1513756.68062</v>
      </c>
      <c r="FK32" s="209">
        <f>FJ32/DL32</f>
        <v>1.0387025770152731</v>
      </c>
      <c r="FL32" s="210">
        <f>FN32+FP32+FR32</f>
        <v>0</v>
      </c>
      <c r="FM32" s="209" t="e">
        <f>FL32/DQ32</f>
        <v>#REF!</v>
      </c>
      <c r="FN32" s="210">
        <f t="shared" ref="FN32" si="114">FN304</f>
        <v>0</v>
      </c>
      <c r="FO32" s="209">
        <v>0</v>
      </c>
      <c r="FP32" s="210">
        <f t="shared" ref="FP32" si="115">FP304</f>
        <v>0</v>
      </c>
      <c r="FQ32" s="207">
        <v>0</v>
      </c>
      <c r="FR32" s="210">
        <f t="shared" ref="FR32" si="116">FR304</f>
        <v>0</v>
      </c>
      <c r="FS32" s="209" t="e">
        <f>FR32/DT32</f>
        <v>#DIV/0!</v>
      </c>
      <c r="FT32" s="210">
        <f t="shared" si="80"/>
        <v>0</v>
      </c>
      <c r="FU32" s="209">
        <f t="shared" si="15"/>
        <v>0</v>
      </c>
      <c r="FV32" s="210">
        <f t="shared" ref="FV32:FW32" si="117">FV304</f>
        <v>0</v>
      </c>
      <c r="FW32" s="210">
        <f t="shared" si="117"/>
        <v>0</v>
      </c>
      <c r="FX32" s="207">
        <v>0</v>
      </c>
      <c r="FY32" s="210">
        <f t="shared" ref="FY32" si="118">FY304</f>
        <v>0</v>
      </c>
      <c r="FZ32" s="209">
        <v>0</v>
      </c>
      <c r="GA32" s="212"/>
      <c r="GB32" s="213"/>
      <c r="GC32" s="213"/>
      <c r="GD32" s="213"/>
      <c r="GE32" s="213"/>
      <c r="GF32" s="213"/>
      <c r="GG32" s="213"/>
    </row>
    <row r="33" spans="2:189" s="216" customFormat="1" ht="31.5" customHeight="1" x14ac:dyDescent="0.3">
      <c r="B33" s="1164" t="s">
        <v>150</v>
      </c>
      <c r="C33" s="1165"/>
      <c r="D33" s="1165"/>
      <c r="E33" s="1165"/>
      <c r="F33" s="1165"/>
      <c r="G33" s="1165"/>
      <c r="H33" s="1165"/>
      <c r="I33" s="1165"/>
      <c r="J33" s="1165"/>
      <c r="K33" s="1165"/>
      <c r="L33" s="1165"/>
      <c r="M33" s="1165"/>
      <c r="N33" s="1165"/>
      <c r="O33" s="1165"/>
      <c r="P33" s="1165"/>
      <c r="Q33" s="1165"/>
      <c r="R33" s="1165"/>
      <c r="S33" s="1165"/>
      <c r="T33" s="1165"/>
      <c r="U33" s="1165"/>
      <c r="V33" s="1165"/>
      <c r="W33" s="1165"/>
      <c r="X33" s="1165"/>
      <c r="Y33" s="1165"/>
      <c r="Z33" s="1165"/>
      <c r="AA33" s="1165"/>
      <c r="AB33" s="1165"/>
      <c r="AC33" s="1165"/>
      <c r="AD33" s="1165"/>
      <c r="AE33" s="1165"/>
      <c r="AF33" s="1165"/>
      <c r="AG33" s="1165"/>
      <c r="AH33" s="1165"/>
      <c r="AI33" s="1165"/>
      <c r="AJ33" s="1165"/>
      <c r="AK33" s="1165"/>
      <c r="AL33" s="1165"/>
      <c r="AM33" s="1165"/>
      <c r="AN33" s="1165"/>
      <c r="AO33" s="1165"/>
      <c r="AP33" s="1165"/>
      <c r="AQ33" s="1165"/>
      <c r="AR33" s="1165"/>
      <c r="AS33" s="1165"/>
      <c r="AT33" s="1165"/>
      <c r="AU33" s="1165"/>
      <c r="AV33" s="1165"/>
      <c r="AW33" s="1165"/>
      <c r="AX33" s="1165"/>
      <c r="AY33" s="1165"/>
      <c r="AZ33" s="1165"/>
      <c r="BA33" s="1165"/>
      <c r="BB33" s="1165"/>
      <c r="BC33" s="1165"/>
      <c r="BD33" s="1165"/>
      <c r="BE33" s="1165"/>
      <c r="BF33" s="1165"/>
      <c r="BG33" s="1165"/>
      <c r="BH33" s="1165"/>
      <c r="BI33" s="1165"/>
      <c r="BJ33" s="1165"/>
      <c r="BK33" s="1165"/>
      <c r="BL33" s="1165"/>
      <c r="BM33" s="1165"/>
      <c r="BN33" s="1165"/>
      <c r="BO33" s="1165"/>
      <c r="BP33" s="1165"/>
      <c r="BQ33" s="1165"/>
      <c r="BR33" s="1165"/>
      <c r="BS33" s="1165"/>
      <c r="BT33" s="1165"/>
      <c r="BU33" s="1165"/>
      <c r="BV33" s="1165"/>
      <c r="BW33" s="1165"/>
      <c r="BX33" s="1165"/>
      <c r="BY33" s="1165"/>
      <c r="BZ33" s="1165"/>
      <c r="CA33" s="1165"/>
      <c r="CB33" s="1165"/>
      <c r="CC33" s="1165"/>
      <c r="CD33" s="1165"/>
      <c r="CE33" s="1165"/>
      <c r="CF33" s="1165"/>
      <c r="CG33" s="1165"/>
      <c r="CH33" s="1165"/>
      <c r="CI33" s="1165"/>
      <c r="CJ33" s="1165"/>
      <c r="CK33" s="1165"/>
      <c r="CL33" s="1165"/>
      <c r="CM33" s="1165"/>
      <c r="CN33" s="1165"/>
      <c r="CO33" s="1165"/>
      <c r="CP33" s="1165"/>
      <c r="CQ33" s="1165"/>
      <c r="CR33" s="1165"/>
      <c r="CS33" s="1165"/>
      <c r="CT33" s="1165"/>
      <c r="CU33" s="1165"/>
      <c r="CV33" s="1165"/>
      <c r="CW33" s="1165"/>
      <c r="CX33" s="1165"/>
      <c r="CY33" s="1165"/>
      <c r="CZ33" s="1165"/>
      <c r="DA33" s="1165"/>
      <c r="DB33" s="1165"/>
      <c r="DC33" s="1165"/>
      <c r="DD33" s="1165"/>
      <c r="DE33" s="1165"/>
      <c r="DF33" s="1165"/>
      <c r="DG33" s="1165"/>
      <c r="DH33" s="1165"/>
      <c r="DI33" s="1165"/>
      <c r="DJ33" s="1165"/>
      <c r="DK33" s="1165"/>
      <c r="DL33" s="1165"/>
      <c r="DM33" s="1165"/>
      <c r="DN33" s="1165"/>
      <c r="DO33" s="1165"/>
      <c r="DP33" s="1165"/>
      <c r="DQ33" s="1165"/>
      <c r="DR33" s="1165"/>
      <c r="DS33" s="1165"/>
      <c r="DT33" s="1165"/>
      <c r="DU33" s="1165"/>
      <c r="DV33" s="1165"/>
      <c r="DW33" s="1165"/>
      <c r="DX33" s="1165"/>
      <c r="DY33" s="1165"/>
      <c r="DZ33" s="1165"/>
      <c r="EA33" s="1165"/>
      <c r="EB33" s="1165"/>
      <c r="EC33" s="1165"/>
      <c r="ED33" s="1165"/>
      <c r="EE33" s="1165"/>
      <c r="EF33" s="1165"/>
      <c r="EG33" s="1165"/>
      <c r="EH33" s="1165"/>
      <c r="EI33" s="1165"/>
      <c r="EJ33" s="1165"/>
      <c r="EK33" s="1165"/>
      <c r="EL33" s="1165"/>
      <c r="EM33" s="1165"/>
      <c r="EN33" s="1165"/>
      <c r="EO33" s="1165"/>
      <c r="EP33" s="1165"/>
      <c r="EQ33" s="1165"/>
      <c r="ER33" s="1165"/>
      <c r="ES33" s="1165"/>
      <c r="ET33" s="1165"/>
      <c r="EU33" s="1165"/>
      <c r="EV33" s="1165"/>
      <c r="EW33" s="1165"/>
      <c r="EX33" s="1165"/>
      <c r="EY33" s="1165"/>
      <c r="EZ33" s="1165"/>
      <c r="FA33" s="1165"/>
      <c r="FB33" s="1165"/>
      <c r="FC33" s="1165"/>
      <c r="FD33" s="1165"/>
      <c r="FE33" s="1165"/>
      <c r="FF33" s="1165"/>
      <c r="FG33" s="1165"/>
      <c r="FH33" s="1165"/>
      <c r="FI33" s="1165"/>
      <c r="FJ33" s="1165"/>
      <c r="FK33" s="1165"/>
      <c r="FL33" s="1165"/>
      <c r="FM33" s="1165"/>
      <c r="FN33" s="1165"/>
      <c r="FO33" s="1165"/>
      <c r="FP33" s="1165"/>
      <c r="FQ33" s="1165"/>
      <c r="FR33" s="1165"/>
      <c r="FS33" s="1166"/>
      <c r="FT33" s="215"/>
      <c r="FU33" s="215"/>
      <c r="FV33" s="215"/>
      <c r="FW33" s="215"/>
      <c r="FX33" s="215"/>
      <c r="FY33" s="215"/>
      <c r="GA33" s="217"/>
      <c r="GB33" s="215"/>
      <c r="GC33" s="215"/>
      <c r="GD33" s="215"/>
      <c r="GE33" s="215"/>
      <c r="GF33" s="215"/>
      <c r="GG33" s="215"/>
    </row>
    <row r="34" spans="2:189" s="230" customFormat="1" ht="93.75" customHeight="1" x14ac:dyDescent="0.25">
      <c r="B34" s="218" t="s">
        <v>151</v>
      </c>
      <c r="C34" s="219" t="s">
        <v>152</v>
      </c>
      <c r="D34" s="220"/>
      <c r="E34" s="221" t="e">
        <f t="shared" ref="E34:E38" si="119">F34+G34</f>
        <v>#REF!</v>
      </c>
      <c r="F34" s="221" t="e">
        <f>#REF!+#REF!</f>
        <v>#REF!</v>
      </c>
      <c r="G34" s="221" t="e">
        <f>#REF!+#REF!</f>
        <v>#REF!</v>
      </c>
      <c r="H34" s="222" t="e">
        <f t="shared" ref="H34:H38" si="120">I34+J34</f>
        <v>#REF!</v>
      </c>
      <c r="I34" s="221" t="e">
        <f>#REF!+#REF!</f>
        <v>#REF!</v>
      </c>
      <c r="J34" s="221" t="e">
        <f>#REF!+#REF!</f>
        <v>#REF!</v>
      </c>
      <c r="K34" s="221" t="e">
        <f t="shared" ref="K34:K38" si="121">L34+M34</f>
        <v>#REF!</v>
      </c>
      <c r="L34" s="221" t="e">
        <f>#REF!+#REF!</f>
        <v>#REF!</v>
      </c>
      <c r="M34" s="221" t="e">
        <f>#REF!+#REF!</f>
        <v>#REF!</v>
      </c>
      <c r="N34" s="222" t="e">
        <f t="shared" ref="N34:N38" si="122">O34+P34</f>
        <v>#REF!</v>
      </c>
      <c r="O34" s="221" t="e">
        <f>#REF!+#REF!</f>
        <v>#REF!</v>
      </c>
      <c r="P34" s="221" t="e">
        <f>#REF!+#REF!</f>
        <v>#REF!</v>
      </c>
      <c r="Q34" s="223" t="e">
        <f t="shared" ref="Q34:Q38" si="123">R34+S34</f>
        <v>#REF!</v>
      </c>
      <c r="R34" s="223" t="e">
        <f>#REF!+#REF!</f>
        <v>#REF!</v>
      </c>
      <c r="S34" s="223" t="e">
        <f>#REF!+#REF!</f>
        <v>#REF!</v>
      </c>
      <c r="T34" s="223" t="e">
        <f t="shared" ref="T34:AN34" si="124">T38+T90</f>
        <v>#REF!</v>
      </c>
      <c r="U34" s="223" t="e">
        <f t="shared" si="124"/>
        <v>#REF!</v>
      </c>
      <c r="V34" s="223" t="e">
        <f t="shared" si="124"/>
        <v>#REF!</v>
      </c>
      <c r="W34" s="223" t="e">
        <f t="shared" si="124"/>
        <v>#REF!</v>
      </c>
      <c r="X34" s="223" t="e">
        <f t="shared" si="124"/>
        <v>#REF!</v>
      </c>
      <c r="Y34" s="223" t="e">
        <f t="shared" si="124"/>
        <v>#REF!</v>
      </c>
      <c r="Z34" s="223" t="e">
        <f t="shared" si="124"/>
        <v>#REF!</v>
      </c>
      <c r="AA34" s="223" t="e">
        <f t="shared" si="124"/>
        <v>#REF!</v>
      </c>
      <c r="AB34" s="223" t="e">
        <f t="shared" si="124"/>
        <v>#REF!</v>
      </c>
      <c r="AC34" s="223" t="e">
        <f t="shared" si="124"/>
        <v>#REF!</v>
      </c>
      <c r="AD34" s="223" t="e">
        <f t="shared" si="124"/>
        <v>#REF!</v>
      </c>
      <c r="AE34" s="223" t="e">
        <f t="shared" si="124"/>
        <v>#REF!</v>
      </c>
      <c r="AF34" s="223" t="e">
        <f t="shared" si="124"/>
        <v>#REF!</v>
      </c>
      <c r="AG34" s="223" t="e">
        <f t="shared" si="124"/>
        <v>#REF!</v>
      </c>
      <c r="AH34" s="223" t="e">
        <f t="shared" si="124"/>
        <v>#REF!</v>
      </c>
      <c r="AI34" s="223" t="e">
        <f t="shared" si="124"/>
        <v>#REF!</v>
      </c>
      <c r="AJ34" s="223" t="e">
        <f t="shared" si="124"/>
        <v>#REF!</v>
      </c>
      <c r="AK34" s="223" t="e">
        <f t="shared" si="124"/>
        <v>#REF!</v>
      </c>
      <c r="AL34" s="223" t="e">
        <f t="shared" si="124"/>
        <v>#REF!</v>
      </c>
      <c r="AM34" s="223" t="e">
        <f t="shared" si="124"/>
        <v>#REF!</v>
      </c>
      <c r="AN34" s="223" t="e">
        <f t="shared" si="124"/>
        <v>#REF!</v>
      </c>
      <c r="AO34" s="224">
        <v>1</v>
      </c>
      <c r="AP34" s="223" t="e">
        <f t="shared" ref="AP34:BJ34" si="125">AP38+AP90</f>
        <v>#REF!</v>
      </c>
      <c r="AQ34" s="223" t="e">
        <f t="shared" si="125"/>
        <v>#REF!</v>
      </c>
      <c r="AR34" s="223" t="e">
        <f t="shared" si="125"/>
        <v>#REF!</v>
      </c>
      <c r="AS34" s="223" t="e">
        <f t="shared" si="125"/>
        <v>#REF!</v>
      </c>
      <c r="AT34" s="223" t="e">
        <f t="shared" si="125"/>
        <v>#REF!</v>
      </c>
      <c r="AU34" s="223" t="e">
        <f t="shared" si="125"/>
        <v>#REF!</v>
      </c>
      <c r="AV34" s="223" t="e">
        <f t="shared" si="125"/>
        <v>#REF!</v>
      </c>
      <c r="AW34" s="223" t="e">
        <f t="shared" si="125"/>
        <v>#REF!</v>
      </c>
      <c r="AX34" s="223" t="e">
        <f t="shared" si="125"/>
        <v>#REF!</v>
      </c>
      <c r="AY34" s="223" t="e">
        <f t="shared" si="125"/>
        <v>#REF!</v>
      </c>
      <c r="AZ34" s="223" t="e">
        <f t="shared" si="125"/>
        <v>#REF!</v>
      </c>
      <c r="BA34" s="223" t="e">
        <f t="shared" si="125"/>
        <v>#REF!</v>
      </c>
      <c r="BB34" s="223" t="e">
        <f t="shared" si="125"/>
        <v>#REF!</v>
      </c>
      <c r="BC34" s="223" t="e">
        <f t="shared" si="125"/>
        <v>#REF!</v>
      </c>
      <c r="BD34" s="223" t="e">
        <f t="shared" si="125"/>
        <v>#REF!</v>
      </c>
      <c r="BE34" s="223" t="e">
        <f t="shared" si="125"/>
        <v>#REF!</v>
      </c>
      <c r="BF34" s="223" t="e">
        <f t="shared" si="125"/>
        <v>#REF!</v>
      </c>
      <c r="BG34" s="223" t="e">
        <f t="shared" si="125"/>
        <v>#REF!</v>
      </c>
      <c r="BH34" s="223" t="e">
        <f t="shared" si="125"/>
        <v>#REF!</v>
      </c>
      <c r="BI34" s="223" t="e">
        <f t="shared" si="125"/>
        <v>#REF!</v>
      </c>
      <c r="BJ34" s="223" t="e">
        <f t="shared" si="125"/>
        <v>#REF!</v>
      </c>
      <c r="BK34" s="225">
        <v>1</v>
      </c>
      <c r="BL34" s="226" t="e">
        <f t="shared" ref="BL34" si="126">AZ34</f>
        <v>#REF!</v>
      </c>
      <c r="BM34" s="223" t="e">
        <f t="shared" ref="BM34:CD34" si="127">BM38+BM90</f>
        <v>#REF!</v>
      </c>
      <c r="BN34" s="223" t="e">
        <f t="shared" si="127"/>
        <v>#REF!</v>
      </c>
      <c r="BO34" s="223" t="e">
        <f t="shared" si="127"/>
        <v>#REF!</v>
      </c>
      <c r="BP34" s="223" t="e">
        <f t="shared" si="127"/>
        <v>#REF!</v>
      </c>
      <c r="BQ34" s="223" t="e">
        <f t="shared" si="127"/>
        <v>#REF!</v>
      </c>
      <c r="BR34" s="223" t="e">
        <f t="shared" si="127"/>
        <v>#REF!</v>
      </c>
      <c r="BS34" s="223" t="e">
        <f t="shared" si="127"/>
        <v>#REF!</v>
      </c>
      <c r="BT34" s="223" t="e">
        <f t="shared" si="127"/>
        <v>#REF!</v>
      </c>
      <c r="BU34" s="223" t="e">
        <f t="shared" si="127"/>
        <v>#REF!</v>
      </c>
      <c r="BV34" s="223" t="e">
        <f t="shared" si="127"/>
        <v>#REF!</v>
      </c>
      <c r="BW34" s="223" t="e">
        <f t="shared" si="127"/>
        <v>#REF!</v>
      </c>
      <c r="BX34" s="223" t="e">
        <f t="shared" si="127"/>
        <v>#REF!</v>
      </c>
      <c r="BY34" s="223" t="e">
        <f t="shared" si="127"/>
        <v>#REF!</v>
      </c>
      <c r="BZ34" s="223" t="e">
        <f t="shared" si="127"/>
        <v>#REF!</v>
      </c>
      <c r="CA34" s="223" t="e">
        <f t="shared" si="127"/>
        <v>#REF!</v>
      </c>
      <c r="CB34" s="223" t="e">
        <f t="shared" si="127"/>
        <v>#REF!</v>
      </c>
      <c r="CC34" s="223" t="e">
        <f t="shared" si="127"/>
        <v>#REF!</v>
      </c>
      <c r="CD34" s="223" t="e">
        <f t="shared" si="127"/>
        <v>#REF!</v>
      </c>
      <c r="CE34" s="226">
        <v>1</v>
      </c>
      <c r="CF34" s="226" t="e">
        <f t="shared" ref="CF34" si="128">BW34</f>
        <v>#REF!</v>
      </c>
      <c r="CG34" s="223"/>
      <c r="CH34" s="223" t="e">
        <f t="shared" ref="CH34:DJ34" si="129">CH38+CH90</f>
        <v>#REF!</v>
      </c>
      <c r="CI34" s="223" t="e">
        <f t="shared" si="129"/>
        <v>#REF!</v>
      </c>
      <c r="CJ34" s="223" t="e">
        <f t="shared" si="129"/>
        <v>#REF!</v>
      </c>
      <c r="CK34" s="223" t="e">
        <f t="shared" si="129"/>
        <v>#REF!</v>
      </c>
      <c r="CL34" s="223" t="e">
        <f t="shared" si="129"/>
        <v>#REF!</v>
      </c>
      <c r="CM34" s="223" t="e">
        <f t="shared" si="129"/>
        <v>#REF!</v>
      </c>
      <c r="CN34" s="223" t="e">
        <f t="shared" si="129"/>
        <v>#REF!</v>
      </c>
      <c r="CO34" s="223" t="e">
        <f t="shared" si="129"/>
        <v>#REF!</v>
      </c>
      <c r="CP34" s="223" t="e">
        <f t="shared" si="129"/>
        <v>#REF!</v>
      </c>
      <c r="CQ34" s="223" t="e">
        <f t="shared" si="129"/>
        <v>#REF!</v>
      </c>
      <c r="CR34" s="223" t="e">
        <f t="shared" si="129"/>
        <v>#REF!</v>
      </c>
      <c r="CS34" s="223" t="e">
        <f t="shared" si="129"/>
        <v>#REF!</v>
      </c>
      <c r="CT34" s="223" t="e">
        <f t="shared" si="129"/>
        <v>#REF!</v>
      </c>
      <c r="CU34" s="223" t="e">
        <f t="shared" si="129"/>
        <v>#REF!</v>
      </c>
      <c r="CV34" s="223" t="e">
        <f t="shared" si="129"/>
        <v>#REF!</v>
      </c>
      <c r="CW34" s="223" t="e">
        <f t="shared" si="129"/>
        <v>#REF!</v>
      </c>
      <c r="CX34" s="223" t="e">
        <f t="shared" si="129"/>
        <v>#REF!</v>
      </c>
      <c r="CY34" s="223" t="e">
        <f t="shared" si="129"/>
        <v>#REF!</v>
      </c>
      <c r="CZ34" s="223" t="e">
        <f t="shared" si="129"/>
        <v>#REF!</v>
      </c>
      <c r="DA34" s="223" t="e">
        <f t="shared" si="129"/>
        <v>#REF!</v>
      </c>
      <c r="DB34" s="223" t="e">
        <f t="shared" si="129"/>
        <v>#REF!</v>
      </c>
      <c r="DC34" s="223">
        <f t="shared" si="129"/>
        <v>0</v>
      </c>
      <c r="DD34" s="223">
        <f t="shared" si="129"/>
        <v>0</v>
      </c>
      <c r="DE34" s="223">
        <f t="shared" si="129"/>
        <v>0</v>
      </c>
      <c r="DF34" s="223" t="e">
        <f t="shared" si="129"/>
        <v>#REF!</v>
      </c>
      <c r="DG34" s="223" t="e">
        <f t="shared" si="129"/>
        <v>#REF!</v>
      </c>
      <c r="DH34" s="223" t="e">
        <f t="shared" si="129"/>
        <v>#REF!</v>
      </c>
      <c r="DI34" s="223">
        <f t="shared" si="129"/>
        <v>3875604.6824400001</v>
      </c>
      <c r="DJ34" s="223">
        <f t="shared" si="129"/>
        <v>3875604.6824400001</v>
      </c>
      <c r="DK34" s="223"/>
      <c r="DL34" s="223"/>
      <c r="DM34" s="223" t="e">
        <f>DM38+DM90</f>
        <v>#REF!</v>
      </c>
      <c r="DN34" s="81" t="e">
        <f t="shared" si="7"/>
        <v>#REF!</v>
      </c>
      <c r="DO34" s="223" t="e">
        <f>DO38+DO90</f>
        <v>#REF!</v>
      </c>
      <c r="DP34" s="223"/>
      <c r="DQ34" s="223"/>
      <c r="DR34" s="223" t="e">
        <f>DR38+DR90</f>
        <v>#REF!</v>
      </c>
      <c r="DS34" s="81" t="e">
        <f t="shared" ref="DS34:DS40" si="130">DR34/DI34</f>
        <v>#REF!</v>
      </c>
      <c r="DT34" s="223" t="e">
        <f>DT38+DT90</f>
        <v>#REF!</v>
      </c>
      <c r="DU34" s="223"/>
      <c r="DV34" s="223"/>
      <c r="DW34" s="223"/>
      <c r="DX34" s="223">
        <f>DZ34+EB34+ED34</f>
        <v>3547600.7091700002</v>
      </c>
      <c r="DY34" s="227">
        <f t="shared" ref="DY34:DY40" si="131">DX34/DI34</f>
        <v>0.91536702007917503</v>
      </c>
      <c r="DZ34" s="223">
        <f>DZ38+DZ90</f>
        <v>3547600.7091700002</v>
      </c>
      <c r="EA34" s="227">
        <f t="shared" ref="EA34:EA40" si="132">DZ34/DJ34</f>
        <v>0.91536702007917503</v>
      </c>
      <c r="EB34" s="221"/>
      <c r="EC34" s="227"/>
      <c r="ED34" s="221"/>
      <c r="EE34" s="227"/>
      <c r="EF34" s="221">
        <f>EH34+EI34+EJ34</f>
        <v>328003.97326999996</v>
      </c>
      <c r="EG34" s="228">
        <f>EF34/DI34</f>
        <v>8.4632979920825024E-2</v>
      </c>
      <c r="EH34" s="221">
        <f>EH38+EH90</f>
        <v>328003.97326999996</v>
      </c>
      <c r="EI34" s="223"/>
      <c r="EJ34" s="223"/>
      <c r="EK34" s="221">
        <f>ES34+EU34+EW34</f>
        <v>3547600.7097700001</v>
      </c>
      <c r="EL34" s="227">
        <f>EK34/DI34</f>
        <v>0.91536702023398953</v>
      </c>
      <c r="EM34" s="227" t="e">
        <f>EK34/DM34</f>
        <v>#REF!</v>
      </c>
      <c r="EN34" s="227"/>
      <c r="EO34" s="227"/>
      <c r="EP34" s="227"/>
      <c r="EQ34" s="227"/>
      <c r="ER34" s="227"/>
      <c r="ES34" s="221">
        <f>ES38+ES90</f>
        <v>3547600.7097700001</v>
      </c>
      <c r="ET34" s="227">
        <f>ES34/DJ34</f>
        <v>0.91536702023398953</v>
      </c>
      <c r="EU34" s="223"/>
      <c r="EV34" s="227"/>
      <c r="EW34" s="223"/>
      <c r="EX34" s="227"/>
      <c r="EY34" s="223">
        <f>FA34+FB34+FC34</f>
        <v>328003.97326999996</v>
      </c>
      <c r="EZ34" s="227">
        <f>EY34/DI34</f>
        <v>8.4632979920825024E-2</v>
      </c>
      <c r="FA34" s="223">
        <f>FA38+FA90</f>
        <v>328003.97326999996</v>
      </c>
      <c r="FB34" s="223"/>
      <c r="FC34" s="223"/>
      <c r="FD34" s="221">
        <f>FD38+FD90</f>
        <v>2778599.3377899998</v>
      </c>
      <c r="FE34" s="227">
        <f>FD34/DI34</f>
        <v>0.71694601628994092</v>
      </c>
      <c r="FF34" s="221">
        <f>FF38+FF90</f>
        <v>2778599.3377899998</v>
      </c>
      <c r="FG34" s="227">
        <f>FF34/DJ34</f>
        <v>0.71694601628994092</v>
      </c>
      <c r="FH34" s="223"/>
      <c r="FI34" s="227"/>
      <c r="FJ34" s="223"/>
      <c r="FK34" s="227"/>
      <c r="FL34" s="221">
        <f>FL38+FL90</f>
        <v>0</v>
      </c>
      <c r="FM34" s="227" t="e">
        <f>FL34/DQ34</f>
        <v>#DIV/0!</v>
      </c>
      <c r="FN34" s="221">
        <f>FN38+FN90</f>
        <v>0</v>
      </c>
      <c r="FO34" s="227" t="e">
        <f>FN34/DR34</f>
        <v>#REF!</v>
      </c>
      <c r="FP34" s="223"/>
      <c r="FQ34" s="227"/>
      <c r="FR34" s="223"/>
      <c r="FS34" s="227"/>
      <c r="FT34" s="221">
        <f>FT38+FT90</f>
        <v>5.9999999984938768E-4</v>
      </c>
      <c r="FU34" s="227">
        <f>FT34/EK34</f>
        <v>1.691283909705518E-10</v>
      </c>
      <c r="FV34" s="221">
        <f>FV38+FV90</f>
        <v>5.9999999984938768E-4</v>
      </c>
      <c r="FW34" s="223"/>
      <c r="FX34" s="227"/>
      <c r="FY34" s="223"/>
      <c r="FZ34" s="227"/>
      <c r="GA34" s="229"/>
    </row>
    <row r="35" spans="2:189" s="243" customFormat="1" ht="31.5" customHeight="1" x14ac:dyDescent="0.3">
      <c r="B35" s="231"/>
      <c r="C35" s="232" t="s">
        <v>148</v>
      </c>
      <c r="D35" s="233"/>
      <c r="E35" s="234"/>
      <c r="F35" s="234"/>
      <c r="G35" s="234"/>
      <c r="H35" s="234"/>
      <c r="I35" s="234"/>
      <c r="J35" s="234"/>
      <c r="K35" s="234"/>
      <c r="L35" s="234"/>
      <c r="M35" s="234"/>
      <c r="N35" s="234"/>
      <c r="O35" s="234"/>
      <c r="P35" s="234"/>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6"/>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7"/>
      <c r="BL35" s="238"/>
      <c r="BM35" s="235"/>
      <c r="BN35" s="235"/>
      <c r="BO35" s="235"/>
      <c r="BP35" s="235"/>
      <c r="BQ35" s="235"/>
      <c r="BR35" s="235"/>
      <c r="BS35" s="235"/>
      <c r="BT35" s="235"/>
      <c r="BU35" s="235"/>
      <c r="BV35" s="235"/>
      <c r="BW35" s="235"/>
      <c r="BX35" s="235"/>
      <c r="BY35" s="235"/>
      <c r="BZ35" s="235"/>
      <c r="CA35" s="235"/>
      <c r="CB35" s="235"/>
      <c r="CC35" s="235"/>
      <c r="CD35" s="235"/>
      <c r="CE35" s="238"/>
      <c r="CF35" s="238"/>
      <c r="CG35" s="235"/>
      <c r="CH35" s="235"/>
      <c r="CI35" s="235"/>
      <c r="CJ35" s="235"/>
      <c r="CK35" s="235"/>
      <c r="CL35" s="235"/>
      <c r="CM35" s="235"/>
      <c r="CN35" s="235"/>
      <c r="CO35" s="235"/>
      <c r="CP35" s="235"/>
      <c r="CQ35" s="235"/>
      <c r="CR35" s="235"/>
      <c r="CS35" s="235"/>
      <c r="CT35" s="235"/>
      <c r="CU35" s="235"/>
      <c r="CV35" s="235"/>
      <c r="CW35" s="235"/>
      <c r="CX35" s="235"/>
      <c r="CY35" s="235"/>
      <c r="CZ35" s="235"/>
      <c r="DA35" s="235"/>
      <c r="DB35" s="235"/>
      <c r="DC35" s="235"/>
      <c r="DD35" s="235"/>
      <c r="DE35" s="235"/>
      <c r="DF35" s="235"/>
      <c r="DG35" s="235"/>
      <c r="DH35" s="235"/>
      <c r="DI35" s="235">
        <f t="shared" ref="DI35:DI41" si="133">DJ35</f>
        <v>2145604.6824400001</v>
      </c>
      <c r="DJ35" s="235">
        <f>DJ39+DJ90</f>
        <v>2145604.6824400001</v>
      </c>
      <c r="DK35" s="235"/>
      <c r="DL35" s="235"/>
      <c r="DM35" s="235" t="e">
        <f>DO35</f>
        <v>#REF!</v>
      </c>
      <c r="DN35" s="239" t="e">
        <f>DM35/DI35</f>
        <v>#REF!</v>
      </c>
      <c r="DO35" s="235" t="e">
        <f>DO39+DO90</f>
        <v>#REF!</v>
      </c>
      <c r="DP35" s="235"/>
      <c r="DQ35" s="235"/>
      <c r="DR35" s="235" t="e">
        <f>DT35+DU35+DV35</f>
        <v>#REF!</v>
      </c>
      <c r="DS35" s="239" t="e">
        <f t="shared" si="130"/>
        <v>#REF!</v>
      </c>
      <c r="DT35" s="235" t="e">
        <f>DT39+DT90</f>
        <v>#REF!</v>
      </c>
      <c r="DU35" s="235"/>
      <c r="DV35" s="235"/>
      <c r="DW35" s="235"/>
      <c r="DX35" s="235">
        <f t="shared" ref="DX35:DX41" si="134">DZ35</f>
        <v>1817600.7091699999</v>
      </c>
      <c r="DY35" s="228">
        <f t="shared" si="131"/>
        <v>0.84712749000109788</v>
      </c>
      <c r="DZ35" s="235">
        <f>DZ39+DZ90</f>
        <v>1817600.7091699999</v>
      </c>
      <c r="EA35" s="228">
        <f t="shared" si="132"/>
        <v>0.84712749000109788</v>
      </c>
      <c r="EB35" s="234"/>
      <c r="EC35" s="228"/>
      <c r="ED35" s="234"/>
      <c r="EE35" s="228"/>
      <c r="EF35" s="234">
        <f t="shared" ref="EF35:EF36" si="135">EH35+EI35+EJ35</f>
        <v>328003.97326999996</v>
      </c>
      <c r="EG35" s="228">
        <f t="shared" ref="EG35:EG98" si="136">EF35/DI35</f>
        <v>0.15287250999890203</v>
      </c>
      <c r="EH35" s="234">
        <f>EH39+EH90</f>
        <v>328003.97326999996</v>
      </c>
      <c r="EI35" s="235"/>
      <c r="EJ35" s="235"/>
      <c r="EK35" s="234">
        <f t="shared" ref="EK35:EK40" si="137">ES35</f>
        <v>1817600.7097700001</v>
      </c>
      <c r="EL35" s="228">
        <f>EK35/DI35</f>
        <v>0.84712749028073941</v>
      </c>
      <c r="EM35" s="240" t="e">
        <f>EK35/DM35</f>
        <v>#REF!</v>
      </c>
      <c r="EN35" s="228"/>
      <c r="EO35" s="228"/>
      <c r="EP35" s="228"/>
      <c r="EQ35" s="228"/>
      <c r="ER35" s="228"/>
      <c r="ES35" s="234">
        <f>ES39+ES90</f>
        <v>1817600.7097700001</v>
      </c>
      <c r="ET35" s="228">
        <f>ES35/DJ35</f>
        <v>0.84712749028073941</v>
      </c>
      <c r="EU35" s="235"/>
      <c r="EV35" s="235"/>
      <c r="EW35" s="235"/>
      <c r="EX35" s="235"/>
      <c r="EY35" s="235">
        <f t="shared" ref="EY35:EY36" si="138">FA35+FB35+FC35</f>
        <v>328003.97326999996</v>
      </c>
      <c r="EZ35" s="228">
        <f>EY35/DI35</f>
        <v>0.15287250999890203</v>
      </c>
      <c r="FA35" s="235">
        <f>FA39+FA90</f>
        <v>328003.97326999996</v>
      </c>
      <c r="FB35" s="235"/>
      <c r="FC35" s="235"/>
      <c r="FD35" s="234">
        <f>FF35</f>
        <v>1398599.33779</v>
      </c>
      <c r="FE35" s="228">
        <f>FD35/DI35</f>
        <v>0.65184390639915124</v>
      </c>
      <c r="FF35" s="234">
        <f>FF39+FF90</f>
        <v>1398599.33779</v>
      </c>
      <c r="FG35" s="228">
        <f>FF35/DJ35</f>
        <v>0.65184390639915124</v>
      </c>
      <c r="FH35" s="235"/>
      <c r="FI35" s="235"/>
      <c r="FJ35" s="235"/>
      <c r="FK35" s="235"/>
      <c r="FL35" s="234">
        <f>FN35</f>
        <v>0</v>
      </c>
      <c r="FM35" s="228" t="e">
        <f>FL35/DQ35</f>
        <v>#DIV/0!</v>
      </c>
      <c r="FN35" s="234">
        <f>FN39+FN90</f>
        <v>0</v>
      </c>
      <c r="FO35" s="228" t="e">
        <f>FN35/DR35</f>
        <v>#REF!</v>
      </c>
      <c r="FP35" s="235"/>
      <c r="FQ35" s="235"/>
      <c r="FR35" s="235"/>
      <c r="FS35" s="235"/>
      <c r="FT35" s="234">
        <f>FV35</f>
        <v>5.9999999984938768E-4</v>
      </c>
      <c r="FU35" s="228">
        <f t="shared" ref="FU35:FU98" si="139">FT35/EK35</f>
        <v>3.3010550481426248E-10</v>
      </c>
      <c r="FV35" s="234">
        <f>FV39+FV90</f>
        <v>5.9999999984938768E-4</v>
      </c>
      <c r="FW35" s="235"/>
      <c r="FX35" s="235"/>
      <c r="FY35" s="235"/>
      <c r="FZ35" s="235"/>
      <c r="GA35" s="241"/>
      <c r="GB35" s="242"/>
      <c r="GC35" s="242"/>
      <c r="GD35" s="242"/>
      <c r="GE35" s="242"/>
      <c r="GF35" s="242"/>
      <c r="GG35" s="242"/>
    </row>
    <row r="36" spans="2:189" s="257" customFormat="1" ht="36.75" customHeight="1" x14ac:dyDescent="0.3">
      <c r="B36" s="244"/>
      <c r="C36" s="245" t="s">
        <v>153</v>
      </c>
      <c r="D36" s="246"/>
      <c r="E36" s="247"/>
      <c r="F36" s="247"/>
      <c r="G36" s="247"/>
      <c r="H36" s="247"/>
      <c r="I36" s="247"/>
      <c r="J36" s="247"/>
      <c r="K36" s="247"/>
      <c r="L36" s="247"/>
      <c r="M36" s="247"/>
      <c r="N36" s="247"/>
      <c r="O36" s="247"/>
      <c r="P36" s="247"/>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9"/>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50"/>
      <c r="BL36" s="251"/>
      <c r="BM36" s="248"/>
      <c r="BN36" s="248"/>
      <c r="BO36" s="248"/>
      <c r="BP36" s="248"/>
      <c r="BQ36" s="248"/>
      <c r="BR36" s="248"/>
      <c r="BS36" s="248"/>
      <c r="BT36" s="248"/>
      <c r="BU36" s="248"/>
      <c r="BV36" s="248"/>
      <c r="BW36" s="248"/>
      <c r="BX36" s="248"/>
      <c r="BY36" s="248"/>
      <c r="BZ36" s="248"/>
      <c r="CA36" s="248"/>
      <c r="CB36" s="248"/>
      <c r="CC36" s="248"/>
      <c r="CD36" s="248"/>
      <c r="CE36" s="251"/>
      <c r="CF36" s="251"/>
      <c r="CG36" s="248"/>
      <c r="CH36" s="248"/>
      <c r="CI36" s="248"/>
      <c r="CJ36" s="248"/>
      <c r="CK36" s="248"/>
      <c r="CL36" s="248"/>
      <c r="CM36" s="248"/>
      <c r="CN36" s="248"/>
      <c r="CO36" s="248"/>
      <c r="CP36" s="248"/>
      <c r="CQ36" s="248"/>
      <c r="CR36" s="248"/>
      <c r="CS36" s="248"/>
      <c r="CT36" s="248"/>
      <c r="CU36" s="248"/>
      <c r="CV36" s="248"/>
      <c r="CW36" s="248"/>
      <c r="CX36" s="248"/>
      <c r="CY36" s="248"/>
      <c r="CZ36" s="248"/>
      <c r="DA36" s="248"/>
      <c r="DB36" s="248"/>
      <c r="DC36" s="248"/>
      <c r="DD36" s="248"/>
      <c r="DE36" s="248"/>
      <c r="DF36" s="248"/>
      <c r="DG36" s="248"/>
      <c r="DH36" s="248"/>
      <c r="DI36" s="248">
        <f t="shared" si="133"/>
        <v>1730000</v>
      </c>
      <c r="DJ36" s="248">
        <f>DJ40</f>
        <v>1730000</v>
      </c>
      <c r="DK36" s="248"/>
      <c r="DL36" s="248"/>
      <c r="DM36" s="248">
        <f>DO36</f>
        <v>566685.6</v>
      </c>
      <c r="DN36" s="252">
        <f>DM36/DI36</f>
        <v>0.32756393063583816</v>
      </c>
      <c r="DO36" s="248">
        <f>DO40</f>
        <v>566685.6</v>
      </c>
      <c r="DP36" s="248"/>
      <c r="DQ36" s="248"/>
      <c r="DR36" s="248">
        <f>DT36</f>
        <v>1163314.3999999999</v>
      </c>
      <c r="DS36" s="252">
        <f t="shared" si="130"/>
        <v>0.67243606936416178</v>
      </c>
      <c r="DT36" s="248">
        <f>DT40</f>
        <v>1163314.3999999999</v>
      </c>
      <c r="DU36" s="248"/>
      <c r="DV36" s="248"/>
      <c r="DW36" s="248"/>
      <c r="DX36" s="248">
        <f t="shared" si="134"/>
        <v>1730000</v>
      </c>
      <c r="DY36" s="253">
        <f t="shared" si="131"/>
        <v>1</v>
      </c>
      <c r="DZ36" s="248">
        <f>DZ40</f>
        <v>1730000</v>
      </c>
      <c r="EA36" s="253">
        <f t="shared" si="132"/>
        <v>1</v>
      </c>
      <c r="EB36" s="247"/>
      <c r="EC36" s="253"/>
      <c r="ED36" s="247"/>
      <c r="EE36" s="253"/>
      <c r="EF36" s="247">
        <f t="shared" si="135"/>
        <v>0</v>
      </c>
      <c r="EG36" s="228">
        <f t="shared" si="136"/>
        <v>0</v>
      </c>
      <c r="EH36" s="247">
        <f>EH40</f>
        <v>0</v>
      </c>
      <c r="EI36" s="248"/>
      <c r="EJ36" s="248"/>
      <c r="EK36" s="247">
        <f t="shared" si="137"/>
        <v>1730000</v>
      </c>
      <c r="EL36" s="253">
        <f>EK36/DI36</f>
        <v>1</v>
      </c>
      <c r="EM36" s="254">
        <f>EK36/DM36</f>
        <v>3.0528391757263642</v>
      </c>
      <c r="EN36" s="253"/>
      <c r="EO36" s="253"/>
      <c r="EP36" s="253"/>
      <c r="EQ36" s="253"/>
      <c r="ER36" s="253"/>
      <c r="ES36" s="247">
        <f>ES40</f>
        <v>1730000</v>
      </c>
      <c r="ET36" s="253">
        <f>ES36/DJ36</f>
        <v>1</v>
      </c>
      <c r="EU36" s="248"/>
      <c r="EV36" s="248"/>
      <c r="EW36" s="248"/>
      <c r="EX36" s="248"/>
      <c r="EY36" s="248">
        <f t="shared" si="138"/>
        <v>0</v>
      </c>
      <c r="EZ36" s="253">
        <f>EY36/DI36</f>
        <v>0</v>
      </c>
      <c r="FA36" s="248">
        <f>FA40</f>
        <v>0</v>
      </c>
      <c r="FB36" s="248"/>
      <c r="FC36" s="248"/>
      <c r="FD36" s="247">
        <f>FF36</f>
        <v>1380000</v>
      </c>
      <c r="FE36" s="253">
        <f>FD36/DI36</f>
        <v>0.79768786127167635</v>
      </c>
      <c r="FF36" s="247">
        <f>FF40</f>
        <v>1380000</v>
      </c>
      <c r="FG36" s="253">
        <f>FF36/DJ36</f>
        <v>0.79768786127167635</v>
      </c>
      <c r="FH36" s="248"/>
      <c r="FI36" s="248"/>
      <c r="FJ36" s="248"/>
      <c r="FK36" s="248"/>
      <c r="FL36" s="247">
        <f>FN36</f>
        <v>0</v>
      </c>
      <c r="FM36" s="253" t="e">
        <f>FL36/DQ36</f>
        <v>#DIV/0!</v>
      </c>
      <c r="FN36" s="247">
        <f>FN40</f>
        <v>0</v>
      </c>
      <c r="FO36" s="253">
        <f>FN36/DR36</f>
        <v>0</v>
      </c>
      <c r="FP36" s="248"/>
      <c r="FQ36" s="248"/>
      <c r="FR36" s="248"/>
      <c r="FS36" s="248"/>
      <c r="FT36" s="247">
        <f>FV36</f>
        <v>0</v>
      </c>
      <c r="FU36" s="253">
        <f t="shared" si="139"/>
        <v>0</v>
      </c>
      <c r="FV36" s="247">
        <f>FV40</f>
        <v>0</v>
      </c>
      <c r="FW36" s="248"/>
      <c r="FX36" s="248"/>
      <c r="FY36" s="248"/>
      <c r="FZ36" s="248"/>
      <c r="GA36" s="255"/>
      <c r="GB36" s="256"/>
      <c r="GC36" s="256"/>
      <c r="GD36" s="256"/>
      <c r="GE36" s="256"/>
      <c r="GF36" s="256"/>
      <c r="GG36" s="256"/>
    </row>
    <row r="37" spans="2:189" s="270" customFormat="1" ht="33" hidden="1" customHeight="1" x14ac:dyDescent="0.25">
      <c r="B37" s="258"/>
      <c r="C37" s="259" t="s">
        <v>136</v>
      </c>
      <c r="D37" s="260"/>
      <c r="E37" s="261"/>
      <c r="F37" s="261"/>
      <c r="G37" s="261"/>
      <c r="H37" s="261"/>
      <c r="I37" s="261"/>
      <c r="J37" s="261"/>
      <c r="K37" s="261"/>
      <c r="L37" s="261"/>
      <c r="M37" s="261"/>
      <c r="N37" s="261"/>
      <c r="O37" s="261"/>
      <c r="P37" s="261"/>
      <c r="Q37" s="262"/>
      <c r="R37" s="262"/>
      <c r="S37" s="262"/>
      <c r="T37" s="262"/>
      <c r="U37" s="262"/>
      <c r="V37" s="262"/>
      <c r="W37" s="262"/>
      <c r="X37" s="262"/>
      <c r="Y37" s="262"/>
      <c r="Z37" s="262"/>
      <c r="AA37" s="262"/>
      <c r="AB37" s="262"/>
      <c r="AC37" s="262"/>
      <c r="AD37" s="262"/>
      <c r="AE37" s="262"/>
      <c r="AF37" s="262"/>
      <c r="AG37" s="262"/>
      <c r="AH37" s="262"/>
      <c r="AI37" s="262"/>
      <c r="AJ37" s="262"/>
      <c r="AK37" s="263"/>
      <c r="AL37" s="263"/>
      <c r="AM37" s="264"/>
      <c r="AN37" s="264"/>
      <c r="AO37" s="265"/>
      <c r="AP37" s="262"/>
      <c r="AQ37" s="262"/>
      <c r="AR37" s="263"/>
      <c r="AS37" s="262"/>
      <c r="AT37" s="262"/>
      <c r="AU37" s="262"/>
      <c r="AV37" s="262"/>
      <c r="AW37" s="262"/>
      <c r="AX37" s="262"/>
      <c r="AY37" s="262"/>
      <c r="AZ37" s="262"/>
      <c r="BA37" s="262"/>
      <c r="BB37" s="262"/>
      <c r="BC37" s="262"/>
      <c r="BD37" s="262"/>
      <c r="BE37" s="262"/>
      <c r="BF37" s="262"/>
      <c r="BG37" s="262"/>
      <c r="BH37" s="262"/>
      <c r="BI37" s="262"/>
      <c r="BJ37" s="262"/>
      <c r="BK37" s="266"/>
      <c r="BL37" s="263"/>
      <c r="BM37" s="263"/>
      <c r="BN37" s="263"/>
      <c r="BO37" s="263"/>
      <c r="BP37" s="263"/>
      <c r="BQ37" s="263"/>
      <c r="BR37" s="263"/>
      <c r="BS37" s="263"/>
      <c r="BT37" s="263"/>
      <c r="BU37" s="263"/>
      <c r="BV37" s="262"/>
      <c r="BW37" s="262"/>
      <c r="BX37" s="262"/>
      <c r="BY37" s="262"/>
      <c r="BZ37" s="262"/>
      <c r="CA37" s="262"/>
      <c r="CB37" s="262"/>
      <c r="CC37" s="262"/>
      <c r="CD37" s="262"/>
      <c r="CE37" s="263"/>
      <c r="CF37" s="263"/>
      <c r="CG37" s="262"/>
      <c r="CH37" s="262"/>
      <c r="CI37" s="262"/>
      <c r="CJ37" s="262"/>
      <c r="CK37" s="262"/>
      <c r="CL37" s="262"/>
      <c r="CM37" s="262"/>
      <c r="CN37" s="262"/>
      <c r="CO37" s="262"/>
      <c r="CP37" s="262"/>
      <c r="CQ37" s="262"/>
      <c r="CR37" s="262"/>
      <c r="CS37" s="262"/>
      <c r="CT37" s="262"/>
      <c r="CU37" s="262"/>
      <c r="CV37" s="262"/>
      <c r="CW37" s="262"/>
      <c r="CX37" s="262"/>
      <c r="CY37" s="262"/>
      <c r="CZ37" s="262"/>
      <c r="DA37" s="262"/>
      <c r="DB37" s="262"/>
      <c r="DC37" s="262"/>
      <c r="DD37" s="262"/>
      <c r="DE37" s="262"/>
      <c r="DF37" s="262"/>
      <c r="DG37" s="262"/>
      <c r="DH37" s="262"/>
      <c r="DI37" s="262">
        <f t="shared" si="133"/>
        <v>0</v>
      </c>
      <c r="DJ37" s="262">
        <f>DJ41</f>
        <v>0</v>
      </c>
      <c r="DK37" s="262"/>
      <c r="DL37" s="262"/>
      <c r="DM37" s="262"/>
      <c r="DN37" s="267"/>
      <c r="DO37" s="262"/>
      <c r="DP37" s="262"/>
      <c r="DQ37" s="262"/>
      <c r="DR37" s="262"/>
      <c r="DS37" s="267"/>
      <c r="DT37" s="262"/>
      <c r="DU37" s="262"/>
      <c r="DV37" s="262"/>
      <c r="DW37" s="262"/>
      <c r="DX37" s="262">
        <f t="shared" si="134"/>
        <v>374626.92534000002</v>
      </c>
      <c r="DY37" s="268">
        <v>0</v>
      </c>
      <c r="DZ37" s="262">
        <f>DZ41</f>
        <v>374626.92534000002</v>
      </c>
      <c r="EA37" s="268">
        <v>0</v>
      </c>
      <c r="EB37" s="261"/>
      <c r="EC37" s="268"/>
      <c r="ED37" s="261"/>
      <c r="EE37" s="268"/>
      <c r="EF37" s="261"/>
      <c r="EG37" s="228" t="e">
        <f t="shared" si="136"/>
        <v>#DIV/0!</v>
      </c>
      <c r="EH37" s="261"/>
      <c r="EI37" s="262"/>
      <c r="EJ37" s="262"/>
      <c r="EK37" s="261">
        <f t="shared" si="137"/>
        <v>0</v>
      </c>
      <c r="EL37" s="268">
        <v>0</v>
      </c>
      <c r="EM37" s="268"/>
      <c r="EN37" s="268"/>
      <c r="EO37" s="268"/>
      <c r="EP37" s="268"/>
      <c r="EQ37" s="268"/>
      <c r="ER37" s="268"/>
      <c r="ES37" s="261">
        <v>0</v>
      </c>
      <c r="ET37" s="268">
        <v>0</v>
      </c>
      <c r="EU37" s="262"/>
      <c r="EV37" s="268"/>
      <c r="EW37" s="262"/>
      <c r="EX37" s="268"/>
      <c r="EY37" s="262"/>
      <c r="EZ37" s="268"/>
      <c r="FA37" s="262"/>
      <c r="FB37" s="262"/>
      <c r="FC37" s="262"/>
      <c r="FD37" s="261">
        <f>FF37</f>
        <v>0</v>
      </c>
      <c r="FE37" s="268">
        <v>0</v>
      </c>
      <c r="FF37" s="261">
        <v>0</v>
      </c>
      <c r="FG37" s="268">
        <v>0</v>
      </c>
      <c r="FH37" s="262"/>
      <c r="FI37" s="268"/>
      <c r="FJ37" s="262"/>
      <c r="FK37" s="268"/>
      <c r="FL37" s="261"/>
      <c r="FM37" s="268"/>
      <c r="FN37" s="261"/>
      <c r="FO37" s="268"/>
      <c r="FP37" s="262"/>
      <c r="FQ37" s="268"/>
      <c r="FR37" s="262"/>
      <c r="FS37" s="268"/>
      <c r="FT37" s="261"/>
      <c r="FU37" s="268" t="e">
        <f t="shared" si="139"/>
        <v>#DIV/0!</v>
      </c>
      <c r="FV37" s="261"/>
      <c r="FW37" s="262"/>
      <c r="FX37" s="268"/>
      <c r="FY37" s="262"/>
      <c r="FZ37" s="268"/>
      <c r="GA37" s="269"/>
    </row>
    <row r="38" spans="2:189" s="283" customFormat="1" ht="75.75" customHeight="1" x14ac:dyDescent="0.3">
      <c r="B38" s="271" t="s">
        <v>154</v>
      </c>
      <c r="C38" s="272" t="s">
        <v>155</v>
      </c>
      <c r="D38" s="273" t="s">
        <v>156</v>
      </c>
      <c r="E38" s="274" t="e">
        <f t="shared" si="119"/>
        <v>#REF!</v>
      </c>
      <c r="F38" s="274" t="e">
        <f>#REF!+#REF!</f>
        <v>#REF!</v>
      </c>
      <c r="G38" s="274" t="e">
        <f>#REF!+#REF!</f>
        <v>#REF!</v>
      </c>
      <c r="H38" s="274" t="e">
        <f t="shared" si="120"/>
        <v>#REF!</v>
      </c>
      <c r="I38" s="274" t="e">
        <f>#REF!+#REF!</f>
        <v>#REF!</v>
      </c>
      <c r="J38" s="274" t="e">
        <f>#REF!+#REF!</f>
        <v>#REF!</v>
      </c>
      <c r="K38" s="274" t="e">
        <f t="shared" si="121"/>
        <v>#REF!</v>
      </c>
      <c r="L38" s="274" t="e">
        <f>#REF!+#REF!</f>
        <v>#REF!</v>
      </c>
      <c r="M38" s="274" t="e">
        <f>#REF!+#REF!</f>
        <v>#REF!</v>
      </c>
      <c r="N38" s="274" t="e">
        <f t="shared" si="122"/>
        <v>#REF!</v>
      </c>
      <c r="O38" s="274" t="e">
        <f>#REF!+#REF!</f>
        <v>#REF!</v>
      </c>
      <c r="P38" s="274" t="e">
        <f>#REF!+#REF!</f>
        <v>#REF!</v>
      </c>
      <c r="Q38" s="275" t="e">
        <f t="shared" si="123"/>
        <v>#REF!</v>
      </c>
      <c r="R38" s="275" t="e">
        <f>#REF!+#REF!</f>
        <v>#REF!</v>
      </c>
      <c r="S38" s="275" t="e">
        <f>#REF!+#REF!</f>
        <v>#REF!</v>
      </c>
      <c r="T38" s="275" t="e">
        <f t="shared" ref="T38" si="140">U38+V38</f>
        <v>#REF!</v>
      </c>
      <c r="U38" s="275" t="e">
        <f>#REF!+#REF!</f>
        <v>#REF!</v>
      </c>
      <c r="V38" s="275" t="e">
        <f>#REF!+#REF!</f>
        <v>#REF!</v>
      </c>
      <c r="W38" s="275" t="e">
        <f t="shared" ref="W38" si="141">X38+Y38</f>
        <v>#REF!</v>
      </c>
      <c r="X38" s="275" t="e">
        <f>#REF!+#REF!</f>
        <v>#REF!</v>
      </c>
      <c r="Y38" s="275" t="e">
        <f>#REF!+#REF!</f>
        <v>#REF!</v>
      </c>
      <c r="Z38" s="275" t="e">
        <f>#REF!</f>
        <v>#REF!</v>
      </c>
      <c r="AA38" s="275" t="e">
        <f>#REF!</f>
        <v>#REF!</v>
      </c>
      <c r="AB38" s="275" t="e">
        <f>#REF!</f>
        <v>#REF!</v>
      </c>
      <c r="AC38" s="275" t="e">
        <f>#REF!</f>
        <v>#REF!</v>
      </c>
      <c r="AD38" s="275" t="e">
        <f>#REF!</f>
        <v>#REF!</v>
      </c>
      <c r="AE38" s="275" t="e">
        <f>#REF!</f>
        <v>#REF!</v>
      </c>
      <c r="AF38" s="275" t="e">
        <f>#REF!</f>
        <v>#REF!</v>
      </c>
      <c r="AG38" s="275" t="e">
        <f>#REF!</f>
        <v>#REF!</v>
      </c>
      <c r="AH38" s="275" t="e">
        <f>#REF!</f>
        <v>#REF!</v>
      </c>
      <c r="AI38" s="275" t="e">
        <f>#REF!</f>
        <v>#REF!</v>
      </c>
      <c r="AJ38" s="275" t="e">
        <f>#REF!</f>
        <v>#REF!</v>
      </c>
      <c r="AK38" s="276" t="e">
        <f>#REF!</f>
        <v>#REF!</v>
      </c>
      <c r="AL38" s="276" t="e">
        <f>#REF!</f>
        <v>#REF!</v>
      </c>
      <c r="AM38" s="277" t="e">
        <f>#REF!</f>
        <v>#REF!</v>
      </c>
      <c r="AN38" s="277" t="e">
        <f>#REF!</f>
        <v>#REF!</v>
      </c>
      <c r="AO38" s="278">
        <v>1</v>
      </c>
      <c r="AP38" s="275" t="e">
        <f>#REF!</f>
        <v>#REF!</v>
      </c>
      <c r="AQ38" s="275" t="e">
        <f>#REF!</f>
        <v>#REF!</v>
      </c>
      <c r="AR38" s="276" t="e">
        <f>#REF!</f>
        <v>#REF!</v>
      </c>
      <c r="AS38" s="275" t="e">
        <f>#REF!</f>
        <v>#REF!</v>
      </c>
      <c r="AT38" s="275" t="e">
        <f>#REF!</f>
        <v>#REF!</v>
      </c>
      <c r="AU38" s="275" t="e">
        <f>#REF!</f>
        <v>#REF!</v>
      </c>
      <c r="AV38" s="275" t="e">
        <f>#REF!</f>
        <v>#REF!</v>
      </c>
      <c r="AW38" s="275" t="e">
        <f>#REF!</f>
        <v>#REF!</v>
      </c>
      <c r="AX38" s="275" t="e">
        <f>#REF!</f>
        <v>#REF!</v>
      </c>
      <c r="AY38" s="275" t="e">
        <f>#REF!</f>
        <v>#REF!</v>
      </c>
      <c r="AZ38" s="275" t="e">
        <f>#REF!</f>
        <v>#REF!</v>
      </c>
      <c r="BA38" s="275" t="e">
        <f>#REF!</f>
        <v>#REF!</v>
      </c>
      <c r="BB38" s="275" t="e">
        <f>#REF!</f>
        <v>#REF!</v>
      </c>
      <c r="BC38" s="275" t="e">
        <f>#REF!</f>
        <v>#REF!</v>
      </c>
      <c r="BD38" s="275" t="e">
        <f>#REF!</f>
        <v>#REF!</v>
      </c>
      <c r="BE38" s="275" t="e">
        <f>#REF!</f>
        <v>#REF!</v>
      </c>
      <c r="BF38" s="275" t="e">
        <f>#REF!</f>
        <v>#REF!</v>
      </c>
      <c r="BG38" s="275" t="e">
        <f>#REF!</f>
        <v>#REF!</v>
      </c>
      <c r="BH38" s="275" t="e">
        <f>#REF!</f>
        <v>#REF!</v>
      </c>
      <c r="BI38" s="275" t="e">
        <f>#REF!</f>
        <v>#REF!</v>
      </c>
      <c r="BJ38" s="275" t="e">
        <f>#REF!</f>
        <v>#REF!</v>
      </c>
      <c r="BK38" s="279" t="e">
        <f>#REF!</f>
        <v>#REF!</v>
      </c>
      <c r="BL38" s="276" t="e">
        <f>#REF!</f>
        <v>#REF!</v>
      </c>
      <c r="BM38" s="276" t="e">
        <f>#REF!</f>
        <v>#REF!</v>
      </c>
      <c r="BN38" s="276" t="e">
        <f>#REF!</f>
        <v>#REF!</v>
      </c>
      <c r="BO38" s="276" t="e">
        <f>#REF!</f>
        <v>#REF!</v>
      </c>
      <c r="BP38" s="276" t="e">
        <f>#REF!</f>
        <v>#REF!</v>
      </c>
      <c r="BQ38" s="276" t="e">
        <f>#REF!</f>
        <v>#REF!</v>
      </c>
      <c r="BR38" s="276" t="e">
        <f>#REF!</f>
        <v>#REF!</v>
      </c>
      <c r="BS38" s="276" t="e">
        <f>#REF!</f>
        <v>#REF!</v>
      </c>
      <c r="BT38" s="276" t="e">
        <f>#REF!</f>
        <v>#REF!</v>
      </c>
      <c r="BU38" s="276" t="e">
        <f>#REF!</f>
        <v>#REF!</v>
      </c>
      <c r="BV38" s="275" t="e">
        <f>#REF!</f>
        <v>#REF!</v>
      </c>
      <c r="BW38" s="275" t="e">
        <f>#REF!</f>
        <v>#REF!</v>
      </c>
      <c r="BX38" s="275" t="e">
        <f>#REF!</f>
        <v>#REF!</v>
      </c>
      <c r="BY38" s="275" t="e">
        <f>#REF!</f>
        <v>#REF!</v>
      </c>
      <c r="BZ38" s="275" t="e">
        <f>#REF!</f>
        <v>#REF!</v>
      </c>
      <c r="CA38" s="275" t="e">
        <f>#REF!</f>
        <v>#REF!</v>
      </c>
      <c r="CB38" s="275" t="e">
        <f>CB43+CB46+CB52+CB59+CB62+#REF!+#REF!+CB89</f>
        <v>#REF!</v>
      </c>
      <c r="CC38" s="275" t="e">
        <f>CC43+CC46+CC52+CC59+CC62+#REF!+#REF!+CC89</f>
        <v>#REF!</v>
      </c>
      <c r="CD38" s="275" t="e">
        <f>CD43+CD46+CD52+CD59+CD62+#REF!+#REF!+CD89</f>
        <v>#REF!</v>
      </c>
      <c r="CE38" s="276" t="e">
        <f>CE43+CE46+CE52+CE59+CE62+#REF!+#REF!+CE89</f>
        <v>#REF!</v>
      </c>
      <c r="CF38" s="276" t="e">
        <f>CF43+CF46+CF52+CF59+CF62+#REF!+#REF!+CF89</f>
        <v>#REF!</v>
      </c>
      <c r="CG38" s="275" t="e">
        <f>CG43+CG46+CG52+CG59+CG62+#REF!+#REF!+CG89</f>
        <v>#REF!</v>
      </c>
      <c r="CH38" s="275" t="e">
        <f>CH43+CH46+CH52+CH59+CH62+#REF!+#REF!+CH89</f>
        <v>#REF!</v>
      </c>
      <c r="CI38" s="275" t="e">
        <f>CI43+CI46+CI52+CI59+CI62+#REF!+#REF!+CI89</f>
        <v>#REF!</v>
      </c>
      <c r="CJ38" s="275" t="e">
        <f>CJ43+CJ46+CJ52+CJ59+CJ62+#REF!+#REF!+CJ89</f>
        <v>#REF!</v>
      </c>
      <c r="CK38" s="275" t="e">
        <f>CK43+CK46+CK52+CK59+CK62+#REF!+#REF!+CK89</f>
        <v>#REF!</v>
      </c>
      <c r="CL38" s="275" t="e">
        <f>CL43+CL46+CL52+CL59+CL62+#REF!+#REF!+CL89</f>
        <v>#REF!</v>
      </c>
      <c r="CM38" s="275" t="e">
        <f>CM43+CM46+CM52+CM59+CM62+#REF!+#REF!+CM89</f>
        <v>#REF!</v>
      </c>
      <c r="CN38" s="275" t="e">
        <f>CN43+CN46+CN52+CN59+CN62+#REF!+#REF!+CN89</f>
        <v>#REF!</v>
      </c>
      <c r="CO38" s="275" t="e">
        <f>CO43+CO46+CO52+CO59+CO62+#REF!+#REF!+CO89</f>
        <v>#REF!</v>
      </c>
      <c r="CP38" s="275" t="e">
        <f>CP43+CP46+CP52+CP59+CP62+#REF!+#REF!+CP89</f>
        <v>#REF!</v>
      </c>
      <c r="CQ38" s="275" t="e">
        <f>CQ43+CQ46+CQ52+CQ59+CQ62+#REF!+#REF!+CQ89</f>
        <v>#REF!</v>
      </c>
      <c r="CR38" s="275" t="e">
        <f>CR43+CR46+CR52+CR59+CR62+#REF!+#REF!+CR89</f>
        <v>#REF!</v>
      </c>
      <c r="CS38" s="275" t="e">
        <f>CS43+CS46+CS52+CS59+CS62+#REF!+#REF!+CS89</f>
        <v>#REF!</v>
      </c>
      <c r="CT38" s="275" t="e">
        <f>CT43+CT46+CT52+CT59+CT62+#REF!+#REF!+CT89</f>
        <v>#REF!</v>
      </c>
      <c r="CU38" s="275" t="e">
        <f>CU43+CU46+CU52+CU59+CU62+#REF!+#REF!+CU89</f>
        <v>#REF!</v>
      </c>
      <c r="CV38" s="275" t="e">
        <f>CV43+CV46+CV52+CV59+CV62+#REF!+#REF!+CV89</f>
        <v>#REF!</v>
      </c>
      <c r="CW38" s="275">
        <f>CX38</f>
        <v>495808.97831999994</v>
      </c>
      <c r="CX38" s="275">
        <f>CX43+CX46+CX52+CX59+CX62++CX89+CX69+CX73+CX75+CX78</f>
        <v>495808.97831999994</v>
      </c>
      <c r="CY38" s="275">
        <f t="shared" ref="CY38:DE38" si="142">CY43+CY46+CY52+CY59+CY62++CY89</f>
        <v>0</v>
      </c>
      <c r="CZ38" s="275">
        <f t="shared" si="142"/>
        <v>841274.69400000002</v>
      </c>
      <c r="DA38" s="275">
        <f t="shared" si="142"/>
        <v>841274.69400000002</v>
      </c>
      <c r="DB38" s="275">
        <f t="shared" si="142"/>
        <v>0</v>
      </c>
      <c r="DC38" s="275">
        <f t="shared" si="142"/>
        <v>0</v>
      </c>
      <c r="DD38" s="275">
        <f t="shared" si="142"/>
        <v>0</v>
      </c>
      <c r="DE38" s="275">
        <f t="shared" si="142"/>
        <v>0</v>
      </c>
      <c r="DF38" s="275">
        <f>DF43+DF46+DF52+DF59+DF62++DF89+DF69+DF73+DF75+DF78</f>
        <v>280891.46579999995</v>
      </c>
      <c r="DG38" s="275">
        <f>DG43+DG46+DG52+DG59+DG62++DG89+DG69+DG73+DG75+DG78</f>
        <v>280891.46579999995</v>
      </c>
      <c r="DH38" s="275">
        <f>DH43+DH46+DH52+DH59+DH62++DH89</f>
        <v>0</v>
      </c>
      <c r="DI38" s="275">
        <f t="shared" si="133"/>
        <v>3624776.6351700001</v>
      </c>
      <c r="DJ38" s="275">
        <f>DJ39+DJ40</f>
        <v>3624776.6351700001</v>
      </c>
      <c r="DK38" s="275"/>
      <c r="DL38" s="275"/>
      <c r="DM38" s="275">
        <f>DO38</f>
        <v>852826.84305000002</v>
      </c>
      <c r="DN38" s="280">
        <f>DM38/DI38</f>
        <v>0.23527707466863068</v>
      </c>
      <c r="DO38" s="275">
        <f>DO43+DO46+DO52+DO59+DO62++DO89+DO69+DO73+DO75+DO78+DO81</f>
        <v>852826.84305000002</v>
      </c>
      <c r="DP38" s="275"/>
      <c r="DQ38" s="275"/>
      <c r="DR38" s="275">
        <f>DT38</f>
        <v>2518948.3664500001</v>
      </c>
      <c r="DS38" s="239">
        <f t="shared" si="130"/>
        <v>0.69492512780221638</v>
      </c>
      <c r="DT38" s="275">
        <f>DT43+DT46+DT52+DT59+DT62++DT89+DT69+DT73+DT75+DT78+DT81</f>
        <v>2518948.3664500001</v>
      </c>
      <c r="DU38" s="275"/>
      <c r="DV38" s="275"/>
      <c r="DW38" s="275"/>
      <c r="DX38" s="275">
        <f t="shared" si="134"/>
        <v>3347399.35653</v>
      </c>
      <c r="DY38" s="281">
        <f t="shared" si="131"/>
        <v>0.92347741487056034</v>
      </c>
      <c r="DZ38" s="275">
        <f>DZ39+DZ40</f>
        <v>3347399.35653</v>
      </c>
      <c r="EA38" s="281">
        <f t="shared" si="132"/>
        <v>0.92347741487056034</v>
      </c>
      <c r="EB38" s="274"/>
      <c r="EC38" s="281"/>
      <c r="ED38" s="274"/>
      <c r="EE38" s="281"/>
      <c r="EF38" s="274">
        <f>EH38+EI38+EJ38</f>
        <v>277377.27863999997</v>
      </c>
      <c r="EG38" s="228">
        <f t="shared" si="136"/>
        <v>7.6522585129439602E-2</v>
      </c>
      <c r="EH38" s="274">
        <f>EH39+EH40</f>
        <v>277377.27863999997</v>
      </c>
      <c r="EI38" s="275"/>
      <c r="EJ38" s="275"/>
      <c r="EK38" s="274">
        <f t="shared" si="137"/>
        <v>3347399.35653</v>
      </c>
      <c r="EL38" s="281">
        <f>EK38/DI38</f>
        <v>0.92347741487056034</v>
      </c>
      <c r="EM38" s="281">
        <f>EK38/DM38</f>
        <v>3.92506331596993</v>
      </c>
      <c r="EN38" s="281"/>
      <c r="EO38" s="281"/>
      <c r="EP38" s="281"/>
      <c r="EQ38" s="281"/>
      <c r="ER38" s="281"/>
      <c r="ES38" s="274">
        <f>ES39+ES40</f>
        <v>3347399.35653</v>
      </c>
      <c r="ET38" s="281">
        <f>ES38/DJ38</f>
        <v>0.92347741487056034</v>
      </c>
      <c r="EU38" s="275"/>
      <c r="EV38" s="281"/>
      <c r="EW38" s="275"/>
      <c r="EX38" s="281"/>
      <c r="EY38" s="275">
        <f>FA38+FB38+FC38</f>
        <v>277377.27863999997</v>
      </c>
      <c r="EZ38" s="281">
        <f>EY38/DI38</f>
        <v>7.6522585129439602E-2</v>
      </c>
      <c r="FA38" s="275">
        <f>FA39+FA40</f>
        <v>277377.27863999997</v>
      </c>
      <c r="FB38" s="275"/>
      <c r="FC38" s="275"/>
      <c r="FD38" s="274">
        <f>FD39+FD40</f>
        <v>2507570.8206099998</v>
      </c>
      <c r="FE38" s="281">
        <f>FD38/DI38</f>
        <v>0.69178630105918126</v>
      </c>
      <c r="FF38" s="274">
        <f>FF39+FF40</f>
        <v>2507570.8206099998</v>
      </c>
      <c r="FG38" s="281">
        <f>FF38/DJ38</f>
        <v>0.69178630105918126</v>
      </c>
      <c r="FH38" s="275"/>
      <c r="FI38" s="281"/>
      <c r="FJ38" s="275"/>
      <c r="FK38" s="281"/>
      <c r="FL38" s="274">
        <f>FL43+FL46+FL52+FL62+FL73+FL75+FL78+FL81+FL89</f>
        <v>0</v>
      </c>
      <c r="FM38" s="281" t="e">
        <f>FL38/DQ38</f>
        <v>#DIV/0!</v>
      </c>
      <c r="FN38" s="274">
        <f>FN43+FN46+FN52+FN62+FN73+FN75+FN78+FN81+FN89</f>
        <v>0</v>
      </c>
      <c r="FO38" s="281">
        <f>FN38/DR38</f>
        <v>0</v>
      </c>
      <c r="FP38" s="275"/>
      <c r="FQ38" s="281"/>
      <c r="FR38" s="275"/>
      <c r="FS38" s="281"/>
      <c r="FT38" s="274">
        <f>FV38</f>
        <v>0</v>
      </c>
      <c r="FU38" s="281">
        <f t="shared" si="139"/>
        <v>0</v>
      </c>
      <c r="FV38" s="274">
        <f>FV39+FV40</f>
        <v>0</v>
      </c>
      <c r="FW38" s="275"/>
      <c r="FX38" s="281"/>
      <c r="FY38" s="275"/>
      <c r="FZ38" s="281"/>
      <c r="GA38" s="282"/>
    </row>
    <row r="39" spans="2:189" s="287" customFormat="1" ht="31.5" customHeight="1" x14ac:dyDescent="0.3">
      <c r="B39" s="231"/>
      <c r="C39" s="284" t="s">
        <v>157</v>
      </c>
      <c r="D39" s="233"/>
      <c r="E39" s="234"/>
      <c r="F39" s="234"/>
      <c r="G39" s="234"/>
      <c r="H39" s="234"/>
      <c r="I39" s="234"/>
      <c r="J39" s="234"/>
      <c r="K39" s="234"/>
      <c r="L39" s="234"/>
      <c r="M39" s="234"/>
      <c r="N39" s="234"/>
      <c r="O39" s="234"/>
      <c r="P39" s="234"/>
      <c r="Q39" s="235"/>
      <c r="R39" s="235"/>
      <c r="S39" s="235"/>
      <c r="T39" s="235"/>
      <c r="U39" s="235"/>
      <c r="V39" s="235"/>
      <c r="W39" s="235"/>
      <c r="X39" s="235"/>
      <c r="Y39" s="235"/>
      <c r="Z39" s="235"/>
      <c r="AA39" s="235"/>
      <c r="AB39" s="235"/>
      <c r="AC39" s="235"/>
      <c r="AD39" s="235"/>
      <c r="AE39" s="235"/>
      <c r="AF39" s="235"/>
      <c r="AG39" s="235"/>
      <c r="AH39" s="235"/>
      <c r="AI39" s="235"/>
      <c r="AJ39" s="235"/>
      <c r="AK39" s="238"/>
      <c r="AL39" s="238"/>
      <c r="AM39" s="285"/>
      <c r="AN39" s="285"/>
      <c r="AO39" s="236"/>
      <c r="AP39" s="235"/>
      <c r="AQ39" s="235"/>
      <c r="AR39" s="238"/>
      <c r="AS39" s="235"/>
      <c r="AT39" s="235"/>
      <c r="AU39" s="235"/>
      <c r="AV39" s="235"/>
      <c r="AW39" s="235"/>
      <c r="AX39" s="235"/>
      <c r="AY39" s="235"/>
      <c r="AZ39" s="235"/>
      <c r="BA39" s="235"/>
      <c r="BB39" s="235"/>
      <c r="BC39" s="235"/>
      <c r="BD39" s="235"/>
      <c r="BE39" s="235"/>
      <c r="BF39" s="235"/>
      <c r="BG39" s="235"/>
      <c r="BH39" s="235"/>
      <c r="BI39" s="235"/>
      <c r="BJ39" s="235"/>
      <c r="BK39" s="237"/>
      <c r="BL39" s="238"/>
      <c r="BM39" s="238"/>
      <c r="BN39" s="238"/>
      <c r="BO39" s="238"/>
      <c r="BP39" s="238"/>
      <c r="BQ39" s="238"/>
      <c r="BR39" s="238"/>
      <c r="BS39" s="238"/>
      <c r="BT39" s="238"/>
      <c r="BU39" s="238"/>
      <c r="BV39" s="235"/>
      <c r="BW39" s="235"/>
      <c r="BX39" s="235"/>
      <c r="BY39" s="235"/>
      <c r="BZ39" s="235"/>
      <c r="CA39" s="235"/>
      <c r="CB39" s="235"/>
      <c r="CC39" s="235"/>
      <c r="CD39" s="235"/>
      <c r="CE39" s="238"/>
      <c r="CF39" s="238"/>
      <c r="CG39" s="235"/>
      <c r="CH39" s="235"/>
      <c r="CI39" s="235"/>
      <c r="CJ39" s="235"/>
      <c r="CK39" s="235"/>
      <c r="CL39" s="235"/>
      <c r="CM39" s="235"/>
      <c r="CN39" s="235"/>
      <c r="CO39" s="235"/>
      <c r="CP39" s="235"/>
      <c r="CQ39" s="235"/>
      <c r="CR39" s="235"/>
      <c r="CS39" s="235"/>
      <c r="CT39" s="235"/>
      <c r="CU39" s="235"/>
      <c r="CV39" s="235"/>
      <c r="CW39" s="235"/>
      <c r="CX39" s="235"/>
      <c r="CY39" s="235"/>
      <c r="CZ39" s="235"/>
      <c r="DA39" s="235"/>
      <c r="DB39" s="235"/>
      <c r="DC39" s="235"/>
      <c r="DD39" s="235"/>
      <c r="DE39" s="235"/>
      <c r="DF39" s="235"/>
      <c r="DG39" s="235"/>
      <c r="DH39" s="235"/>
      <c r="DI39" s="235">
        <f t="shared" si="133"/>
        <v>1894776.6351700001</v>
      </c>
      <c r="DJ39" s="235">
        <f>DJ43+DJ47+DJ65+DJ73+DJ78+DJ81+DJ89+DJ87</f>
        <v>1894776.6351700001</v>
      </c>
      <c r="DK39" s="235"/>
      <c r="DL39" s="235"/>
      <c r="DM39" s="235">
        <f t="shared" ref="DM39:DM106" si="143">DO39</f>
        <v>286141.24305000005</v>
      </c>
      <c r="DN39" s="280">
        <f t="shared" ref="DN39:DN114" si="144">DM39/DI39</f>
        <v>0.15101581776910994</v>
      </c>
      <c r="DO39" s="235">
        <f>DO43+DO46-DO50+DO52-DO58+DO59+DO62-DO72+DO73+DO75+DO78+DO81+DO89</f>
        <v>286141.24305000005</v>
      </c>
      <c r="DP39" s="235"/>
      <c r="DQ39" s="235"/>
      <c r="DR39" s="235">
        <f>DT39+DU39+DV39</f>
        <v>1608635.39212</v>
      </c>
      <c r="DS39" s="239">
        <f t="shared" si="130"/>
        <v>0.84898418223089001</v>
      </c>
      <c r="DT39" s="235">
        <f>DJ39-DO39</f>
        <v>1608635.39212</v>
      </c>
      <c r="DU39" s="235"/>
      <c r="DV39" s="235"/>
      <c r="DW39" s="235"/>
      <c r="DX39" s="235">
        <f t="shared" si="134"/>
        <v>1617399.35653</v>
      </c>
      <c r="DY39" s="228">
        <f t="shared" si="131"/>
        <v>0.85360951075105818</v>
      </c>
      <c r="DZ39" s="235">
        <f>DZ43+DZ47+DZ65+DZ73+DZ78+DZ81+DZ89+DZ87</f>
        <v>1617399.35653</v>
      </c>
      <c r="EA39" s="228">
        <f t="shared" si="132"/>
        <v>0.85360951075105818</v>
      </c>
      <c r="EB39" s="234"/>
      <c r="EC39" s="228"/>
      <c r="ED39" s="234"/>
      <c r="EE39" s="228"/>
      <c r="EF39" s="234">
        <f>EH39+EI39+EJ39</f>
        <v>277377.27863999997</v>
      </c>
      <c r="EG39" s="228">
        <f t="shared" si="136"/>
        <v>0.14639048924894177</v>
      </c>
      <c r="EH39" s="234">
        <f>EH43+EH47+EH65+EH73+EH78+EH81+EH89+EH87</f>
        <v>277377.27863999997</v>
      </c>
      <c r="EI39" s="235"/>
      <c r="EJ39" s="235"/>
      <c r="EK39" s="234">
        <f t="shared" si="137"/>
        <v>1617399.35653</v>
      </c>
      <c r="EL39" s="228">
        <f>EK39/DI39</f>
        <v>0.85360951075105818</v>
      </c>
      <c r="EM39" s="281">
        <f>EK39/DM39</f>
        <v>5.6524510038819438</v>
      </c>
      <c r="EN39" s="228"/>
      <c r="EO39" s="228"/>
      <c r="EP39" s="228"/>
      <c r="EQ39" s="228"/>
      <c r="ER39" s="228"/>
      <c r="ES39" s="234">
        <f>ES43+ES47+ES65+ES73+ES78+ES81+ES89+ES87</f>
        <v>1617399.35653</v>
      </c>
      <c r="ET39" s="228">
        <f>ES39/DJ39</f>
        <v>0.85360951075105818</v>
      </c>
      <c r="EU39" s="235"/>
      <c r="EV39" s="228"/>
      <c r="EW39" s="235"/>
      <c r="EX39" s="228"/>
      <c r="EY39" s="235">
        <f>FA39+FB39+FC39</f>
        <v>277377.27863999997</v>
      </c>
      <c r="EZ39" s="228">
        <f>EY39/DI39</f>
        <v>0.14639048924894177</v>
      </c>
      <c r="FA39" s="235">
        <f>FA43+FA47+FA65+FA73+FA78+FA81+FA89+FA87</f>
        <v>277377.27863999997</v>
      </c>
      <c r="FB39" s="235"/>
      <c r="FC39" s="235"/>
      <c r="FD39" s="234">
        <f>FF39</f>
        <v>1127570.8206100001</v>
      </c>
      <c r="FE39" s="228">
        <f>FD39/DI39</f>
        <v>0.59509432387994055</v>
      </c>
      <c r="FF39" s="234">
        <f>FF43+FF47+FF65+FF73+FF78+FF81+FF89</f>
        <v>1127570.8206100001</v>
      </c>
      <c r="FG39" s="228">
        <f>FF39/DJ39</f>
        <v>0.59509432387994055</v>
      </c>
      <c r="FH39" s="235"/>
      <c r="FI39" s="228"/>
      <c r="FJ39" s="235"/>
      <c r="FK39" s="228"/>
      <c r="FL39" s="234">
        <f>FN39</f>
        <v>0</v>
      </c>
      <c r="FM39" s="228" t="e">
        <f>FL39/DQ39</f>
        <v>#DIV/0!</v>
      </c>
      <c r="FN39" s="234">
        <f>FN43+FN47+FN65+FN73+FN78+FN81+FN89</f>
        <v>0</v>
      </c>
      <c r="FO39" s="228">
        <f>FN39/DR39</f>
        <v>0</v>
      </c>
      <c r="FP39" s="235"/>
      <c r="FQ39" s="228"/>
      <c r="FR39" s="235"/>
      <c r="FS39" s="228"/>
      <c r="FT39" s="234">
        <f>FV39</f>
        <v>0</v>
      </c>
      <c r="FU39" s="228">
        <f t="shared" si="139"/>
        <v>0</v>
      </c>
      <c r="FV39" s="234">
        <f>FV43+FV47+FV65+FV73+FV78+FV81+FV89+FV87</f>
        <v>0</v>
      </c>
      <c r="FW39" s="235"/>
      <c r="FX39" s="228"/>
      <c r="FY39" s="235"/>
      <c r="FZ39" s="228"/>
      <c r="GA39" s="286"/>
    </row>
    <row r="40" spans="2:189" s="291" customFormat="1" ht="33" customHeight="1" x14ac:dyDescent="0.3">
      <c r="B40" s="244"/>
      <c r="C40" s="288" t="s">
        <v>158</v>
      </c>
      <c r="D40" s="246"/>
      <c r="E40" s="247"/>
      <c r="F40" s="247"/>
      <c r="G40" s="247"/>
      <c r="H40" s="247"/>
      <c r="I40" s="247"/>
      <c r="J40" s="247"/>
      <c r="K40" s="247"/>
      <c r="L40" s="247"/>
      <c r="M40" s="247"/>
      <c r="N40" s="247"/>
      <c r="O40" s="247"/>
      <c r="P40" s="247"/>
      <c r="Q40" s="248"/>
      <c r="R40" s="248"/>
      <c r="S40" s="248"/>
      <c r="T40" s="248"/>
      <c r="U40" s="248"/>
      <c r="V40" s="248"/>
      <c r="W40" s="248"/>
      <c r="X40" s="248"/>
      <c r="Y40" s="248"/>
      <c r="Z40" s="248"/>
      <c r="AA40" s="248"/>
      <c r="AB40" s="248"/>
      <c r="AC40" s="248"/>
      <c r="AD40" s="248"/>
      <c r="AE40" s="248"/>
      <c r="AF40" s="248"/>
      <c r="AG40" s="248"/>
      <c r="AH40" s="248"/>
      <c r="AI40" s="248"/>
      <c r="AJ40" s="248"/>
      <c r="AK40" s="251"/>
      <c r="AL40" s="251"/>
      <c r="AM40" s="289"/>
      <c r="AN40" s="289"/>
      <c r="AO40" s="249"/>
      <c r="AP40" s="248"/>
      <c r="AQ40" s="248"/>
      <c r="AR40" s="251"/>
      <c r="AS40" s="248"/>
      <c r="AT40" s="248"/>
      <c r="AU40" s="248"/>
      <c r="AV40" s="248"/>
      <c r="AW40" s="248"/>
      <c r="AX40" s="248"/>
      <c r="AY40" s="248"/>
      <c r="AZ40" s="248"/>
      <c r="BA40" s="248"/>
      <c r="BB40" s="248"/>
      <c r="BC40" s="248"/>
      <c r="BD40" s="248"/>
      <c r="BE40" s="248"/>
      <c r="BF40" s="248"/>
      <c r="BG40" s="248"/>
      <c r="BH40" s="248"/>
      <c r="BI40" s="248"/>
      <c r="BJ40" s="248"/>
      <c r="BK40" s="250"/>
      <c r="BL40" s="251"/>
      <c r="BM40" s="251"/>
      <c r="BN40" s="251"/>
      <c r="BO40" s="251"/>
      <c r="BP40" s="251"/>
      <c r="BQ40" s="251"/>
      <c r="BR40" s="251"/>
      <c r="BS40" s="251"/>
      <c r="BT40" s="251"/>
      <c r="BU40" s="251"/>
      <c r="BV40" s="248"/>
      <c r="BW40" s="248"/>
      <c r="BX40" s="248"/>
      <c r="BY40" s="248"/>
      <c r="BZ40" s="248"/>
      <c r="CA40" s="248"/>
      <c r="CB40" s="248"/>
      <c r="CC40" s="248"/>
      <c r="CD40" s="248"/>
      <c r="CE40" s="251"/>
      <c r="CF40" s="251"/>
      <c r="CG40" s="248"/>
      <c r="CH40" s="248"/>
      <c r="CI40" s="248"/>
      <c r="CJ40" s="248"/>
      <c r="CK40" s="248"/>
      <c r="CL40" s="248"/>
      <c r="CM40" s="248"/>
      <c r="CN40" s="248"/>
      <c r="CO40" s="248"/>
      <c r="CP40" s="248"/>
      <c r="CQ40" s="248"/>
      <c r="CR40" s="248"/>
      <c r="CS40" s="248"/>
      <c r="CT40" s="248"/>
      <c r="CU40" s="248"/>
      <c r="CV40" s="248"/>
      <c r="CW40" s="248"/>
      <c r="CX40" s="248"/>
      <c r="CY40" s="248"/>
      <c r="CZ40" s="248"/>
      <c r="DA40" s="248"/>
      <c r="DB40" s="248"/>
      <c r="DC40" s="248"/>
      <c r="DD40" s="248"/>
      <c r="DE40" s="248"/>
      <c r="DF40" s="248"/>
      <c r="DG40" s="248"/>
      <c r="DH40" s="248"/>
      <c r="DI40" s="248">
        <f t="shared" si="133"/>
        <v>1730000</v>
      </c>
      <c r="DJ40" s="248">
        <f>DJ50+DJ58+DJ64+DJ86</f>
        <v>1730000</v>
      </c>
      <c r="DK40" s="248"/>
      <c r="DL40" s="248"/>
      <c r="DM40" s="248">
        <f t="shared" si="143"/>
        <v>566685.6</v>
      </c>
      <c r="DN40" s="252">
        <f t="shared" si="144"/>
        <v>0.32756393063583816</v>
      </c>
      <c r="DO40" s="248">
        <f>DO50+DO58+DO72</f>
        <v>566685.6</v>
      </c>
      <c r="DP40" s="248"/>
      <c r="DQ40" s="248"/>
      <c r="DR40" s="248">
        <f t="shared" ref="DR40:DR115" si="145">DT40+DU40+DV40</f>
        <v>1163314.3999999999</v>
      </c>
      <c r="DS40" s="252">
        <f t="shared" si="130"/>
        <v>0.67243606936416178</v>
      </c>
      <c r="DT40" s="248">
        <f>DJ40-DO40</f>
        <v>1163314.3999999999</v>
      </c>
      <c r="DU40" s="248"/>
      <c r="DV40" s="248"/>
      <c r="DW40" s="248"/>
      <c r="DX40" s="248">
        <f t="shared" si="134"/>
        <v>1730000</v>
      </c>
      <c r="DY40" s="253">
        <f t="shared" si="131"/>
        <v>1</v>
      </c>
      <c r="DZ40" s="248">
        <f>DZ50+DZ58+DZ64+DZ86</f>
        <v>1730000</v>
      </c>
      <c r="EA40" s="253">
        <f t="shared" si="132"/>
        <v>1</v>
      </c>
      <c r="EB40" s="247"/>
      <c r="EC40" s="253"/>
      <c r="ED40" s="247"/>
      <c r="EE40" s="253"/>
      <c r="EF40" s="247">
        <f t="shared" ref="EF40" si="146">EH40+EI40+EJ40</f>
        <v>0</v>
      </c>
      <c r="EG40" s="228">
        <f t="shared" si="136"/>
        <v>0</v>
      </c>
      <c r="EH40" s="247">
        <f>EH50+EH58+EH64+EH86</f>
        <v>0</v>
      </c>
      <c r="EI40" s="248"/>
      <c r="EJ40" s="248"/>
      <c r="EK40" s="247">
        <f t="shared" si="137"/>
        <v>1730000</v>
      </c>
      <c r="EL40" s="253">
        <f>EK40/DI40</f>
        <v>1</v>
      </c>
      <c r="EM40" s="253">
        <f>EK40/DM40</f>
        <v>3.0528391757263642</v>
      </c>
      <c r="EN40" s="253"/>
      <c r="EO40" s="253"/>
      <c r="EP40" s="253"/>
      <c r="EQ40" s="253"/>
      <c r="ER40" s="253"/>
      <c r="ES40" s="247">
        <f>ES50+ES58+ES64+ES86</f>
        <v>1730000</v>
      </c>
      <c r="ET40" s="253">
        <f>ES40/DJ40</f>
        <v>1</v>
      </c>
      <c r="EU40" s="248"/>
      <c r="EV40" s="253"/>
      <c r="EW40" s="248"/>
      <c r="EX40" s="253"/>
      <c r="EY40" s="248">
        <f t="shared" ref="EY40:EY106" si="147">FA40+FB40+FC40</f>
        <v>0</v>
      </c>
      <c r="EZ40" s="253">
        <f>EY40/DI40</f>
        <v>0</v>
      </c>
      <c r="FA40" s="248">
        <f>DJ40-ES40</f>
        <v>0</v>
      </c>
      <c r="FB40" s="248"/>
      <c r="FC40" s="248"/>
      <c r="FD40" s="247">
        <f>FF40</f>
        <v>1380000</v>
      </c>
      <c r="FE40" s="253">
        <f>FD40/DI40</f>
        <v>0.79768786127167635</v>
      </c>
      <c r="FF40" s="247">
        <f>FF50+FF58+FF64+FF86</f>
        <v>1380000</v>
      </c>
      <c r="FG40" s="253">
        <f>FF40/DJ40</f>
        <v>0.79768786127167635</v>
      </c>
      <c r="FH40" s="248"/>
      <c r="FI40" s="253"/>
      <c r="FJ40" s="248"/>
      <c r="FK40" s="253"/>
      <c r="FL40" s="247">
        <f>FN40</f>
        <v>0</v>
      </c>
      <c r="FM40" s="253" t="e">
        <f>FL40/DQ40</f>
        <v>#DIV/0!</v>
      </c>
      <c r="FN40" s="247">
        <f>FN50+FN58+FN64+FN86</f>
        <v>0</v>
      </c>
      <c r="FO40" s="253">
        <f>FN40/DR40</f>
        <v>0</v>
      </c>
      <c r="FP40" s="248"/>
      <c r="FQ40" s="253"/>
      <c r="FR40" s="248"/>
      <c r="FS40" s="253"/>
      <c r="FT40" s="247">
        <f>FV40</f>
        <v>0</v>
      </c>
      <c r="FU40" s="253">
        <f t="shared" si="139"/>
        <v>0</v>
      </c>
      <c r="FV40" s="247">
        <f>FV50+FV58+FV64+FV86</f>
        <v>0</v>
      </c>
      <c r="FW40" s="248"/>
      <c r="FX40" s="253"/>
      <c r="FY40" s="248"/>
      <c r="FZ40" s="253"/>
      <c r="GA40" s="290"/>
    </row>
    <row r="41" spans="2:189" s="270" customFormat="1" ht="33" hidden="1" customHeight="1" x14ac:dyDescent="0.25">
      <c r="B41" s="258"/>
      <c r="C41" s="259" t="s">
        <v>136</v>
      </c>
      <c r="D41" s="260"/>
      <c r="E41" s="261"/>
      <c r="F41" s="261"/>
      <c r="G41" s="261"/>
      <c r="H41" s="261"/>
      <c r="I41" s="261"/>
      <c r="J41" s="261"/>
      <c r="K41" s="261"/>
      <c r="L41" s="261"/>
      <c r="M41" s="261"/>
      <c r="N41" s="261"/>
      <c r="O41" s="261"/>
      <c r="P41" s="261"/>
      <c r="Q41" s="262"/>
      <c r="R41" s="262"/>
      <c r="S41" s="262"/>
      <c r="T41" s="262"/>
      <c r="U41" s="262"/>
      <c r="V41" s="262"/>
      <c r="W41" s="262"/>
      <c r="X41" s="262"/>
      <c r="Y41" s="262"/>
      <c r="Z41" s="262"/>
      <c r="AA41" s="262"/>
      <c r="AB41" s="262"/>
      <c r="AC41" s="262"/>
      <c r="AD41" s="262"/>
      <c r="AE41" s="262"/>
      <c r="AF41" s="262"/>
      <c r="AG41" s="262"/>
      <c r="AH41" s="262"/>
      <c r="AI41" s="262"/>
      <c r="AJ41" s="262"/>
      <c r="AK41" s="263"/>
      <c r="AL41" s="263"/>
      <c r="AM41" s="264"/>
      <c r="AN41" s="264"/>
      <c r="AO41" s="265"/>
      <c r="AP41" s="262"/>
      <c r="AQ41" s="262"/>
      <c r="AR41" s="263"/>
      <c r="AS41" s="262"/>
      <c r="AT41" s="262"/>
      <c r="AU41" s="262"/>
      <c r="AV41" s="262"/>
      <c r="AW41" s="262"/>
      <c r="AX41" s="262"/>
      <c r="AY41" s="262"/>
      <c r="AZ41" s="262"/>
      <c r="BA41" s="262"/>
      <c r="BB41" s="262"/>
      <c r="BC41" s="262"/>
      <c r="BD41" s="262"/>
      <c r="BE41" s="262"/>
      <c r="BF41" s="262"/>
      <c r="BG41" s="262"/>
      <c r="BH41" s="262"/>
      <c r="BI41" s="262"/>
      <c r="BJ41" s="262"/>
      <c r="BK41" s="266"/>
      <c r="BL41" s="263"/>
      <c r="BM41" s="263"/>
      <c r="BN41" s="263"/>
      <c r="BO41" s="263"/>
      <c r="BP41" s="263"/>
      <c r="BQ41" s="263"/>
      <c r="BR41" s="263"/>
      <c r="BS41" s="263"/>
      <c r="BT41" s="263"/>
      <c r="BU41" s="263"/>
      <c r="BV41" s="262"/>
      <c r="BW41" s="262"/>
      <c r="BX41" s="262"/>
      <c r="BY41" s="262"/>
      <c r="BZ41" s="262"/>
      <c r="CA41" s="262"/>
      <c r="CB41" s="262"/>
      <c r="CC41" s="262"/>
      <c r="CD41" s="262"/>
      <c r="CE41" s="263"/>
      <c r="CF41" s="263"/>
      <c r="CG41" s="262"/>
      <c r="CH41" s="262"/>
      <c r="CI41" s="262"/>
      <c r="CJ41" s="262"/>
      <c r="CK41" s="262"/>
      <c r="CL41" s="262"/>
      <c r="CM41" s="262"/>
      <c r="CN41" s="262"/>
      <c r="CO41" s="262"/>
      <c r="CP41" s="262"/>
      <c r="CQ41" s="262"/>
      <c r="CR41" s="262"/>
      <c r="CS41" s="262"/>
      <c r="CT41" s="262"/>
      <c r="CU41" s="262"/>
      <c r="CV41" s="262"/>
      <c r="CW41" s="262"/>
      <c r="CX41" s="262"/>
      <c r="CY41" s="262"/>
      <c r="CZ41" s="262"/>
      <c r="DA41" s="262"/>
      <c r="DB41" s="262"/>
      <c r="DC41" s="262"/>
      <c r="DD41" s="262"/>
      <c r="DE41" s="262"/>
      <c r="DF41" s="262"/>
      <c r="DG41" s="262"/>
      <c r="DH41" s="262"/>
      <c r="DI41" s="262">
        <f t="shared" si="133"/>
        <v>0</v>
      </c>
      <c r="DJ41" s="262">
        <f>DJ51+DJ57+DJ63</f>
        <v>0</v>
      </c>
      <c r="DK41" s="262"/>
      <c r="DL41" s="262"/>
      <c r="DM41" s="262"/>
      <c r="DN41" s="267"/>
      <c r="DO41" s="262"/>
      <c r="DP41" s="262"/>
      <c r="DQ41" s="262"/>
      <c r="DR41" s="262"/>
      <c r="DS41" s="267"/>
      <c r="DT41" s="262"/>
      <c r="DU41" s="262"/>
      <c r="DV41" s="262"/>
      <c r="DW41" s="262"/>
      <c r="DX41" s="262">
        <f t="shared" si="134"/>
        <v>374626.92534000002</v>
      </c>
      <c r="DY41" s="268">
        <v>0</v>
      </c>
      <c r="DZ41" s="262">
        <f>DZ51+DZ57+DZ63</f>
        <v>374626.92534000002</v>
      </c>
      <c r="EA41" s="268">
        <v>0</v>
      </c>
      <c r="EB41" s="261"/>
      <c r="EC41" s="268"/>
      <c r="ED41" s="261"/>
      <c r="EE41" s="268"/>
      <c r="EF41" s="261"/>
      <c r="EG41" s="228" t="e">
        <f t="shared" si="136"/>
        <v>#DIV/0!</v>
      </c>
      <c r="EH41" s="261"/>
      <c r="EI41" s="262"/>
      <c r="EJ41" s="262"/>
      <c r="EK41" s="261">
        <v>0</v>
      </c>
      <c r="EL41" s="268">
        <v>0</v>
      </c>
      <c r="EM41" s="268"/>
      <c r="EN41" s="268"/>
      <c r="EO41" s="268"/>
      <c r="EP41" s="268"/>
      <c r="EQ41" s="268"/>
      <c r="ER41" s="268"/>
      <c r="ES41" s="261">
        <v>0</v>
      </c>
      <c r="ET41" s="268">
        <v>0</v>
      </c>
      <c r="EU41" s="262"/>
      <c r="EV41" s="268"/>
      <c r="EW41" s="262"/>
      <c r="EX41" s="268"/>
      <c r="EY41" s="262"/>
      <c r="EZ41" s="268"/>
      <c r="FA41" s="262"/>
      <c r="FB41" s="262"/>
      <c r="FC41" s="262"/>
      <c r="FD41" s="261">
        <v>0</v>
      </c>
      <c r="FE41" s="268">
        <v>0</v>
      </c>
      <c r="FF41" s="261">
        <v>0</v>
      </c>
      <c r="FG41" s="268">
        <v>0</v>
      </c>
      <c r="FH41" s="262"/>
      <c r="FI41" s="268"/>
      <c r="FJ41" s="262"/>
      <c r="FK41" s="268"/>
      <c r="FL41" s="261"/>
      <c r="FM41" s="268"/>
      <c r="FN41" s="261"/>
      <c r="FO41" s="268"/>
      <c r="FP41" s="262"/>
      <c r="FQ41" s="268"/>
      <c r="FR41" s="262"/>
      <c r="FS41" s="268"/>
      <c r="FT41" s="261"/>
      <c r="FU41" s="268" t="e">
        <f t="shared" si="139"/>
        <v>#DIV/0!</v>
      </c>
      <c r="FV41" s="261"/>
      <c r="FW41" s="262"/>
      <c r="FX41" s="268"/>
      <c r="FY41" s="262"/>
      <c r="FZ41" s="268"/>
      <c r="GA41" s="269"/>
    </row>
    <row r="42" spans="2:189" s="298" customFormat="1" ht="24.75" customHeight="1" x14ac:dyDescent="0.25">
      <c r="B42" s="231"/>
      <c r="C42" s="292" t="s">
        <v>159</v>
      </c>
      <c r="D42" s="233"/>
      <c r="E42" s="293"/>
      <c r="F42" s="234"/>
      <c r="G42" s="234"/>
      <c r="H42" s="293"/>
      <c r="I42" s="234"/>
      <c r="J42" s="234"/>
      <c r="K42" s="293"/>
      <c r="L42" s="234"/>
      <c r="M42" s="234"/>
      <c r="N42" s="293"/>
      <c r="O42" s="234"/>
      <c r="P42" s="234"/>
      <c r="Q42" s="294"/>
      <c r="R42" s="235"/>
      <c r="S42" s="235"/>
      <c r="T42" s="294"/>
      <c r="U42" s="235"/>
      <c r="V42" s="235"/>
      <c r="W42" s="294"/>
      <c r="X42" s="235"/>
      <c r="Y42" s="235"/>
      <c r="Z42" s="294"/>
      <c r="AA42" s="235"/>
      <c r="AB42" s="235"/>
      <c r="AC42" s="294"/>
      <c r="AD42" s="235"/>
      <c r="AE42" s="235"/>
      <c r="AF42" s="294"/>
      <c r="AG42" s="235"/>
      <c r="AH42" s="235"/>
      <c r="AI42" s="235"/>
      <c r="AJ42" s="235"/>
      <c r="AK42" s="235"/>
      <c r="AL42" s="235"/>
      <c r="AM42" s="235"/>
      <c r="AN42" s="235"/>
      <c r="AO42" s="235"/>
      <c r="AP42" s="235"/>
      <c r="AQ42" s="235"/>
      <c r="AR42" s="235"/>
      <c r="AS42" s="294"/>
      <c r="AT42" s="235"/>
      <c r="AU42" s="235"/>
      <c r="AV42" s="294"/>
      <c r="AW42" s="235"/>
      <c r="AX42" s="235"/>
      <c r="AY42" s="294"/>
      <c r="AZ42" s="235"/>
      <c r="BA42" s="235"/>
      <c r="BB42" s="294"/>
      <c r="BC42" s="235"/>
      <c r="BD42" s="235"/>
      <c r="BE42" s="294"/>
      <c r="BF42" s="235"/>
      <c r="BG42" s="235"/>
      <c r="BH42" s="294"/>
      <c r="BI42" s="235"/>
      <c r="BJ42" s="235"/>
      <c r="BK42" s="295"/>
      <c r="BL42" s="235"/>
      <c r="BM42" s="235"/>
      <c r="BN42" s="235"/>
      <c r="BO42" s="235"/>
      <c r="BP42" s="235"/>
      <c r="BQ42" s="235"/>
      <c r="BR42" s="235"/>
      <c r="BS42" s="235"/>
      <c r="BT42" s="235"/>
      <c r="BU42" s="235"/>
      <c r="BV42" s="294"/>
      <c r="BW42" s="235"/>
      <c r="BX42" s="235"/>
      <c r="BY42" s="294"/>
      <c r="BZ42" s="235"/>
      <c r="CA42" s="235"/>
      <c r="CB42" s="294"/>
      <c r="CC42" s="235"/>
      <c r="CD42" s="235"/>
      <c r="CE42" s="235"/>
      <c r="CF42" s="235"/>
      <c r="CG42" s="294"/>
      <c r="CH42" s="294"/>
      <c r="CI42" s="235"/>
      <c r="CJ42" s="235"/>
      <c r="CK42" s="294"/>
      <c r="CL42" s="235"/>
      <c r="CM42" s="235"/>
      <c r="CN42" s="235"/>
      <c r="CO42" s="235"/>
      <c r="CP42" s="235"/>
      <c r="CQ42" s="294"/>
      <c r="CR42" s="235"/>
      <c r="CS42" s="235"/>
      <c r="CT42" s="294"/>
      <c r="CU42" s="235"/>
      <c r="CV42" s="235"/>
      <c r="CW42" s="235"/>
      <c r="CX42" s="235"/>
      <c r="CY42" s="235"/>
      <c r="CZ42" s="294"/>
      <c r="DA42" s="235"/>
      <c r="DB42" s="235"/>
      <c r="DC42" s="235"/>
      <c r="DD42" s="235"/>
      <c r="DE42" s="235"/>
      <c r="DF42" s="235"/>
      <c r="DG42" s="235"/>
      <c r="DH42" s="235"/>
      <c r="DI42" s="235"/>
      <c r="DJ42" s="235"/>
      <c r="DK42" s="235"/>
      <c r="DL42" s="235"/>
      <c r="DM42" s="275"/>
      <c r="DN42" s="280"/>
      <c r="DO42" s="235"/>
      <c r="DP42" s="235"/>
      <c r="DQ42" s="235"/>
      <c r="DR42" s="235"/>
      <c r="DS42" s="239"/>
      <c r="DT42" s="235"/>
      <c r="DU42" s="235"/>
      <c r="DV42" s="235"/>
      <c r="DW42" s="235"/>
      <c r="DX42" s="235"/>
      <c r="DY42" s="228"/>
      <c r="DZ42" s="235"/>
      <c r="EA42" s="228"/>
      <c r="EB42" s="234"/>
      <c r="EC42" s="228"/>
      <c r="ED42" s="234"/>
      <c r="EE42" s="228"/>
      <c r="EF42" s="234"/>
      <c r="EG42" s="228"/>
      <c r="EH42" s="234"/>
      <c r="EI42" s="235"/>
      <c r="EJ42" s="235"/>
      <c r="EK42" s="234"/>
      <c r="EL42" s="228"/>
      <c r="EM42" s="281"/>
      <c r="EN42" s="228"/>
      <c r="EO42" s="228"/>
      <c r="EP42" s="228"/>
      <c r="EQ42" s="228"/>
      <c r="ER42" s="228"/>
      <c r="ES42" s="234"/>
      <c r="ET42" s="228"/>
      <c r="EU42" s="235"/>
      <c r="EV42" s="235"/>
      <c r="EW42" s="235"/>
      <c r="EX42" s="235"/>
      <c r="EY42" s="235"/>
      <c r="EZ42" s="227"/>
      <c r="FA42" s="235"/>
      <c r="FB42" s="235"/>
      <c r="FC42" s="235"/>
      <c r="FD42" s="234"/>
      <c r="FE42" s="228"/>
      <c r="FF42" s="234"/>
      <c r="FG42" s="228"/>
      <c r="FH42" s="235"/>
      <c r="FI42" s="235"/>
      <c r="FJ42" s="235"/>
      <c r="FK42" s="235"/>
      <c r="FL42" s="234"/>
      <c r="FM42" s="228"/>
      <c r="FN42" s="234"/>
      <c r="FO42" s="228"/>
      <c r="FP42" s="235"/>
      <c r="FQ42" s="235"/>
      <c r="FR42" s="235"/>
      <c r="FS42" s="235"/>
      <c r="FT42" s="234"/>
      <c r="FU42" s="228"/>
      <c r="FV42" s="234"/>
      <c r="FW42" s="235"/>
      <c r="FX42" s="235"/>
      <c r="FY42" s="235"/>
      <c r="FZ42" s="235"/>
      <c r="GA42" s="296"/>
      <c r="GB42" s="297"/>
      <c r="GC42" s="297"/>
      <c r="GD42" s="297"/>
      <c r="GE42" s="297"/>
      <c r="GF42" s="297"/>
      <c r="GG42" s="297"/>
    </row>
    <row r="43" spans="2:189" s="242" customFormat="1" ht="67.5" customHeight="1" x14ac:dyDescent="0.3">
      <c r="B43" s="299" t="s">
        <v>160</v>
      </c>
      <c r="C43" s="292" t="s">
        <v>161</v>
      </c>
      <c r="D43" s="233" t="s">
        <v>162</v>
      </c>
      <c r="E43" s="234">
        <f t="shared" ref="E43:E54" si="148">F43+G43</f>
        <v>17049.826300000001</v>
      </c>
      <c r="F43" s="300">
        <f>SUM(F44:F44)</f>
        <v>17049.826300000001</v>
      </c>
      <c r="G43" s="300">
        <f>SUM(G44:G44)</f>
        <v>0</v>
      </c>
      <c r="H43" s="234">
        <f t="shared" ref="H43:H54" si="149">I43+J43</f>
        <v>0</v>
      </c>
      <c r="I43" s="300">
        <f>SUM(I44:I44)</f>
        <v>0</v>
      </c>
      <c r="J43" s="300"/>
      <c r="K43" s="234">
        <f t="shared" ref="K43:K54" si="150">L43+M43</f>
        <v>17049.826300000001</v>
      </c>
      <c r="L43" s="300">
        <f>SUM(L44:L44)</f>
        <v>17049.826300000001</v>
      </c>
      <c r="M43" s="300">
        <f>SUM(M44:M44)</f>
        <v>0</v>
      </c>
      <c r="N43" s="234">
        <f t="shared" ref="N43:N54" si="151">O43+P43</f>
        <v>0</v>
      </c>
      <c r="O43" s="300">
        <f>SUM(O44:O44)</f>
        <v>0</v>
      </c>
      <c r="P43" s="300"/>
      <c r="Q43" s="235">
        <f t="shared" ref="Q43:Q54" si="152">R43+S43</f>
        <v>17049.826300000001</v>
      </c>
      <c r="R43" s="238">
        <f>SUM(R44:R44)</f>
        <v>17049.826300000001</v>
      </c>
      <c r="S43" s="238">
        <f>SUM(S44:S44)</f>
        <v>0</v>
      </c>
      <c r="T43" s="235">
        <f t="shared" ref="T43:T54" si="153">U43+V43</f>
        <v>0</v>
      </c>
      <c r="U43" s="238">
        <f>SUM(U44:U44)</f>
        <v>0</v>
      </c>
      <c r="V43" s="238">
        <f>SUM(V44:V44)</f>
        <v>0</v>
      </c>
      <c r="W43" s="235">
        <f t="shared" ref="W43:W54" si="154">X43+Y43</f>
        <v>27653.237829999998</v>
      </c>
      <c r="X43" s="238">
        <f>SUM(X44:X44)</f>
        <v>27653.237829999998</v>
      </c>
      <c r="Y43" s="238"/>
      <c r="Z43" s="235">
        <f t="shared" ref="Z43:Z49" si="155">AA43+AB43</f>
        <v>27653.237829999998</v>
      </c>
      <c r="AA43" s="238">
        <f t="shared" ref="AA43:AH43" si="156">SUM(AA44:AA44)</f>
        <v>27653.237829999998</v>
      </c>
      <c r="AB43" s="238">
        <f t="shared" si="156"/>
        <v>0</v>
      </c>
      <c r="AC43" s="238">
        <f t="shared" si="156"/>
        <v>0</v>
      </c>
      <c r="AD43" s="238">
        <f t="shared" si="156"/>
        <v>0</v>
      </c>
      <c r="AE43" s="238">
        <f t="shared" si="156"/>
        <v>0</v>
      </c>
      <c r="AF43" s="238">
        <f t="shared" si="156"/>
        <v>27653.237829999998</v>
      </c>
      <c r="AG43" s="238">
        <f t="shared" si="156"/>
        <v>27653.237829999998</v>
      </c>
      <c r="AH43" s="238">
        <f t="shared" si="156"/>
        <v>0</v>
      </c>
      <c r="AI43" s="238">
        <f>AA43-AJ43</f>
        <v>0</v>
      </c>
      <c r="AJ43" s="238">
        <f>SUM(AJ44:AJ44)</f>
        <v>27653.237829999998</v>
      </c>
      <c r="AK43" s="238">
        <f t="shared" ref="AK43:AK54" si="157">Z43-AJ43</f>
        <v>0</v>
      </c>
      <c r="AL43" s="238">
        <f>AF43-AJ43</f>
        <v>0</v>
      </c>
      <c r="AM43" s="1157" t="s">
        <v>163</v>
      </c>
      <c r="AN43" s="301" t="s">
        <v>164</v>
      </c>
      <c r="AO43" s="236">
        <v>1</v>
      </c>
      <c r="AP43" s="238" t="e">
        <f>#REF!+AP44</f>
        <v>#REF!</v>
      </c>
      <c r="AQ43" s="238" t="e">
        <f>#REF!+AQ44</f>
        <v>#REF!</v>
      </c>
      <c r="AR43" s="238" t="e">
        <f>#REF!+AR44</f>
        <v>#REF!</v>
      </c>
      <c r="AS43" s="235">
        <f t="shared" ref="AS43:AS54" si="158">AT43+AU43</f>
        <v>0</v>
      </c>
      <c r="AT43" s="238">
        <f>SUM(AT44:AT44)</f>
        <v>0</v>
      </c>
      <c r="AU43" s="238">
        <f>SUM(AU44:AU44)</f>
        <v>0</v>
      </c>
      <c r="AV43" s="235">
        <f t="shared" ref="AV43:AV54" si="159">AW43+AX43</f>
        <v>0</v>
      </c>
      <c r="AW43" s="238">
        <f>SUM(AW44:AW44)</f>
        <v>0</v>
      </c>
      <c r="AX43" s="238"/>
      <c r="AY43" s="235">
        <f t="shared" ref="AY43:AY54" si="160">AZ43+BA43</f>
        <v>0</v>
      </c>
      <c r="AZ43" s="238">
        <f>SUM(AZ44:AZ44)</f>
        <v>0</v>
      </c>
      <c r="BA43" s="238">
        <f>SUM(BA44:BA44)</f>
        <v>0</v>
      </c>
      <c r="BB43" s="235">
        <f t="shared" ref="BB43:BB54" si="161">BC43+BD43</f>
        <v>0</v>
      </c>
      <c r="BC43" s="238">
        <f>SUM(BC44:BC44)</f>
        <v>0</v>
      </c>
      <c r="BD43" s="238">
        <f>SUM(BD44:BD44)</f>
        <v>0</v>
      </c>
      <c r="BE43" s="235">
        <f t="shared" ref="BE43:BE54" si="162">BF43+BG43</f>
        <v>0</v>
      </c>
      <c r="BF43" s="238">
        <f>SUM(BF44:BF44)</f>
        <v>0</v>
      </c>
      <c r="BG43" s="238"/>
      <c r="BH43" s="235">
        <f t="shared" ref="BH43:BH54" si="163">BI43+BJ43</f>
        <v>0</v>
      </c>
      <c r="BI43" s="238">
        <f>SUM(BI44:BI44)</f>
        <v>0</v>
      </c>
      <c r="BJ43" s="238">
        <f>SUM(BJ44:BJ44)</f>
        <v>0</v>
      </c>
      <c r="BK43" s="237">
        <v>1</v>
      </c>
      <c r="BL43" s="238">
        <f t="shared" ref="BL43:BL54" si="164">AZ43</f>
        <v>0</v>
      </c>
      <c r="BM43" s="238" t="e">
        <f>#REF!+BM44</f>
        <v>#REF!</v>
      </c>
      <c r="BN43" s="238" t="e">
        <f>#REF!+BN44</f>
        <v>#REF!</v>
      </c>
      <c r="BO43" s="238" t="e">
        <f>#REF!+BO44</f>
        <v>#REF!</v>
      </c>
      <c r="BP43" s="238" t="e">
        <f>#REF!+BP44</f>
        <v>#REF!</v>
      </c>
      <c r="BQ43" s="238" t="e">
        <f>#REF!+BQ44</f>
        <v>#REF!</v>
      </c>
      <c r="BR43" s="238" t="e">
        <f>#REF!+BR44</f>
        <v>#REF!</v>
      </c>
      <c r="BS43" s="238" t="e">
        <f>#REF!+BS44</f>
        <v>#REF!</v>
      </c>
      <c r="BT43" s="238" t="e">
        <f>#REF!+BT44</f>
        <v>#REF!</v>
      </c>
      <c r="BU43" s="238" t="e">
        <f>#REF!+BU44</f>
        <v>#REF!</v>
      </c>
      <c r="BV43" s="235">
        <f t="shared" ref="BV43:BV54" si="165">BW43+BX43</f>
        <v>0</v>
      </c>
      <c r="BW43" s="238">
        <f>SUM(BW44:BW44)</f>
        <v>0</v>
      </c>
      <c r="BX43" s="238">
        <f>SUM(BX44:BX44)</f>
        <v>0</v>
      </c>
      <c r="BY43" s="235">
        <f t="shared" ref="BY43:BY54" si="166">BZ43+CA43</f>
        <v>0</v>
      </c>
      <c r="BZ43" s="238">
        <f>SUM(BZ44:BZ44)</f>
        <v>0</v>
      </c>
      <c r="CA43" s="238"/>
      <c r="CB43" s="235">
        <f t="shared" ref="CB43:CB54" si="167">CC43+CD43</f>
        <v>0</v>
      </c>
      <c r="CC43" s="238">
        <f>SUM(CC44:CC44)</f>
        <v>0</v>
      </c>
      <c r="CD43" s="238">
        <f>SUM(CD44:CD44)</f>
        <v>0</v>
      </c>
      <c r="CE43" s="238">
        <v>1</v>
      </c>
      <c r="CF43" s="238">
        <f t="shared" ref="CF43:CF54" si="168">CB43</f>
        <v>0</v>
      </c>
      <c r="CG43" s="301"/>
      <c r="CH43" s="235">
        <f t="shared" ref="CH43:CH54" si="169">CI43+CJ43</f>
        <v>0</v>
      </c>
      <c r="CI43" s="238">
        <f>SUM(CI44:CI44)</f>
        <v>0</v>
      </c>
      <c r="CJ43" s="238">
        <f>SUM(CJ44:CJ44)</f>
        <v>0</v>
      </c>
      <c r="CK43" s="235">
        <f t="shared" ref="CK43:CK54" si="170">CL43+CM43</f>
        <v>0</v>
      </c>
      <c r="CL43" s="238">
        <f>SUM(CL44:CL44)</f>
        <v>0</v>
      </c>
      <c r="CM43" s="238"/>
      <c r="CN43" s="238"/>
      <c r="CO43" s="238"/>
      <c r="CP43" s="238"/>
      <c r="CQ43" s="235">
        <f t="shared" ref="CQ43:CQ54" si="171">CR43+CS43</f>
        <v>0</v>
      </c>
      <c r="CR43" s="238">
        <f>SUM(CR44:CR44)</f>
        <v>0</v>
      </c>
      <c r="CS43" s="238">
        <f>SUM(CS44:CS44)</f>
        <v>0</v>
      </c>
      <c r="CT43" s="235">
        <f t="shared" ref="CT43:CT54" si="172">CU43+CV43</f>
        <v>0</v>
      </c>
      <c r="CU43" s="238"/>
      <c r="CV43" s="238"/>
      <c r="CW43" s="235">
        <f t="shared" ref="CW43:CW74" si="173">CX43+CY43</f>
        <v>8220.2656100000004</v>
      </c>
      <c r="CX43" s="238">
        <f>SUM(CX44:CX44)</f>
        <v>8220.2656100000004</v>
      </c>
      <c r="CY43" s="238"/>
      <c r="CZ43" s="235">
        <f t="shared" ref="CZ43:CZ54" si="174">DA43+DB43</f>
        <v>0</v>
      </c>
      <c r="DA43" s="238">
        <f>SUM(DA44:DA44)</f>
        <v>0</v>
      </c>
      <c r="DB43" s="238">
        <f>SUM(DB44:DB44)</f>
        <v>0</v>
      </c>
      <c r="DC43" s="238"/>
      <c r="DD43" s="238"/>
      <c r="DE43" s="238"/>
      <c r="DF43" s="235">
        <f t="shared" ref="DF43:DF75" si="175">DG43+DH43</f>
        <v>-8220.2656100000004</v>
      </c>
      <c r="DG43" s="238">
        <f>SUM(DG44:DG44)</f>
        <v>-8220.2656100000004</v>
      </c>
      <c r="DH43" s="238"/>
      <c r="DI43" s="235">
        <f t="shared" ref="DI43:DI75" si="176">DJ43+DL43</f>
        <v>5000</v>
      </c>
      <c r="DJ43" s="238">
        <f>SUM(DJ44:DJ45)</f>
        <v>5000</v>
      </c>
      <c r="DK43" s="238"/>
      <c r="DL43" s="238"/>
      <c r="DM43" s="235">
        <f t="shared" si="143"/>
        <v>0</v>
      </c>
      <c r="DN43" s="239">
        <f t="shared" si="144"/>
        <v>0</v>
      </c>
      <c r="DO43" s="238">
        <f>SUM(DO44:DO44)</f>
        <v>0</v>
      </c>
      <c r="DP43" s="238"/>
      <c r="DQ43" s="238"/>
      <c r="DR43" s="235">
        <f t="shared" si="145"/>
        <v>5000</v>
      </c>
      <c r="DS43" s="239">
        <f t="shared" ref="DS43:DS90" si="177">DR43/DI43</f>
        <v>1</v>
      </c>
      <c r="DT43" s="235">
        <f t="shared" ref="DT43:DT90" si="178">DJ43-DO43</f>
        <v>5000</v>
      </c>
      <c r="DU43" s="238"/>
      <c r="DV43" s="238"/>
      <c r="DW43" s="238"/>
      <c r="DX43" s="235">
        <f t="shared" ref="DX43:DX68" si="179">DZ43+EB43+ED43</f>
        <v>0</v>
      </c>
      <c r="DY43" s="228">
        <f>DX43/DI43</f>
        <v>0</v>
      </c>
      <c r="DZ43" s="238">
        <f>SUM(DZ44:DZ44)</f>
        <v>0</v>
      </c>
      <c r="EA43" s="228">
        <f>DZ43/DJ43</f>
        <v>0</v>
      </c>
      <c r="EB43" s="234"/>
      <c r="EC43" s="228"/>
      <c r="ED43" s="300"/>
      <c r="EE43" s="228"/>
      <c r="EF43" s="234">
        <f t="shared" ref="EF43:EF44" si="180">EH43+EI43+EJ43</f>
        <v>5000</v>
      </c>
      <c r="EG43" s="228">
        <f t="shared" si="136"/>
        <v>1</v>
      </c>
      <c r="EH43" s="300">
        <f>EH45</f>
        <v>5000</v>
      </c>
      <c r="EI43" s="238"/>
      <c r="EJ43" s="238"/>
      <c r="EK43" s="234">
        <f t="shared" ref="EK43:EK74" si="181">ES43+EX43</f>
        <v>0</v>
      </c>
      <c r="EL43" s="228">
        <f t="shared" ref="EL43:EL50" si="182">EK43/DI43</f>
        <v>0</v>
      </c>
      <c r="EM43" s="228">
        <v>0</v>
      </c>
      <c r="EN43" s="228"/>
      <c r="EO43" s="228"/>
      <c r="EP43" s="228"/>
      <c r="EQ43" s="228"/>
      <c r="ER43" s="228"/>
      <c r="ES43" s="300">
        <f>SUM(ES44:ES44)</f>
        <v>0</v>
      </c>
      <c r="ET43" s="228">
        <f t="shared" ref="ET43:ET50" si="183">ES43/DJ43</f>
        <v>0</v>
      </c>
      <c r="EU43" s="238"/>
      <c r="EV43" s="228"/>
      <c r="EW43" s="238"/>
      <c r="EX43" s="228"/>
      <c r="EY43" s="235">
        <f t="shared" si="147"/>
        <v>5000</v>
      </c>
      <c r="EZ43" s="228">
        <f t="shared" ref="EZ43:EZ50" si="184">EY43/DI43</f>
        <v>1</v>
      </c>
      <c r="FA43" s="238">
        <f>FA45</f>
        <v>5000</v>
      </c>
      <c r="FB43" s="238"/>
      <c r="FC43" s="238"/>
      <c r="FD43" s="300">
        <f t="shared" ref="FD43:FD50" si="185">FF43</f>
        <v>5196.2656100000022</v>
      </c>
      <c r="FE43" s="228">
        <f t="shared" ref="FE43:FE50" si="186">FD43/DI43</f>
        <v>1.0392531220000005</v>
      </c>
      <c r="FF43" s="300">
        <f>SUM(FF44:FF45)</f>
        <v>5196.2656100000022</v>
      </c>
      <c r="FG43" s="228">
        <f t="shared" ref="FG43:FG50" si="187">FF43/DJ43</f>
        <v>1.0392531220000005</v>
      </c>
      <c r="FH43" s="238"/>
      <c r="FI43" s="238"/>
      <c r="FJ43" s="238"/>
      <c r="FK43" s="238"/>
      <c r="FL43" s="300">
        <f t="shared" ref="FL43:FL46" si="188">FN43</f>
        <v>0</v>
      </c>
      <c r="FM43" s="228" t="e">
        <f t="shared" ref="FM43:FM50" si="189">FL43/DQ43</f>
        <v>#DIV/0!</v>
      </c>
      <c r="FN43" s="300">
        <f>SUM(FN44:FN45)</f>
        <v>0</v>
      </c>
      <c r="FO43" s="228">
        <f t="shared" ref="FO43:FO50" si="190">FN43/DR43</f>
        <v>0</v>
      </c>
      <c r="FP43" s="238"/>
      <c r="FQ43" s="238"/>
      <c r="FR43" s="238"/>
      <c r="FS43" s="238"/>
      <c r="FT43" s="300">
        <f t="shared" ref="FT43:FT46" si="191">FV43</f>
        <v>0</v>
      </c>
      <c r="FU43" s="228"/>
      <c r="FV43" s="300">
        <f>SUM(FV44:FV45)</f>
        <v>0</v>
      </c>
      <c r="FW43" s="238"/>
      <c r="FX43" s="238"/>
      <c r="FY43" s="238"/>
      <c r="FZ43" s="238"/>
      <c r="GA43" s="302" t="s">
        <v>165</v>
      </c>
    </row>
    <row r="44" spans="2:189" s="313" customFormat="1" ht="17.25" hidden="1" customHeight="1" x14ac:dyDescent="0.25">
      <c r="B44" s="303"/>
      <c r="C44" s="304" t="s">
        <v>166</v>
      </c>
      <c r="D44" s="305" t="s">
        <v>167</v>
      </c>
      <c r="E44" s="306">
        <f t="shared" si="148"/>
        <v>17049.826300000001</v>
      </c>
      <c r="F44" s="306">
        <v>17049.826300000001</v>
      </c>
      <c r="G44" s="306"/>
      <c r="H44" s="306">
        <f t="shared" si="149"/>
        <v>0</v>
      </c>
      <c r="I44" s="306">
        <f>L44-F44</f>
        <v>0</v>
      </c>
      <c r="J44" s="306"/>
      <c r="K44" s="306">
        <f t="shared" si="150"/>
        <v>17049.826300000001</v>
      </c>
      <c r="L44" s="306">
        <v>17049.826300000001</v>
      </c>
      <c r="M44" s="306"/>
      <c r="N44" s="306">
        <f t="shared" si="151"/>
        <v>0</v>
      </c>
      <c r="O44" s="306">
        <f>R44-L44</f>
        <v>0</v>
      </c>
      <c r="P44" s="306"/>
      <c r="Q44" s="307">
        <f t="shared" si="152"/>
        <v>17049.826300000001</v>
      </c>
      <c r="R44" s="307">
        <v>17049.826300000001</v>
      </c>
      <c r="S44" s="307"/>
      <c r="T44" s="307">
        <f t="shared" si="153"/>
        <v>0</v>
      </c>
      <c r="U44" s="307"/>
      <c r="V44" s="307"/>
      <c r="W44" s="307">
        <f t="shared" si="154"/>
        <v>27653.237829999998</v>
      </c>
      <c r="X44" s="307">
        <f>AA44-U44</f>
        <v>27653.237829999998</v>
      </c>
      <c r="Y44" s="307"/>
      <c r="Z44" s="307">
        <f t="shared" si="155"/>
        <v>27653.237829999998</v>
      </c>
      <c r="AA44" s="307">
        <v>27653.237829999998</v>
      </c>
      <c r="AB44" s="307"/>
      <c r="AC44" s="307">
        <f>AD44+AE44</f>
        <v>0</v>
      </c>
      <c r="AD44" s="307"/>
      <c r="AE44" s="307"/>
      <c r="AF44" s="307">
        <f>AG44+AH44</f>
        <v>27653.237829999998</v>
      </c>
      <c r="AG44" s="307">
        <v>27653.237829999998</v>
      </c>
      <c r="AH44" s="307"/>
      <c r="AI44" s="308">
        <f>AA44-AJ44</f>
        <v>0</v>
      </c>
      <c r="AJ44" s="307">
        <f>AA44</f>
        <v>27653.237829999998</v>
      </c>
      <c r="AK44" s="307">
        <f t="shared" si="157"/>
        <v>0</v>
      </c>
      <c r="AL44" s="307">
        <f t="shared" ref="AL44:AL53" si="192">AF44-AJ44</f>
        <v>0</v>
      </c>
      <c r="AM44" s="1157"/>
      <c r="AN44" s="307"/>
      <c r="AO44" s="309">
        <v>1</v>
      </c>
      <c r="AP44" s="307">
        <v>24887.913519999998</v>
      </c>
      <c r="AQ44" s="307"/>
      <c r="AR44" s="307">
        <f>AF44-AP44</f>
        <v>2765.32431</v>
      </c>
      <c r="AS44" s="307">
        <f t="shared" si="158"/>
        <v>0</v>
      </c>
      <c r="AT44" s="307">
        <v>0</v>
      </c>
      <c r="AU44" s="307"/>
      <c r="AV44" s="307">
        <f t="shared" si="159"/>
        <v>0</v>
      </c>
      <c r="AW44" s="307">
        <f>AZ44-AT44</f>
        <v>0</v>
      </c>
      <c r="AX44" s="307"/>
      <c r="AY44" s="307">
        <f t="shared" si="160"/>
        <v>0</v>
      </c>
      <c r="AZ44" s="307">
        <f>AT44</f>
        <v>0</v>
      </c>
      <c r="BA44" s="307"/>
      <c r="BB44" s="307">
        <f t="shared" si="161"/>
        <v>0</v>
      </c>
      <c r="BC44" s="307"/>
      <c r="BD44" s="307"/>
      <c r="BE44" s="307">
        <f t="shared" si="162"/>
        <v>0</v>
      </c>
      <c r="BF44" s="307">
        <f>BW44-BC44</f>
        <v>0</v>
      </c>
      <c r="BG44" s="307"/>
      <c r="BH44" s="307">
        <f t="shared" si="163"/>
        <v>0</v>
      </c>
      <c r="BI44" s="307">
        <f>BC44</f>
        <v>0</v>
      </c>
      <c r="BJ44" s="307"/>
      <c r="BK44" s="310">
        <v>1</v>
      </c>
      <c r="BL44" s="311">
        <f t="shared" si="164"/>
        <v>0</v>
      </c>
      <c r="BM44" s="311"/>
      <c r="BN44" s="311"/>
      <c r="BO44" s="311"/>
      <c r="BP44" s="311"/>
      <c r="BQ44" s="311"/>
      <c r="BR44" s="311"/>
      <c r="BS44" s="311"/>
      <c r="BT44" s="311"/>
      <c r="BU44" s="311"/>
      <c r="BV44" s="307">
        <f t="shared" si="165"/>
        <v>0</v>
      </c>
      <c r="BW44" s="307"/>
      <c r="BX44" s="307"/>
      <c r="BY44" s="307">
        <f t="shared" si="166"/>
        <v>0</v>
      </c>
      <c r="BZ44" s="307">
        <f>CC44-BW44</f>
        <v>0</v>
      </c>
      <c r="CA44" s="307"/>
      <c r="CB44" s="307">
        <f t="shared" si="167"/>
        <v>0</v>
      </c>
      <c r="CC44" s="307"/>
      <c r="CD44" s="307"/>
      <c r="CE44" s="311">
        <v>1</v>
      </c>
      <c r="CF44" s="311">
        <f t="shared" si="168"/>
        <v>0</v>
      </c>
      <c r="CG44" s="307"/>
      <c r="CH44" s="307">
        <f t="shared" si="169"/>
        <v>0</v>
      </c>
      <c r="CI44" s="307">
        <v>0</v>
      </c>
      <c r="CJ44" s="307"/>
      <c r="CK44" s="307">
        <f t="shared" si="170"/>
        <v>0</v>
      </c>
      <c r="CL44" s="307">
        <f>CR44-CI44</f>
        <v>0</v>
      </c>
      <c r="CM44" s="307"/>
      <c r="CN44" s="307"/>
      <c r="CO44" s="307"/>
      <c r="CP44" s="307"/>
      <c r="CQ44" s="307">
        <f t="shared" si="171"/>
        <v>0</v>
      </c>
      <c r="CR44" s="307">
        <v>0</v>
      </c>
      <c r="CS44" s="307"/>
      <c r="CT44" s="307">
        <f t="shared" si="172"/>
        <v>0</v>
      </c>
      <c r="CU44" s="307"/>
      <c r="CV44" s="307"/>
      <c r="CW44" s="307">
        <f t="shared" si="173"/>
        <v>8220.2656100000004</v>
      </c>
      <c r="CX44" s="307">
        <v>8220.2656100000004</v>
      </c>
      <c r="CY44" s="307"/>
      <c r="CZ44" s="307">
        <f t="shared" si="174"/>
        <v>0</v>
      </c>
      <c r="DA44" s="307">
        <v>0</v>
      </c>
      <c r="DB44" s="307"/>
      <c r="DC44" s="307"/>
      <c r="DD44" s="307"/>
      <c r="DE44" s="307"/>
      <c r="DF44" s="307">
        <f t="shared" si="175"/>
        <v>-8220.2656100000004</v>
      </c>
      <c r="DG44" s="307">
        <f>DJ44-CX44</f>
        <v>-8220.2656100000004</v>
      </c>
      <c r="DH44" s="307"/>
      <c r="DI44" s="307">
        <f t="shared" si="176"/>
        <v>0</v>
      </c>
      <c r="DJ44" s="307">
        <v>0</v>
      </c>
      <c r="DK44" s="307"/>
      <c r="DL44" s="307"/>
      <c r="DM44" s="275">
        <f t="shared" si="143"/>
        <v>0</v>
      </c>
      <c r="DN44" s="280" t="e">
        <f t="shared" si="144"/>
        <v>#DIV/0!</v>
      </c>
      <c r="DO44" s="307">
        <v>0</v>
      </c>
      <c r="DP44" s="307"/>
      <c r="DQ44" s="307"/>
      <c r="DR44" s="235">
        <f t="shared" si="145"/>
        <v>0</v>
      </c>
      <c r="DS44" s="239" t="e">
        <f t="shared" si="177"/>
        <v>#DIV/0!</v>
      </c>
      <c r="DT44" s="235">
        <f t="shared" si="178"/>
        <v>0</v>
      </c>
      <c r="DU44" s="307"/>
      <c r="DV44" s="307"/>
      <c r="DW44" s="307"/>
      <c r="DX44" s="307">
        <f t="shared" si="179"/>
        <v>0</v>
      </c>
      <c r="DY44" s="312" t="e">
        <f>DX44/DI44</f>
        <v>#DIV/0!</v>
      </c>
      <c r="DZ44" s="307">
        <v>0</v>
      </c>
      <c r="EA44" s="312" t="e">
        <f>DZ44/DJ44</f>
        <v>#DIV/0!</v>
      </c>
      <c r="EB44" s="234"/>
      <c r="EC44" s="312"/>
      <c r="ED44" s="306"/>
      <c r="EE44" s="312"/>
      <c r="EF44" s="234">
        <f t="shared" si="180"/>
        <v>0</v>
      </c>
      <c r="EG44" s="228" t="e">
        <f t="shared" si="136"/>
        <v>#DIV/0!</v>
      </c>
      <c r="EH44" s="300">
        <f>CN44-DZ44</f>
        <v>0</v>
      </c>
      <c r="EI44" s="307"/>
      <c r="EJ44" s="307"/>
      <c r="EK44" s="306">
        <f t="shared" si="181"/>
        <v>0</v>
      </c>
      <c r="EL44" s="312" t="e">
        <f t="shared" si="182"/>
        <v>#DIV/0!</v>
      </c>
      <c r="EM44" s="281" t="e">
        <f>EK44/DM44</f>
        <v>#DIV/0!</v>
      </c>
      <c r="EN44" s="312"/>
      <c r="EO44" s="312"/>
      <c r="EP44" s="312"/>
      <c r="EQ44" s="312"/>
      <c r="ER44" s="312"/>
      <c r="ES44" s="306">
        <v>0</v>
      </c>
      <c r="ET44" s="312" t="e">
        <f t="shared" si="183"/>
        <v>#DIV/0!</v>
      </c>
      <c r="EU44" s="238"/>
      <c r="EV44" s="228"/>
      <c r="EW44" s="238"/>
      <c r="EX44" s="307"/>
      <c r="EY44" s="235">
        <f t="shared" si="147"/>
        <v>0</v>
      </c>
      <c r="EZ44" s="228" t="e">
        <f t="shared" si="184"/>
        <v>#DIV/0!</v>
      </c>
      <c r="FA44" s="238">
        <f>DJ44-ES44</f>
        <v>0</v>
      </c>
      <c r="FB44" s="307"/>
      <c r="FC44" s="307"/>
      <c r="FD44" s="306">
        <f t="shared" si="185"/>
        <v>0</v>
      </c>
      <c r="FE44" s="312" t="e">
        <f t="shared" si="186"/>
        <v>#DIV/0!</v>
      </c>
      <c r="FF44" s="306">
        <f>'[1]по объектам (2)'!$K$51</f>
        <v>0</v>
      </c>
      <c r="FG44" s="312" t="e">
        <f t="shared" si="187"/>
        <v>#DIV/0!</v>
      </c>
      <c r="FH44" s="307"/>
      <c r="FI44" s="307"/>
      <c r="FJ44" s="307"/>
      <c r="FK44" s="307"/>
      <c r="FL44" s="306">
        <f t="shared" si="188"/>
        <v>0</v>
      </c>
      <c r="FM44" s="312" t="e">
        <f t="shared" si="189"/>
        <v>#DIV/0!</v>
      </c>
      <c r="FN44" s="306"/>
      <c r="FO44" s="312" t="e">
        <f t="shared" si="190"/>
        <v>#DIV/0!</v>
      </c>
      <c r="FP44" s="307"/>
      <c r="FQ44" s="307"/>
      <c r="FR44" s="307"/>
      <c r="FS44" s="307"/>
      <c r="FT44" s="306">
        <f t="shared" si="191"/>
        <v>0</v>
      </c>
      <c r="FU44" s="312"/>
      <c r="FV44" s="306">
        <f>'[1]по объектам (2)'!$K$51</f>
        <v>0</v>
      </c>
      <c r="FW44" s="307"/>
      <c r="FX44" s="307"/>
      <c r="FY44" s="307"/>
      <c r="FZ44" s="307"/>
      <c r="GA44" s="302"/>
    </row>
    <row r="45" spans="2:189" s="313" customFormat="1" ht="17.25" hidden="1" customHeight="1" x14ac:dyDescent="0.25">
      <c r="B45" s="303"/>
      <c r="C45" s="314" t="s">
        <v>168</v>
      </c>
      <c r="D45" s="305"/>
      <c r="E45" s="306"/>
      <c r="F45" s="306"/>
      <c r="G45" s="306"/>
      <c r="H45" s="306"/>
      <c r="I45" s="306"/>
      <c r="J45" s="306"/>
      <c r="K45" s="306"/>
      <c r="L45" s="306"/>
      <c r="M45" s="306"/>
      <c r="N45" s="306"/>
      <c r="O45" s="306"/>
      <c r="P45" s="306"/>
      <c r="Q45" s="307"/>
      <c r="R45" s="307"/>
      <c r="S45" s="307"/>
      <c r="T45" s="307"/>
      <c r="U45" s="307"/>
      <c r="V45" s="307"/>
      <c r="W45" s="307"/>
      <c r="X45" s="307"/>
      <c r="Y45" s="307"/>
      <c r="Z45" s="307"/>
      <c r="AA45" s="307"/>
      <c r="AB45" s="307"/>
      <c r="AC45" s="307"/>
      <c r="AD45" s="307"/>
      <c r="AE45" s="307"/>
      <c r="AF45" s="307"/>
      <c r="AG45" s="307"/>
      <c r="AH45" s="307"/>
      <c r="AI45" s="308"/>
      <c r="AJ45" s="307"/>
      <c r="AK45" s="307"/>
      <c r="AL45" s="307"/>
      <c r="AM45" s="315"/>
      <c r="AN45" s="307"/>
      <c r="AO45" s="309"/>
      <c r="AP45" s="307"/>
      <c r="AQ45" s="307"/>
      <c r="AR45" s="307"/>
      <c r="AS45" s="307"/>
      <c r="AT45" s="307"/>
      <c r="AU45" s="307"/>
      <c r="AV45" s="307"/>
      <c r="AW45" s="307"/>
      <c r="AX45" s="307"/>
      <c r="AY45" s="307"/>
      <c r="AZ45" s="307"/>
      <c r="BA45" s="307"/>
      <c r="BB45" s="307"/>
      <c r="BC45" s="307"/>
      <c r="BD45" s="307"/>
      <c r="BE45" s="307"/>
      <c r="BF45" s="307"/>
      <c r="BG45" s="307"/>
      <c r="BH45" s="307"/>
      <c r="BI45" s="307"/>
      <c r="BJ45" s="307"/>
      <c r="BK45" s="310"/>
      <c r="BL45" s="311"/>
      <c r="BM45" s="311"/>
      <c r="BN45" s="311"/>
      <c r="BO45" s="311"/>
      <c r="BP45" s="311"/>
      <c r="BQ45" s="311"/>
      <c r="BR45" s="311"/>
      <c r="BS45" s="311"/>
      <c r="BT45" s="311"/>
      <c r="BU45" s="311"/>
      <c r="BV45" s="307"/>
      <c r="BW45" s="307"/>
      <c r="BX45" s="307"/>
      <c r="BY45" s="307"/>
      <c r="BZ45" s="307"/>
      <c r="CA45" s="307"/>
      <c r="CB45" s="307"/>
      <c r="CC45" s="307"/>
      <c r="CD45" s="307"/>
      <c r="CE45" s="311"/>
      <c r="CF45" s="311"/>
      <c r="CG45" s="307"/>
      <c r="CH45" s="307"/>
      <c r="CI45" s="307"/>
      <c r="CJ45" s="307"/>
      <c r="CK45" s="307"/>
      <c r="CL45" s="307"/>
      <c r="CM45" s="307"/>
      <c r="CN45" s="307"/>
      <c r="CO45" s="307"/>
      <c r="CP45" s="307"/>
      <c r="CQ45" s="307"/>
      <c r="CR45" s="307"/>
      <c r="CS45" s="307"/>
      <c r="CT45" s="307"/>
      <c r="CU45" s="307"/>
      <c r="CV45" s="307"/>
      <c r="CW45" s="307"/>
      <c r="CX45" s="307"/>
      <c r="CY45" s="307"/>
      <c r="CZ45" s="307"/>
      <c r="DA45" s="307"/>
      <c r="DB45" s="307"/>
      <c r="DC45" s="307"/>
      <c r="DD45" s="307"/>
      <c r="DE45" s="307"/>
      <c r="DF45" s="307"/>
      <c r="DG45" s="307"/>
      <c r="DH45" s="307"/>
      <c r="DI45" s="307">
        <f t="shared" si="176"/>
        <v>5000</v>
      </c>
      <c r="DJ45" s="307">
        <f>'[2]2020_уточн'!$ES$40</f>
        <v>5000</v>
      </c>
      <c r="DK45" s="307"/>
      <c r="DL45" s="307"/>
      <c r="DM45" s="275"/>
      <c r="DN45" s="280"/>
      <c r="DO45" s="307"/>
      <c r="DP45" s="307"/>
      <c r="DQ45" s="307"/>
      <c r="DR45" s="235"/>
      <c r="DS45" s="239"/>
      <c r="DT45" s="235"/>
      <c r="DU45" s="307"/>
      <c r="DV45" s="307"/>
      <c r="DW45" s="307"/>
      <c r="DX45" s="307"/>
      <c r="DY45" s="312"/>
      <c r="DZ45" s="307"/>
      <c r="EA45" s="312"/>
      <c r="EB45" s="234"/>
      <c r="EC45" s="312"/>
      <c r="ED45" s="306"/>
      <c r="EE45" s="312"/>
      <c r="EF45" s="293">
        <f>EH45</f>
        <v>5000</v>
      </c>
      <c r="EG45" s="228">
        <f t="shared" si="136"/>
        <v>1</v>
      </c>
      <c r="EH45" s="316">
        <f>DJ45-DZ45</f>
        <v>5000</v>
      </c>
      <c r="EI45" s="307"/>
      <c r="EJ45" s="307"/>
      <c r="EK45" s="306">
        <f t="shared" si="181"/>
        <v>0</v>
      </c>
      <c r="EL45" s="312">
        <f t="shared" si="182"/>
        <v>0</v>
      </c>
      <c r="EM45" s="281"/>
      <c r="EN45" s="312"/>
      <c r="EO45" s="312"/>
      <c r="EP45" s="312"/>
      <c r="EQ45" s="312"/>
      <c r="ER45" s="312"/>
      <c r="ES45" s="306">
        <v>0</v>
      </c>
      <c r="ET45" s="312">
        <f t="shared" si="183"/>
        <v>0</v>
      </c>
      <c r="EU45" s="238"/>
      <c r="EV45" s="228"/>
      <c r="EW45" s="238"/>
      <c r="EX45" s="307"/>
      <c r="EY45" s="294">
        <f>FA45</f>
        <v>5000</v>
      </c>
      <c r="EZ45" s="228">
        <f t="shared" si="184"/>
        <v>1</v>
      </c>
      <c r="FA45" s="311">
        <f>DJ45-ES45</f>
        <v>5000</v>
      </c>
      <c r="FB45" s="307"/>
      <c r="FC45" s="307"/>
      <c r="FD45" s="306">
        <f t="shared" si="185"/>
        <v>5196.2656100000022</v>
      </c>
      <c r="FE45" s="312">
        <f t="shared" si="186"/>
        <v>1.0392531220000005</v>
      </c>
      <c r="FF45" s="306">
        <f>'[1]по объектам (2)'!$K$54</f>
        <v>5196.2656100000022</v>
      </c>
      <c r="FG45" s="312">
        <f t="shared" si="187"/>
        <v>1.0392531220000005</v>
      </c>
      <c r="FH45" s="307"/>
      <c r="FI45" s="307"/>
      <c r="FJ45" s="307"/>
      <c r="FK45" s="307"/>
      <c r="FL45" s="306">
        <f t="shared" si="188"/>
        <v>0</v>
      </c>
      <c r="FM45" s="312" t="e">
        <f t="shared" si="189"/>
        <v>#DIV/0!</v>
      </c>
      <c r="FN45" s="306"/>
      <c r="FO45" s="312" t="e">
        <f t="shared" si="190"/>
        <v>#DIV/0!</v>
      </c>
      <c r="FP45" s="307"/>
      <c r="FQ45" s="307"/>
      <c r="FR45" s="307"/>
      <c r="FS45" s="307"/>
      <c r="FT45" s="306">
        <f t="shared" si="191"/>
        <v>0</v>
      </c>
      <c r="FU45" s="312"/>
      <c r="FV45" s="306">
        <f>ES45-DZ45</f>
        <v>0</v>
      </c>
      <c r="FW45" s="307"/>
      <c r="FX45" s="307"/>
      <c r="FY45" s="307"/>
      <c r="FZ45" s="307"/>
      <c r="GA45" s="317"/>
    </row>
    <row r="46" spans="2:189" s="242" customFormat="1" ht="40.5" customHeight="1" x14ac:dyDescent="0.3">
      <c r="B46" s="299" t="s">
        <v>169</v>
      </c>
      <c r="C46" s="292" t="s">
        <v>170</v>
      </c>
      <c r="D46" s="233" t="s">
        <v>171</v>
      </c>
      <c r="E46" s="234">
        <f t="shared" si="148"/>
        <v>40000</v>
      </c>
      <c r="F46" s="300">
        <f>SUM(F48:F49)</f>
        <v>40000</v>
      </c>
      <c r="G46" s="300">
        <f>SUM(G48:G49)</f>
        <v>0</v>
      </c>
      <c r="H46" s="234">
        <f t="shared" si="149"/>
        <v>0</v>
      </c>
      <c r="I46" s="300">
        <f>SUM(I48:I49)</f>
        <v>0</v>
      </c>
      <c r="J46" s="300"/>
      <c r="K46" s="234">
        <f t="shared" si="150"/>
        <v>40000</v>
      </c>
      <c r="L46" s="300">
        <f>SUM(L48:L49)</f>
        <v>40000</v>
      </c>
      <c r="M46" s="300">
        <f>SUM(M48:M49)</f>
        <v>0</v>
      </c>
      <c r="N46" s="234">
        <f t="shared" si="151"/>
        <v>-34933.333330000001</v>
      </c>
      <c r="O46" s="300">
        <f>SUM(O48:O49)</f>
        <v>-34933.333330000001</v>
      </c>
      <c r="P46" s="300"/>
      <c r="Q46" s="235">
        <f t="shared" si="152"/>
        <v>5066.6666699999987</v>
      </c>
      <c r="R46" s="238">
        <f>SUM(R48:R49)</f>
        <v>5066.6666699999987</v>
      </c>
      <c r="S46" s="238">
        <f>SUM(S48:S49)</f>
        <v>0</v>
      </c>
      <c r="T46" s="235">
        <f t="shared" si="153"/>
        <v>50000</v>
      </c>
      <c r="U46" s="238">
        <f>SUM(U48:U49)</f>
        <v>50000</v>
      </c>
      <c r="V46" s="238">
        <f>SUM(V48:V49)</f>
        <v>0</v>
      </c>
      <c r="W46" s="235" t="e">
        <f t="shared" si="154"/>
        <v>#REF!</v>
      </c>
      <c r="X46" s="238" t="e">
        <f>SUM(X48:X49)</f>
        <v>#REF!</v>
      </c>
      <c r="Y46" s="238"/>
      <c r="Z46" s="235" t="e">
        <f t="shared" si="155"/>
        <v>#REF!</v>
      </c>
      <c r="AA46" s="238" t="e">
        <f t="shared" ref="AA46:AH46" si="193">SUM(AA48:AA49)</f>
        <v>#REF!</v>
      </c>
      <c r="AB46" s="238">
        <f t="shared" si="193"/>
        <v>0</v>
      </c>
      <c r="AC46" s="238" t="e">
        <f t="shared" si="193"/>
        <v>#REF!</v>
      </c>
      <c r="AD46" s="238" t="e">
        <f t="shared" si="193"/>
        <v>#REF!</v>
      </c>
      <c r="AE46" s="238">
        <f t="shared" si="193"/>
        <v>0</v>
      </c>
      <c r="AF46" s="238">
        <f t="shared" si="193"/>
        <v>7034.9280099999996</v>
      </c>
      <c r="AG46" s="238">
        <f t="shared" si="193"/>
        <v>7034.9280099999996</v>
      </c>
      <c r="AH46" s="238">
        <f t="shared" si="193"/>
        <v>0</v>
      </c>
      <c r="AI46" s="238">
        <v>0</v>
      </c>
      <c r="AJ46" s="238" t="e">
        <f>SUM(AJ48:AJ49)</f>
        <v>#REF!</v>
      </c>
      <c r="AK46" s="238" t="e">
        <f t="shared" si="157"/>
        <v>#REF!</v>
      </c>
      <c r="AL46" s="238" t="e">
        <f t="shared" si="192"/>
        <v>#REF!</v>
      </c>
      <c r="AM46" s="1157" t="s">
        <v>172</v>
      </c>
      <c r="AN46" s="301" t="s">
        <v>173</v>
      </c>
      <c r="AO46" s="236">
        <v>1</v>
      </c>
      <c r="AP46" s="238">
        <f>AP48+AP49</f>
        <v>6034.9280099999996</v>
      </c>
      <c r="AQ46" s="238">
        <f>AQ48+AQ49</f>
        <v>0</v>
      </c>
      <c r="AR46" s="238">
        <f>AR48+AR49</f>
        <v>1000</v>
      </c>
      <c r="AS46" s="235">
        <f t="shared" si="158"/>
        <v>2000</v>
      </c>
      <c r="AT46" s="238">
        <f>SUM(AT48:AT49)</f>
        <v>2000</v>
      </c>
      <c r="AU46" s="238">
        <f>SUM(AU48:AU49)</f>
        <v>0</v>
      </c>
      <c r="AV46" s="235">
        <f t="shared" si="159"/>
        <v>0</v>
      </c>
      <c r="AW46" s="238">
        <f>SUM(AW48:AW49)</f>
        <v>0</v>
      </c>
      <c r="AX46" s="238"/>
      <c r="AY46" s="235">
        <f t="shared" si="160"/>
        <v>2000</v>
      </c>
      <c r="AZ46" s="238">
        <f>SUM(AZ48:AZ49)</f>
        <v>2000</v>
      </c>
      <c r="BA46" s="238">
        <f>SUM(BA48:BA49)</f>
        <v>0</v>
      </c>
      <c r="BB46" s="235">
        <f t="shared" si="161"/>
        <v>50000</v>
      </c>
      <c r="BC46" s="238">
        <f>SUM(BC48:BC49)</f>
        <v>50000</v>
      </c>
      <c r="BD46" s="238">
        <f>SUM(BD48:BD49)</f>
        <v>0</v>
      </c>
      <c r="BE46" s="235">
        <f t="shared" si="162"/>
        <v>0</v>
      </c>
      <c r="BF46" s="238">
        <f>SUM(BF48:BF49)</f>
        <v>0</v>
      </c>
      <c r="BG46" s="238"/>
      <c r="BH46" s="235">
        <f t="shared" si="163"/>
        <v>2000</v>
      </c>
      <c r="BI46" s="238">
        <f>SUM(BI48:BI49)</f>
        <v>2000</v>
      </c>
      <c r="BJ46" s="238">
        <f>SUM(BJ48:BJ49)</f>
        <v>0</v>
      </c>
      <c r="BK46" s="237">
        <v>1</v>
      </c>
      <c r="BL46" s="238">
        <f t="shared" si="164"/>
        <v>2000</v>
      </c>
      <c r="BM46" s="238"/>
      <c r="BN46" s="238"/>
      <c r="BO46" s="238"/>
      <c r="BP46" s="238"/>
      <c r="BQ46" s="238"/>
      <c r="BR46" s="238"/>
      <c r="BS46" s="238">
        <f>BS48+BS49</f>
        <v>2000</v>
      </c>
      <c r="BT46" s="238">
        <f>BT48+BT49</f>
        <v>2000</v>
      </c>
      <c r="BU46" s="238">
        <f>BU48+BU49</f>
        <v>0</v>
      </c>
      <c r="BV46" s="235">
        <f t="shared" si="165"/>
        <v>50000</v>
      </c>
      <c r="BW46" s="238">
        <f>SUM(BW48:BW49)</f>
        <v>50000</v>
      </c>
      <c r="BX46" s="238">
        <f>SUM(BX48:BX49)</f>
        <v>0</v>
      </c>
      <c r="BY46" s="235">
        <f t="shared" si="166"/>
        <v>540681.63300000003</v>
      </c>
      <c r="BZ46" s="238">
        <f>SUM(BZ48:BZ49)</f>
        <v>540681.63300000003</v>
      </c>
      <c r="CA46" s="238"/>
      <c r="CB46" s="235">
        <f t="shared" si="167"/>
        <v>542681.63300000003</v>
      </c>
      <c r="CC46" s="238">
        <f>SUM(CC48:CC49)</f>
        <v>542681.63300000003</v>
      </c>
      <c r="CD46" s="238">
        <f>SUM(CD48:CD49)</f>
        <v>0</v>
      </c>
      <c r="CE46" s="238">
        <v>1</v>
      </c>
      <c r="CF46" s="238">
        <f t="shared" si="168"/>
        <v>542681.63300000003</v>
      </c>
      <c r="CG46" s="285"/>
      <c r="CH46" s="235">
        <f t="shared" si="169"/>
        <v>50000</v>
      </c>
      <c r="CI46" s="238">
        <f>SUM(CI48:CI49)</f>
        <v>50000</v>
      </c>
      <c r="CJ46" s="238">
        <f>SUM(CJ48:CJ49)</f>
        <v>0</v>
      </c>
      <c r="CK46" s="235">
        <f t="shared" si="170"/>
        <v>0</v>
      </c>
      <c r="CL46" s="238">
        <f>SUM(CL48:CL49)</f>
        <v>0</v>
      </c>
      <c r="CM46" s="238"/>
      <c r="CN46" s="238"/>
      <c r="CO46" s="238"/>
      <c r="CP46" s="238"/>
      <c r="CQ46" s="235">
        <f t="shared" si="171"/>
        <v>50000</v>
      </c>
      <c r="CR46" s="238">
        <f>SUM(CR48:CR49)</f>
        <v>50000</v>
      </c>
      <c r="CS46" s="238">
        <f>SUM(CS48:CS49)</f>
        <v>0</v>
      </c>
      <c r="CT46" s="235">
        <f t="shared" si="172"/>
        <v>0</v>
      </c>
      <c r="CU46" s="238"/>
      <c r="CV46" s="238"/>
      <c r="CW46" s="235">
        <f t="shared" si="173"/>
        <v>211636.08199999999</v>
      </c>
      <c r="CX46" s="238">
        <f>SUM(CX48:CX49)</f>
        <v>211636.08199999999</v>
      </c>
      <c r="CY46" s="238"/>
      <c r="CZ46" s="235">
        <f t="shared" si="174"/>
        <v>544034.69400000002</v>
      </c>
      <c r="DA46" s="238">
        <f>SUM(DA48:DA49)</f>
        <v>544034.69400000002</v>
      </c>
      <c r="DB46" s="238">
        <f>SUM(DB48:DB49)</f>
        <v>0</v>
      </c>
      <c r="DC46" s="238"/>
      <c r="DD46" s="238"/>
      <c r="DE46" s="238"/>
      <c r="DF46" s="235">
        <f t="shared" si="175"/>
        <v>354729.33415999997</v>
      </c>
      <c r="DG46" s="238">
        <f>SUM(DG48:DG49)</f>
        <v>354729.33415999997</v>
      </c>
      <c r="DH46" s="238"/>
      <c r="DI46" s="235">
        <f t="shared" si="176"/>
        <v>1066365.41616</v>
      </c>
      <c r="DJ46" s="238">
        <f>DJ47+DJ50</f>
        <v>1066365.41616</v>
      </c>
      <c r="DK46" s="238"/>
      <c r="DL46" s="238"/>
      <c r="DM46" s="238">
        <f t="shared" si="143"/>
        <v>463321.68200000003</v>
      </c>
      <c r="DN46" s="239">
        <f t="shared" si="144"/>
        <v>0.43448678565404836</v>
      </c>
      <c r="DO46" s="238">
        <f>SUM(DO48:DO50)</f>
        <v>463321.68200000003</v>
      </c>
      <c r="DP46" s="238"/>
      <c r="DQ46" s="238"/>
      <c r="DR46" s="235">
        <f t="shared" si="145"/>
        <v>603043.73415999999</v>
      </c>
      <c r="DS46" s="239">
        <f t="shared" si="177"/>
        <v>0.56551321434595159</v>
      </c>
      <c r="DT46" s="235">
        <f t="shared" si="178"/>
        <v>603043.73415999999</v>
      </c>
      <c r="DU46" s="238"/>
      <c r="DV46" s="238"/>
      <c r="DW46" s="238"/>
      <c r="DX46" s="235">
        <f t="shared" si="179"/>
        <v>1066365.41616</v>
      </c>
      <c r="DY46" s="228">
        <f>DX46/DI46</f>
        <v>1</v>
      </c>
      <c r="DZ46" s="238">
        <f>DZ47+DZ50</f>
        <v>1066365.41616</v>
      </c>
      <c r="EA46" s="228">
        <f>DZ46/DJ46</f>
        <v>1</v>
      </c>
      <c r="EB46" s="234"/>
      <c r="EC46" s="228"/>
      <c r="ED46" s="300"/>
      <c r="EE46" s="228"/>
      <c r="EF46" s="234">
        <f t="shared" ref="EF46" si="194">EH46+EI46+EJ46</f>
        <v>0</v>
      </c>
      <c r="EG46" s="228">
        <f t="shared" si="136"/>
        <v>0</v>
      </c>
      <c r="EH46" s="300">
        <f>EH47+EH50</f>
        <v>0</v>
      </c>
      <c r="EI46" s="238"/>
      <c r="EJ46" s="238"/>
      <c r="EK46" s="234">
        <f t="shared" si="181"/>
        <v>1066365.41616</v>
      </c>
      <c r="EL46" s="228">
        <f t="shared" si="182"/>
        <v>1</v>
      </c>
      <c r="EM46" s="228">
        <f>EK46/DM46</f>
        <v>2.3015659693646713</v>
      </c>
      <c r="EN46" s="228"/>
      <c r="EO46" s="228"/>
      <c r="EP46" s="228"/>
      <c r="EQ46" s="228"/>
      <c r="ER46" s="228"/>
      <c r="ES46" s="234">
        <f>ES48+ES49+ES50</f>
        <v>1066365.41616</v>
      </c>
      <c r="ET46" s="228">
        <f t="shared" si="183"/>
        <v>1</v>
      </c>
      <c r="EU46" s="238"/>
      <c r="EV46" s="228"/>
      <c r="EW46" s="238"/>
      <c r="EX46" s="238"/>
      <c r="EY46" s="235">
        <f t="shared" si="147"/>
        <v>0</v>
      </c>
      <c r="EZ46" s="228">
        <f t="shared" si="184"/>
        <v>0</v>
      </c>
      <c r="FA46" s="238">
        <f>FA47+FA50</f>
        <v>0</v>
      </c>
      <c r="FB46" s="238"/>
      <c r="FC46" s="238"/>
      <c r="FD46" s="300">
        <f t="shared" si="185"/>
        <v>957471.85939999996</v>
      </c>
      <c r="FE46" s="228">
        <f t="shared" si="186"/>
        <v>0.89788345054162799</v>
      </c>
      <c r="FF46" s="300">
        <f>FF48+FF49+FF50</f>
        <v>957471.85939999996</v>
      </c>
      <c r="FG46" s="228">
        <f t="shared" si="187"/>
        <v>0.89788345054162799</v>
      </c>
      <c r="FH46" s="238"/>
      <c r="FI46" s="238"/>
      <c r="FJ46" s="238"/>
      <c r="FK46" s="238"/>
      <c r="FL46" s="300">
        <f t="shared" si="188"/>
        <v>0</v>
      </c>
      <c r="FM46" s="228" t="e">
        <f t="shared" si="189"/>
        <v>#DIV/0!</v>
      </c>
      <c r="FN46" s="300">
        <f>FN48+FN49+FN50</f>
        <v>0</v>
      </c>
      <c r="FO46" s="228">
        <f t="shared" si="190"/>
        <v>0</v>
      </c>
      <c r="FP46" s="238"/>
      <c r="FQ46" s="238"/>
      <c r="FR46" s="238"/>
      <c r="FS46" s="238"/>
      <c r="FT46" s="300">
        <f t="shared" si="191"/>
        <v>0</v>
      </c>
      <c r="FU46" s="228">
        <f t="shared" si="139"/>
        <v>0</v>
      </c>
      <c r="FV46" s="300">
        <f>FV48+FV49+FV50</f>
        <v>0</v>
      </c>
      <c r="FW46" s="238"/>
      <c r="FX46" s="238"/>
      <c r="FY46" s="238"/>
      <c r="FZ46" s="238"/>
      <c r="GA46" s="241"/>
    </row>
    <row r="47" spans="2:189" s="242" customFormat="1" ht="22.5" customHeight="1" x14ac:dyDescent="0.3">
      <c r="B47" s="299"/>
      <c r="C47" s="292" t="s">
        <v>157</v>
      </c>
      <c r="D47" s="233"/>
      <c r="E47" s="234"/>
      <c r="F47" s="300"/>
      <c r="G47" s="300"/>
      <c r="H47" s="234"/>
      <c r="I47" s="300"/>
      <c r="J47" s="300"/>
      <c r="K47" s="234"/>
      <c r="L47" s="300"/>
      <c r="M47" s="300"/>
      <c r="N47" s="234"/>
      <c r="O47" s="300"/>
      <c r="P47" s="300"/>
      <c r="Q47" s="235"/>
      <c r="R47" s="238"/>
      <c r="S47" s="238"/>
      <c r="T47" s="235"/>
      <c r="U47" s="238"/>
      <c r="V47" s="238"/>
      <c r="W47" s="235"/>
      <c r="X47" s="238"/>
      <c r="Y47" s="238"/>
      <c r="Z47" s="235"/>
      <c r="AA47" s="238"/>
      <c r="AB47" s="238"/>
      <c r="AC47" s="238"/>
      <c r="AD47" s="238"/>
      <c r="AE47" s="238"/>
      <c r="AF47" s="238"/>
      <c r="AG47" s="238"/>
      <c r="AH47" s="238"/>
      <c r="AI47" s="238"/>
      <c r="AJ47" s="238"/>
      <c r="AK47" s="238"/>
      <c r="AL47" s="238"/>
      <c r="AM47" s="1157"/>
      <c r="AN47" s="301"/>
      <c r="AO47" s="236"/>
      <c r="AP47" s="238"/>
      <c r="AQ47" s="238"/>
      <c r="AR47" s="238"/>
      <c r="AS47" s="235"/>
      <c r="AT47" s="238"/>
      <c r="AU47" s="238"/>
      <c r="AV47" s="235"/>
      <c r="AW47" s="238"/>
      <c r="AX47" s="238"/>
      <c r="AY47" s="235"/>
      <c r="AZ47" s="238"/>
      <c r="BA47" s="238"/>
      <c r="BB47" s="235"/>
      <c r="BC47" s="238"/>
      <c r="BD47" s="238"/>
      <c r="BE47" s="235"/>
      <c r="BF47" s="238"/>
      <c r="BG47" s="238"/>
      <c r="BH47" s="235"/>
      <c r="BI47" s="238"/>
      <c r="BJ47" s="238"/>
      <c r="BK47" s="237"/>
      <c r="BL47" s="238"/>
      <c r="BM47" s="238"/>
      <c r="BN47" s="238"/>
      <c r="BO47" s="238"/>
      <c r="BP47" s="238"/>
      <c r="BQ47" s="238"/>
      <c r="BR47" s="238"/>
      <c r="BS47" s="238"/>
      <c r="BT47" s="238"/>
      <c r="BU47" s="238"/>
      <c r="BV47" s="235"/>
      <c r="BW47" s="238"/>
      <c r="BX47" s="238"/>
      <c r="BY47" s="235"/>
      <c r="BZ47" s="238"/>
      <c r="CA47" s="238"/>
      <c r="CB47" s="235"/>
      <c r="CC47" s="238"/>
      <c r="CD47" s="238"/>
      <c r="CE47" s="238"/>
      <c r="CF47" s="238"/>
      <c r="CG47" s="285"/>
      <c r="CH47" s="235"/>
      <c r="CI47" s="238"/>
      <c r="CJ47" s="238"/>
      <c r="CK47" s="235"/>
      <c r="CL47" s="238"/>
      <c r="CM47" s="238"/>
      <c r="CN47" s="238"/>
      <c r="CO47" s="238"/>
      <c r="CP47" s="238"/>
      <c r="CQ47" s="235"/>
      <c r="CR47" s="238"/>
      <c r="CS47" s="238"/>
      <c r="CT47" s="235"/>
      <c r="CU47" s="238"/>
      <c r="CV47" s="238"/>
      <c r="CW47" s="235"/>
      <c r="CX47" s="238"/>
      <c r="CY47" s="238"/>
      <c r="CZ47" s="235"/>
      <c r="DA47" s="238"/>
      <c r="DB47" s="238"/>
      <c r="DC47" s="238"/>
      <c r="DD47" s="238"/>
      <c r="DE47" s="238"/>
      <c r="DF47" s="235"/>
      <c r="DG47" s="238"/>
      <c r="DH47" s="238"/>
      <c r="DI47" s="235">
        <f>DJ47</f>
        <v>566365.41616000002</v>
      </c>
      <c r="DJ47" s="238">
        <f>DJ48+DJ49</f>
        <v>566365.41616000002</v>
      </c>
      <c r="DK47" s="238"/>
      <c r="DL47" s="238"/>
      <c r="DM47" s="238"/>
      <c r="DN47" s="239"/>
      <c r="DO47" s="238"/>
      <c r="DP47" s="238"/>
      <c r="DQ47" s="238"/>
      <c r="DR47" s="235"/>
      <c r="DS47" s="239"/>
      <c r="DT47" s="235"/>
      <c r="DU47" s="238"/>
      <c r="DV47" s="238"/>
      <c r="DW47" s="238"/>
      <c r="DX47" s="235">
        <f t="shared" si="179"/>
        <v>566365.41616000002</v>
      </c>
      <c r="DY47" s="228">
        <f>DX47/DI47</f>
        <v>1</v>
      </c>
      <c r="DZ47" s="238">
        <f>DZ48+DZ49</f>
        <v>566365.41616000002</v>
      </c>
      <c r="EA47" s="228">
        <f>DZ47/DJ47</f>
        <v>1</v>
      </c>
      <c r="EB47" s="234"/>
      <c r="EC47" s="228"/>
      <c r="ED47" s="300"/>
      <c r="EE47" s="228"/>
      <c r="EF47" s="293">
        <f>EH47</f>
        <v>0</v>
      </c>
      <c r="EG47" s="228">
        <f t="shared" si="136"/>
        <v>0</v>
      </c>
      <c r="EH47" s="316">
        <f t="shared" ref="EH47:EH50" si="195">DJ47-DZ47</f>
        <v>0</v>
      </c>
      <c r="EI47" s="228"/>
      <c r="EJ47" s="228"/>
      <c r="EK47" s="234">
        <f>ES47</f>
        <v>566365.41616000002</v>
      </c>
      <c r="EL47" s="228">
        <f t="shared" si="182"/>
        <v>1</v>
      </c>
      <c r="EM47" s="228"/>
      <c r="EN47" s="228"/>
      <c r="EO47" s="228"/>
      <c r="EP47" s="228"/>
      <c r="EQ47" s="228"/>
      <c r="ER47" s="228"/>
      <c r="ES47" s="234">
        <f>ES48+ES49</f>
        <v>566365.41616000002</v>
      </c>
      <c r="ET47" s="228">
        <f t="shared" si="183"/>
        <v>1</v>
      </c>
      <c r="EU47" s="238"/>
      <c r="EV47" s="228"/>
      <c r="EW47" s="238"/>
      <c r="EX47" s="238"/>
      <c r="EY47" s="294">
        <f>FA47</f>
        <v>0</v>
      </c>
      <c r="EZ47" s="228">
        <f t="shared" si="184"/>
        <v>0</v>
      </c>
      <c r="FA47" s="311">
        <f>FA48+FA49</f>
        <v>0</v>
      </c>
      <c r="FB47" s="235"/>
      <c r="FC47" s="235"/>
      <c r="FD47" s="234">
        <f>FF47</f>
        <v>557471.85939999996</v>
      </c>
      <c r="FE47" s="228">
        <f t="shared" si="186"/>
        <v>0.98429714013913661</v>
      </c>
      <c r="FF47" s="300">
        <f>FF48+FF49</f>
        <v>557471.85939999996</v>
      </c>
      <c r="FG47" s="228">
        <f t="shared" si="187"/>
        <v>0.98429714013913661</v>
      </c>
      <c r="FH47" s="228"/>
      <c r="FI47" s="228"/>
      <c r="FJ47" s="228"/>
      <c r="FK47" s="228"/>
      <c r="FL47" s="234">
        <f>FN47</f>
        <v>0</v>
      </c>
      <c r="FM47" s="228" t="e">
        <f t="shared" si="189"/>
        <v>#DIV/0!</v>
      </c>
      <c r="FN47" s="300">
        <f>FN48+FN49</f>
        <v>0</v>
      </c>
      <c r="FO47" s="228" t="e">
        <f t="shared" si="190"/>
        <v>#DIV/0!</v>
      </c>
      <c r="FP47" s="228"/>
      <c r="FQ47" s="228"/>
      <c r="FR47" s="228"/>
      <c r="FS47" s="228"/>
      <c r="FT47" s="234">
        <f>FV47</f>
        <v>0</v>
      </c>
      <c r="FU47" s="228">
        <f t="shared" si="139"/>
        <v>0</v>
      </c>
      <c r="FV47" s="300">
        <f>FV48+FV49</f>
        <v>0</v>
      </c>
      <c r="FW47" s="228"/>
      <c r="FX47" s="228"/>
      <c r="FY47" s="228"/>
      <c r="FZ47" s="228"/>
      <c r="GA47" s="241"/>
    </row>
    <row r="48" spans="2:189" s="313" customFormat="1" ht="30.75" hidden="1" customHeight="1" x14ac:dyDescent="0.25">
      <c r="B48" s="303"/>
      <c r="C48" s="314" t="s">
        <v>174</v>
      </c>
      <c r="D48" s="305" t="s">
        <v>175</v>
      </c>
      <c r="E48" s="306">
        <f t="shared" si="148"/>
        <v>0</v>
      </c>
      <c r="F48" s="306"/>
      <c r="G48" s="306"/>
      <c r="H48" s="306">
        <f t="shared" si="149"/>
        <v>0</v>
      </c>
      <c r="I48" s="306">
        <f>L48-F48</f>
        <v>0</v>
      </c>
      <c r="J48" s="306"/>
      <c r="K48" s="306">
        <f t="shared" si="150"/>
        <v>0</v>
      </c>
      <c r="L48" s="306"/>
      <c r="M48" s="306"/>
      <c r="N48" s="306">
        <f t="shared" si="151"/>
        <v>0</v>
      </c>
      <c r="O48" s="306">
        <f>R48-L48</f>
        <v>0</v>
      </c>
      <c r="P48" s="306"/>
      <c r="Q48" s="307">
        <f t="shared" si="152"/>
        <v>0</v>
      </c>
      <c r="R48" s="307"/>
      <c r="S48" s="307"/>
      <c r="T48" s="307">
        <f t="shared" si="153"/>
        <v>50000</v>
      </c>
      <c r="U48" s="307">
        <v>50000</v>
      </c>
      <c r="V48" s="307"/>
      <c r="W48" s="307">
        <f t="shared" si="154"/>
        <v>-50000</v>
      </c>
      <c r="X48" s="307">
        <f>AA48-U48</f>
        <v>-50000</v>
      </c>
      <c r="Y48" s="307"/>
      <c r="Z48" s="307">
        <f t="shared" si="155"/>
        <v>0</v>
      </c>
      <c r="AA48" s="307">
        <f>'[3]2017_с остатком на торги'!$AG$29</f>
        <v>0</v>
      </c>
      <c r="AB48" s="307"/>
      <c r="AC48" s="307">
        <f>AD48+AE48</f>
        <v>0</v>
      </c>
      <c r="AD48" s="307">
        <f>'[3]2017_с остатком на торги'!$AG$29</f>
        <v>0</v>
      </c>
      <c r="AE48" s="307"/>
      <c r="AF48" s="307">
        <f>AG48+AH48</f>
        <v>0</v>
      </c>
      <c r="AG48" s="307">
        <f>'[3]2017_с остатком на торги'!$AG$29</f>
        <v>0</v>
      </c>
      <c r="AH48" s="307"/>
      <c r="AI48" s="308">
        <v>0</v>
      </c>
      <c r="AJ48" s="307">
        <v>0</v>
      </c>
      <c r="AK48" s="307">
        <f t="shared" si="157"/>
        <v>0</v>
      </c>
      <c r="AL48" s="307">
        <f t="shared" si="192"/>
        <v>0</v>
      </c>
      <c r="AM48" s="1157"/>
      <c r="AN48" s="307"/>
      <c r="AO48" s="309">
        <v>1</v>
      </c>
      <c r="AP48" s="307"/>
      <c r="AQ48" s="307"/>
      <c r="AR48" s="307"/>
      <c r="AS48" s="307">
        <f t="shared" si="158"/>
        <v>2000</v>
      </c>
      <c r="AT48" s="307">
        <v>2000</v>
      </c>
      <c r="AU48" s="307"/>
      <c r="AV48" s="307">
        <f t="shared" si="159"/>
        <v>0</v>
      </c>
      <c r="AW48" s="307">
        <f>AZ48-AT48</f>
        <v>0</v>
      </c>
      <c r="AX48" s="307"/>
      <c r="AY48" s="307">
        <f t="shared" si="160"/>
        <v>2000</v>
      </c>
      <c r="AZ48" s="307">
        <v>2000</v>
      </c>
      <c r="BA48" s="307"/>
      <c r="BB48" s="307">
        <f t="shared" si="161"/>
        <v>50000</v>
      </c>
      <c r="BC48" s="307">
        <v>50000</v>
      </c>
      <c r="BD48" s="307"/>
      <c r="BE48" s="307">
        <f t="shared" si="162"/>
        <v>0</v>
      </c>
      <c r="BF48" s="307">
        <f>BW48-BC48</f>
        <v>0</v>
      </c>
      <c r="BG48" s="307"/>
      <c r="BH48" s="307">
        <f t="shared" si="163"/>
        <v>2000</v>
      </c>
      <c r="BI48" s="307">
        <v>2000</v>
      </c>
      <c r="BJ48" s="307"/>
      <c r="BK48" s="310">
        <v>1</v>
      </c>
      <c r="BL48" s="311">
        <f t="shared" si="164"/>
        <v>2000</v>
      </c>
      <c r="BM48" s="311"/>
      <c r="BN48" s="311"/>
      <c r="BO48" s="311"/>
      <c r="BP48" s="311"/>
      <c r="BQ48" s="311"/>
      <c r="BR48" s="311"/>
      <c r="BS48" s="311">
        <f>BT48+BU48</f>
        <v>2000</v>
      </c>
      <c r="BT48" s="311">
        <f>AZ48-BN48-BQ48</f>
        <v>2000</v>
      </c>
      <c r="BU48" s="311"/>
      <c r="BV48" s="307">
        <f t="shared" si="165"/>
        <v>50000</v>
      </c>
      <c r="BW48" s="307">
        <v>50000</v>
      </c>
      <c r="BX48" s="307"/>
      <c r="BY48" s="307">
        <f t="shared" si="166"/>
        <v>540681.63300000003</v>
      </c>
      <c r="BZ48" s="307">
        <f>CC48-BI48</f>
        <v>540681.63300000003</v>
      </c>
      <c r="CA48" s="307"/>
      <c r="CB48" s="307">
        <f t="shared" si="167"/>
        <v>542681.63300000003</v>
      </c>
      <c r="CC48" s="307">
        <v>542681.63300000003</v>
      </c>
      <c r="CD48" s="307"/>
      <c r="CE48" s="311">
        <v>1</v>
      </c>
      <c r="CF48" s="311">
        <f t="shared" si="168"/>
        <v>542681.63300000003</v>
      </c>
      <c r="CG48" s="307"/>
      <c r="CH48" s="307">
        <f t="shared" si="169"/>
        <v>50000</v>
      </c>
      <c r="CI48" s="307">
        <v>50000</v>
      </c>
      <c r="CJ48" s="307"/>
      <c r="CK48" s="307">
        <f t="shared" si="170"/>
        <v>0</v>
      </c>
      <c r="CL48" s="307">
        <f>CR48-CI48</f>
        <v>0</v>
      </c>
      <c r="CM48" s="307"/>
      <c r="CN48" s="307"/>
      <c r="CO48" s="307"/>
      <c r="CP48" s="307"/>
      <c r="CQ48" s="307">
        <f t="shared" si="171"/>
        <v>50000</v>
      </c>
      <c r="CR48" s="307">
        <v>50000</v>
      </c>
      <c r="CS48" s="307"/>
      <c r="CT48" s="307">
        <f t="shared" si="172"/>
        <v>0</v>
      </c>
      <c r="CU48" s="307"/>
      <c r="CV48" s="307"/>
      <c r="CW48" s="307">
        <f t="shared" si="173"/>
        <v>103012.08199999999</v>
      </c>
      <c r="CX48" s="307">
        <v>103012.08199999999</v>
      </c>
      <c r="CY48" s="307"/>
      <c r="CZ48" s="307">
        <f t="shared" si="174"/>
        <v>544034.69400000002</v>
      </c>
      <c r="DA48" s="307">
        <v>544034.69400000002</v>
      </c>
      <c r="DB48" s="307"/>
      <c r="DC48" s="307"/>
      <c r="DD48" s="307"/>
      <c r="DE48" s="307"/>
      <c r="DF48" s="307">
        <f t="shared" si="175"/>
        <v>448260.86712999997</v>
      </c>
      <c r="DG48" s="307">
        <f>DJ48-CX48</f>
        <v>448260.86712999997</v>
      </c>
      <c r="DH48" s="307"/>
      <c r="DI48" s="307">
        <f t="shared" si="176"/>
        <v>551272.94912999996</v>
      </c>
      <c r="DJ48" s="307">
        <f>'[2]2020_уточн'!$ES$43</f>
        <v>551272.94912999996</v>
      </c>
      <c r="DK48" s="307"/>
      <c r="DL48" s="307"/>
      <c r="DM48" s="307">
        <f t="shared" si="143"/>
        <v>105236.45432999999</v>
      </c>
      <c r="DN48" s="280">
        <f t="shared" si="144"/>
        <v>0.19089718531642183</v>
      </c>
      <c r="DO48" s="307">
        <v>105236.45432999999</v>
      </c>
      <c r="DP48" s="307"/>
      <c r="DQ48" s="307"/>
      <c r="DR48" s="235">
        <f t="shared" si="145"/>
        <v>446036.49479999999</v>
      </c>
      <c r="DS48" s="239">
        <f t="shared" si="177"/>
        <v>0.80910281468357814</v>
      </c>
      <c r="DT48" s="235">
        <f t="shared" si="178"/>
        <v>446036.49479999999</v>
      </c>
      <c r="DU48" s="307"/>
      <c r="DV48" s="307"/>
      <c r="DW48" s="307"/>
      <c r="DX48" s="307">
        <f t="shared" si="179"/>
        <v>551272.94912999996</v>
      </c>
      <c r="DY48" s="312">
        <f>DX48/DI48</f>
        <v>1</v>
      </c>
      <c r="DZ48" s="307">
        <v>551272.94912999996</v>
      </c>
      <c r="EA48" s="312">
        <f>DZ48/DJ48</f>
        <v>1</v>
      </c>
      <c r="EB48" s="234"/>
      <c r="EC48" s="312"/>
      <c r="ED48" s="306"/>
      <c r="EE48" s="312"/>
      <c r="EF48" s="293">
        <f t="shared" ref="EF48:EF50" si="196">EH48+EI48+EJ48</f>
        <v>0</v>
      </c>
      <c r="EG48" s="228">
        <f t="shared" si="136"/>
        <v>0</v>
      </c>
      <c r="EH48" s="316">
        <f t="shared" si="195"/>
        <v>0</v>
      </c>
      <c r="EI48" s="307"/>
      <c r="EJ48" s="307"/>
      <c r="EK48" s="306">
        <f t="shared" si="181"/>
        <v>551272.94912999996</v>
      </c>
      <c r="EL48" s="312">
        <f t="shared" si="182"/>
        <v>1</v>
      </c>
      <c r="EM48" s="281">
        <f>EK48/DM48</f>
        <v>5.2384219198541295</v>
      </c>
      <c r="EN48" s="312"/>
      <c r="EO48" s="312"/>
      <c r="EP48" s="312"/>
      <c r="EQ48" s="312"/>
      <c r="ER48" s="312"/>
      <c r="ES48" s="306">
        <f>DJ48</f>
        <v>551272.94912999996</v>
      </c>
      <c r="ET48" s="312">
        <f t="shared" si="183"/>
        <v>1</v>
      </c>
      <c r="EU48" s="238"/>
      <c r="EV48" s="228"/>
      <c r="EW48" s="238"/>
      <c r="EX48" s="307"/>
      <c r="EY48" s="294">
        <f t="shared" si="147"/>
        <v>0</v>
      </c>
      <c r="EZ48" s="228">
        <f t="shared" si="184"/>
        <v>0</v>
      </c>
      <c r="FA48" s="311">
        <f>DJ48-ES48</f>
        <v>0</v>
      </c>
      <c r="FB48" s="307"/>
      <c r="FC48" s="307"/>
      <c r="FD48" s="306">
        <f t="shared" si="185"/>
        <v>551272.94912999996</v>
      </c>
      <c r="FE48" s="312">
        <f t="shared" si="186"/>
        <v>1</v>
      </c>
      <c r="FF48" s="306">
        <f>'[4]по объектам (2)'!$K$39</f>
        <v>551272.94912999996</v>
      </c>
      <c r="FG48" s="312">
        <f t="shared" si="187"/>
        <v>1</v>
      </c>
      <c r="FH48" s="307"/>
      <c r="FI48" s="307"/>
      <c r="FJ48" s="307"/>
      <c r="FK48" s="307"/>
      <c r="FL48" s="306">
        <f t="shared" ref="FL48:FL50" si="197">FN48</f>
        <v>0</v>
      </c>
      <c r="FM48" s="312" t="e">
        <f t="shared" si="189"/>
        <v>#DIV/0!</v>
      </c>
      <c r="FN48" s="306"/>
      <c r="FO48" s="312">
        <f t="shared" si="190"/>
        <v>0</v>
      </c>
      <c r="FP48" s="307"/>
      <c r="FQ48" s="307"/>
      <c r="FR48" s="307"/>
      <c r="FS48" s="307"/>
      <c r="FT48" s="306">
        <f t="shared" ref="FT48:FT50" si="198">FV48</f>
        <v>0</v>
      </c>
      <c r="FU48" s="312">
        <f t="shared" si="139"/>
        <v>0</v>
      </c>
      <c r="FV48" s="306">
        <f>ES48-DZ48</f>
        <v>0</v>
      </c>
      <c r="FW48" s="307"/>
      <c r="FX48" s="307"/>
      <c r="FY48" s="307"/>
      <c r="FZ48" s="307"/>
      <c r="GA48" s="317"/>
    </row>
    <row r="49" spans="2:183" s="313" customFormat="1" ht="34.5" hidden="1" customHeight="1" x14ac:dyDescent="0.25">
      <c r="B49" s="303"/>
      <c r="C49" s="314" t="s">
        <v>176</v>
      </c>
      <c r="D49" s="305" t="s">
        <v>167</v>
      </c>
      <c r="E49" s="306">
        <f t="shared" si="148"/>
        <v>40000</v>
      </c>
      <c r="F49" s="306">
        <v>40000</v>
      </c>
      <c r="G49" s="306"/>
      <c r="H49" s="306">
        <f t="shared" si="149"/>
        <v>0</v>
      </c>
      <c r="I49" s="306">
        <f>L49-F49</f>
        <v>0</v>
      </c>
      <c r="J49" s="306"/>
      <c r="K49" s="306">
        <f t="shared" si="150"/>
        <v>40000</v>
      </c>
      <c r="L49" s="306">
        <v>40000</v>
      </c>
      <c r="M49" s="306"/>
      <c r="N49" s="306">
        <f t="shared" si="151"/>
        <v>-34933.333330000001</v>
      </c>
      <c r="O49" s="306">
        <f>R49-L49</f>
        <v>-34933.333330000001</v>
      </c>
      <c r="P49" s="306"/>
      <c r="Q49" s="307">
        <f t="shared" si="152"/>
        <v>5066.6666699999987</v>
      </c>
      <c r="R49" s="307">
        <f>40000-34933.33333</f>
        <v>5066.6666699999987</v>
      </c>
      <c r="S49" s="307"/>
      <c r="T49" s="307">
        <f t="shared" si="153"/>
        <v>0</v>
      </c>
      <c r="U49" s="307"/>
      <c r="V49" s="307"/>
      <c r="W49" s="307" t="e">
        <f t="shared" si="154"/>
        <v>#REF!</v>
      </c>
      <c r="X49" s="307" t="e">
        <f>AA49-U49</f>
        <v>#REF!</v>
      </c>
      <c r="Y49" s="307"/>
      <c r="Z49" s="307" t="e">
        <f t="shared" si="155"/>
        <v>#REF!</v>
      </c>
      <c r="AA49" s="307" t="e">
        <f>'[3]2017_с остатком на торги'!$AG$30</f>
        <v>#REF!</v>
      </c>
      <c r="AB49" s="307"/>
      <c r="AC49" s="307" t="e">
        <f>AD49+AE49</f>
        <v>#REF!</v>
      </c>
      <c r="AD49" s="307" t="e">
        <f>AG49-AA49</f>
        <v>#REF!</v>
      </c>
      <c r="AE49" s="307"/>
      <c r="AF49" s="307">
        <f>AG49+AH49</f>
        <v>7034.9280099999996</v>
      </c>
      <c r="AG49" s="307">
        <v>7034.9280099999996</v>
      </c>
      <c r="AH49" s="307"/>
      <c r="AI49" s="308" t="e">
        <f>AA49-AJ49</f>
        <v>#REF!</v>
      </c>
      <c r="AJ49" s="307" t="e">
        <f>AA49</f>
        <v>#REF!</v>
      </c>
      <c r="AK49" s="307" t="e">
        <f t="shared" si="157"/>
        <v>#REF!</v>
      </c>
      <c r="AL49" s="307" t="e">
        <f t="shared" si="192"/>
        <v>#REF!</v>
      </c>
      <c r="AM49" s="1157"/>
      <c r="AN49" s="307"/>
      <c r="AO49" s="309">
        <v>1</v>
      </c>
      <c r="AP49" s="307">
        <v>6034.9280099999996</v>
      </c>
      <c r="AQ49" s="307"/>
      <c r="AR49" s="307">
        <f>AF49-AP49</f>
        <v>1000</v>
      </c>
      <c r="AS49" s="307">
        <f t="shared" si="158"/>
        <v>0</v>
      </c>
      <c r="AT49" s="307">
        <v>0</v>
      </c>
      <c r="AU49" s="307"/>
      <c r="AV49" s="307">
        <f t="shared" si="159"/>
        <v>0</v>
      </c>
      <c r="AW49" s="307">
        <v>0</v>
      </c>
      <c r="AX49" s="307"/>
      <c r="AY49" s="307">
        <f t="shared" si="160"/>
        <v>0</v>
      </c>
      <c r="AZ49" s="307">
        <v>0</v>
      </c>
      <c r="BA49" s="307"/>
      <c r="BB49" s="307">
        <f t="shared" si="161"/>
        <v>0</v>
      </c>
      <c r="BC49" s="307"/>
      <c r="BD49" s="307"/>
      <c r="BE49" s="307">
        <f t="shared" si="162"/>
        <v>0</v>
      </c>
      <c r="BF49" s="307">
        <f>BW49-BC49</f>
        <v>0</v>
      </c>
      <c r="BG49" s="307"/>
      <c r="BH49" s="307">
        <f t="shared" si="163"/>
        <v>0</v>
      </c>
      <c r="BI49" s="307">
        <v>0</v>
      </c>
      <c r="BJ49" s="307"/>
      <c r="BK49" s="310">
        <v>1</v>
      </c>
      <c r="BL49" s="311">
        <f t="shared" si="164"/>
        <v>0</v>
      </c>
      <c r="BM49" s="311"/>
      <c r="BN49" s="311"/>
      <c r="BO49" s="311"/>
      <c r="BP49" s="311"/>
      <c r="BQ49" s="311"/>
      <c r="BR49" s="311"/>
      <c r="BS49" s="311"/>
      <c r="BT49" s="311"/>
      <c r="BU49" s="311"/>
      <c r="BV49" s="307">
        <f t="shared" si="165"/>
        <v>0</v>
      </c>
      <c r="BW49" s="307"/>
      <c r="BX49" s="307"/>
      <c r="BY49" s="307">
        <f t="shared" si="166"/>
        <v>0</v>
      </c>
      <c r="BZ49" s="307">
        <f>CC49-BW49</f>
        <v>0</v>
      </c>
      <c r="CA49" s="307"/>
      <c r="CB49" s="307">
        <f t="shared" si="167"/>
        <v>0</v>
      </c>
      <c r="CC49" s="307"/>
      <c r="CD49" s="307"/>
      <c r="CE49" s="311">
        <v>1</v>
      </c>
      <c r="CF49" s="311">
        <f t="shared" si="168"/>
        <v>0</v>
      </c>
      <c r="CG49" s="307"/>
      <c r="CH49" s="307">
        <f t="shared" si="169"/>
        <v>0</v>
      </c>
      <c r="CI49" s="307">
        <v>0</v>
      </c>
      <c r="CJ49" s="307"/>
      <c r="CK49" s="307">
        <f t="shared" si="170"/>
        <v>0</v>
      </c>
      <c r="CL49" s="307">
        <v>0</v>
      </c>
      <c r="CM49" s="307"/>
      <c r="CN49" s="307"/>
      <c r="CO49" s="307"/>
      <c r="CP49" s="307"/>
      <c r="CQ49" s="307">
        <f t="shared" si="171"/>
        <v>0</v>
      </c>
      <c r="CR49" s="307">
        <v>0</v>
      </c>
      <c r="CS49" s="307"/>
      <c r="CT49" s="307">
        <f t="shared" si="172"/>
        <v>0</v>
      </c>
      <c r="CU49" s="307"/>
      <c r="CV49" s="307"/>
      <c r="CW49" s="307">
        <f t="shared" si="173"/>
        <v>108624</v>
      </c>
      <c r="CX49" s="307">
        <v>108624</v>
      </c>
      <c r="CY49" s="307"/>
      <c r="CZ49" s="307">
        <f t="shared" si="174"/>
        <v>0</v>
      </c>
      <c r="DA49" s="307">
        <v>0</v>
      </c>
      <c r="DB49" s="307"/>
      <c r="DC49" s="307"/>
      <c r="DD49" s="307"/>
      <c r="DE49" s="307"/>
      <c r="DF49" s="307">
        <f t="shared" si="175"/>
        <v>-93531.53297</v>
      </c>
      <c r="DG49" s="307">
        <f>DJ49-CX49</f>
        <v>-93531.53297</v>
      </c>
      <c r="DH49" s="307"/>
      <c r="DI49" s="307">
        <f t="shared" si="176"/>
        <v>15092.46703</v>
      </c>
      <c r="DJ49" s="307">
        <f>'[2]2020_уточн'!$ES$44</f>
        <v>15092.46703</v>
      </c>
      <c r="DK49" s="307"/>
      <c r="DL49" s="307"/>
      <c r="DM49" s="307">
        <f t="shared" si="143"/>
        <v>106399.62767</v>
      </c>
      <c r="DN49" s="280">
        <f t="shared" si="144"/>
        <v>7.0498499323208392</v>
      </c>
      <c r="DO49" s="307">
        <v>106399.62767</v>
      </c>
      <c r="DP49" s="307"/>
      <c r="DQ49" s="307"/>
      <c r="DR49" s="235">
        <f t="shared" si="145"/>
        <v>-91307.160640000002</v>
      </c>
      <c r="DS49" s="239">
        <f t="shared" si="177"/>
        <v>-6.0498499323208392</v>
      </c>
      <c r="DT49" s="235">
        <f t="shared" si="178"/>
        <v>-91307.160640000002</v>
      </c>
      <c r="DU49" s="307"/>
      <c r="DV49" s="307"/>
      <c r="DW49" s="307"/>
      <c r="DX49" s="307">
        <f t="shared" si="179"/>
        <v>15092.46703</v>
      </c>
      <c r="DY49" s="312">
        <f>DX49/DI49</f>
        <v>1</v>
      </c>
      <c r="DZ49" s="307">
        <v>15092.46703</v>
      </c>
      <c r="EA49" s="312">
        <f>DZ49/DJ49</f>
        <v>1</v>
      </c>
      <c r="EB49" s="234"/>
      <c r="EC49" s="312"/>
      <c r="ED49" s="306"/>
      <c r="EE49" s="312"/>
      <c r="EF49" s="293">
        <f t="shared" si="196"/>
        <v>0</v>
      </c>
      <c r="EG49" s="228">
        <f t="shared" si="136"/>
        <v>0</v>
      </c>
      <c r="EH49" s="316">
        <f t="shared" si="195"/>
        <v>0</v>
      </c>
      <c r="EI49" s="307"/>
      <c r="EJ49" s="307"/>
      <c r="EK49" s="306">
        <f t="shared" si="181"/>
        <v>15092.46703</v>
      </c>
      <c r="EL49" s="312">
        <f t="shared" si="182"/>
        <v>1</v>
      </c>
      <c r="EM49" s="281">
        <f>EK49/DM49</f>
        <v>0.1418469910140053</v>
      </c>
      <c r="EN49" s="312"/>
      <c r="EO49" s="312"/>
      <c r="EP49" s="312"/>
      <c r="EQ49" s="312"/>
      <c r="ER49" s="312"/>
      <c r="ES49" s="306">
        <f>DJ49</f>
        <v>15092.46703</v>
      </c>
      <c r="ET49" s="312">
        <f t="shared" si="183"/>
        <v>1</v>
      </c>
      <c r="EU49" s="238"/>
      <c r="EV49" s="228"/>
      <c r="EW49" s="238"/>
      <c r="EX49" s="307"/>
      <c r="EY49" s="294">
        <f t="shared" si="147"/>
        <v>0</v>
      </c>
      <c r="EZ49" s="228">
        <f t="shared" si="184"/>
        <v>0</v>
      </c>
      <c r="FA49" s="311">
        <f>DJ49-ES49</f>
        <v>0</v>
      </c>
      <c r="FB49" s="307"/>
      <c r="FC49" s="307"/>
      <c r="FD49" s="306">
        <f t="shared" si="185"/>
        <v>6198.9102700000003</v>
      </c>
      <c r="FE49" s="312">
        <f t="shared" si="186"/>
        <v>0.41072876009456488</v>
      </c>
      <c r="FF49" s="306">
        <f>'[1]по объектам (2)'!$K$45</f>
        <v>6198.9102700000003</v>
      </c>
      <c r="FG49" s="312">
        <f t="shared" si="187"/>
        <v>0.41072876009456488</v>
      </c>
      <c r="FH49" s="307"/>
      <c r="FI49" s="307"/>
      <c r="FJ49" s="307"/>
      <c r="FK49" s="307"/>
      <c r="FL49" s="306">
        <f t="shared" si="197"/>
        <v>0</v>
      </c>
      <c r="FM49" s="312" t="e">
        <f t="shared" si="189"/>
        <v>#DIV/0!</v>
      </c>
      <c r="FN49" s="306"/>
      <c r="FO49" s="312">
        <f t="shared" si="190"/>
        <v>0</v>
      </c>
      <c r="FP49" s="307"/>
      <c r="FQ49" s="307"/>
      <c r="FR49" s="307"/>
      <c r="FS49" s="307"/>
      <c r="FT49" s="306">
        <f t="shared" si="198"/>
        <v>0</v>
      </c>
      <c r="FU49" s="312">
        <f t="shared" si="139"/>
        <v>0</v>
      </c>
      <c r="FV49" s="306">
        <f>ES49-DZ49</f>
        <v>0</v>
      </c>
      <c r="FW49" s="307"/>
      <c r="FX49" s="307"/>
      <c r="FY49" s="307"/>
      <c r="FZ49" s="307"/>
      <c r="GA49" s="317"/>
    </row>
    <row r="50" spans="2:183" s="326" customFormat="1" ht="50.25" customHeight="1" x14ac:dyDescent="0.3">
      <c r="B50" s="318"/>
      <c r="C50" s="319" t="s">
        <v>177</v>
      </c>
      <c r="D50" s="320"/>
      <c r="E50" s="321"/>
      <c r="F50" s="321"/>
      <c r="G50" s="321"/>
      <c r="H50" s="321"/>
      <c r="I50" s="321"/>
      <c r="J50" s="321"/>
      <c r="K50" s="321"/>
      <c r="L50" s="321"/>
      <c r="M50" s="321"/>
      <c r="N50" s="321"/>
      <c r="O50" s="321"/>
      <c r="P50" s="321"/>
      <c r="Q50" s="322"/>
      <c r="R50" s="322"/>
      <c r="S50" s="322"/>
      <c r="T50" s="322"/>
      <c r="U50" s="322"/>
      <c r="V50" s="322"/>
      <c r="W50" s="322"/>
      <c r="X50" s="322"/>
      <c r="Y50" s="322"/>
      <c r="Z50" s="322"/>
      <c r="AA50" s="322"/>
      <c r="AB50" s="322"/>
      <c r="AC50" s="322"/>
      <c r="AD50" s="322"/>
      <c r="AE50" s="322"/>
      <c r="AF50" s="322"/>
      <c r="AG50" s="322"/>
      <c r="AH50" s="322"/>
      <c r="AI50" s="323"/>
      <c r="AJ50" s="322"/>
      <c r="AK50" s="322"/>
      <c r="AL50" s="322"/>
      <c r="AM50" s="324"/>
      <c r="AN50" s="322"/>
      <c r="AO50" s="249"/>
      <c r="AP50" s="322"/>
      <c r="AQ50" s="322"/>
      <c r="AR50" s="322"/>
      <c r="AS50" s="322"/>
      <c r="AT50" s="322"/>
      <c r="AU50" s="322"/>
      <c r="AV50" s="322"/>
      <c r="AW50" s="322"/>
      <c r="AX50" s="322"/>
      <c r="AY50" s="322"/>
      <c r="AZ50" s="322"/>
      <c r="BA50" s="322"/>
      <c r="BB50" s="322"/>
      <c r="BC50" s="322"/>
      <c r="BD50" s="322"/>
      <c r="BE50" s="322"/>
      <c r="BF50" s="322"/>
      <c r="BG50" s="322"/>
      <c r="BH50" s="322"/>
      <c r="BI50" s="322"/>
      <c r="BJ50" s="322"/>
      <c r="BK50" s="250"/>
      <c r="BL50" s="251"/>
      <c r="BM50" s="251"/>
      <c r="BN50" s="251"/>
      <c r="BO50" s="251"/>
      <c r="BP50" s="251"/>
      <c r="BQ50" s="251"/>
      <c r="BR50" s="251"/>
      <c r="BS50" s="251"/>
      <c r="BT50" s="251"/>
      <c r="BU50" s="251"/>
      <c r="BV50" s="322"/>
      <c r="BW50" s="322"/>
      <c r="BX50" s="322"/>
      <c r="BY50" s="322"/>
      <c r="BZ50" s="322"/>
      <c r="CA50" s="322"/>
      <c r="CB50" s="322"/>
      <c r="CC50" s="322"/>
      <c r="CD50" s="322"/>
      <c r="CE50" s="251"/>
      <c r="CF50" s="251"/>
      <c r="CG50" s="322"/>
      <c r="CH50" s="322"/>
      <c r="CI50" s="322"/>
      <c r="CJ50" s="322"/>
      <c r="CK50" s="322"/>
      <c r="CL50" s="322"/>
      <c r="CM50" s="322"/>
      <c r="CN50" s="322"/>
      <c r="CO50" s="322"/>
      <c r="CP50" s="322"/>
      <c r="CQ50" s="322"/>
      <c r="CR50" s="322"/>
      <c r="CS50" s="322"/>
      <c r="CT50" s="322"/>
      <c r="CU50" s="322"/>
      <c r="CV50" s="322"/>
      <c r="CW50" s="322"/>
      <c r="CX50" s="322"/>
      <c r="CY50" s="322"/>
      <c r="CZ50" s="322"/>
      <c r="DA50" s="322"/>
      <c r="DB50" s="322"/>
      <c r="DC50" s="322"/>
      <c r="DD50" s="322"/>
      <c r="DE50" s="322"/>
      <c r="DF50" s="322"/>
      <c r="DG50" s="322"/>
      <c r="DH50" s="322"/>
      <c r="DI50" s="322">
        <f t="shared" si="176"/>
        <v>500000</v>
      </c>
      <c r="DJ50" s="248">
        <f>100000+300000+100000</f>
        <v>500000</v>
      </c>
      <c r="DK50" s="322"/>
      <c r="DL50" s="322"/>
      <c r="DM50" s="248">
        <f t="shared" si="143"/>
        <v>251685.6</v>
      </c>
      <c r="DN50" s="252">
        <f t="shared" si="144"/>
        <v>0.50337120000000002</v>
      </c>
      <c r="DO50" s="248">
        <f>'[5]проект Бюдж 19-21_разв'!$DL$143</f>
        <v>251685.6</v>
      </c>
      <c r="DP50" s="322"/>
      <c r="DQ50" s="322"/>
      <c r="DR50" s="248">
        <f t="shared" si="145"/>
        <v>248314.4</v>
      </c>
      <c r="DS50" s="252">
        <f t="shared" si="177"/>
        <v>0.49662879999999998</v>
      </c>
      <c r="DT50" s="248">
        <f t="shared" si="178"/>
        <v>248314.4</v>
      </c>
      <c r="DU50" s="322"/>
      <c r="DV50" s="322"/>
      <c r="DW50" s="322"/>
      <c r="DX50" s="322">
        <f t="shared" si="179"/>
        <v>500000</v>
      </c>
      <c r="DY50" s="253">
        <f>DX50/DI50</f>
        <v>1</v>
      </c>
      <c r="DZ50" s="322">
        <v>500000</v>
      </c>
      <c r="EA50" s="253">
        <f>DZ50/DJ50</f>
        <v>1</v>
      </c>
      <c r="EB50" s="247"/>
      <c r="EC50" s="253"/>
      <c r="ED50" s="321"/>
      <c r="EE50" s="253"/>
      <c r="EF50" s="247">
        <f t="shared" si="196"/>
        <v>0</v>
      </c>
      <c r="EG50" s="228">
        <f t="shared" si="136"/>
        <v>0</v>
      </c>
      <c r="EH50" s="316">
        <f t="shared" si="195"/>
        <v>0</v>
      </c>
      <c r="EI50" s="322"/>
      <c r="EJ50" s="322"/>
      <c r="EK50" s="321">
        <f t="shared" si="181"/>
        <v>500000</v>
      </c>
      <c r="EL50" s="253">
        <f t="shared" si="182"/>
        <v>1</v>
      </c>
      <c r="EM50" s="253">
        <f>EK50/DM50</f>
        <v>1.986605511002616</v>
      </c>
      <c r="EN50" s="253"/>
      <c r="EO50" s="253"/>
      <c r="EP50" s="253"/>
      <c r="EQ50" s="253"/>
      <c r="ER50" s="253"/>
      <c r="ES50" s="321">
        <f>100000+12000+288000+100000</f>
        <v>500000</v>
      </c>
      <c r="ET50" s="253">
        <f t="shared" si="183"/>
        <v>1</v>
      </c>
      <c r="EU50" s="251"/>
      <c r="EV50" s="253"/>
      <c r="EW50" s="251"/>
      <c r="EX50" s="322"/>
      <c r="EY50" s="248">
        <f t="shared" si="147"/>
        <v>0</v>
      </c>
      <c r="EZ50" s="253">
        <f t="shared" si="184"/>
        <v>0</v>
      </c>
      <c r="FA50" s="248">
        <f>DJ50-ES50</f>
        <v>0</v>
      </c>
      <c r="FB50" s="322"/>
      <c r="FC50" s="322"/>
      <c r="FD50" s="321">
        <f t="shared" si="185"/>
        <v>400000</v>
      </c>
      <c r="FE50" s="253">
        <f t="shared" si="186"/>
        <v>0.8</v>
      </c>
      <c r="FF50" s="321">
        <v>400000</v>
      </c>
      <c r="FG50" s="253">
        <f t="shared" si="187"/>
        <v>0.8</v>
      </c>
      <c r="FH50" s="322"/>
      <c r="FI50" s="322"/>
      <c r="FJ50" s="322"/>
      <c r="FK50" s="322"/>
      <c r="FL50" s="321">
        <f t="shared" si="197"/>
        <v>0</v>
      </c>
      <c r="FM50" s="253" t="e">
        <f t="shared" si="189"/>
        <v>#DIV/0!</v>
      </c>
      <c r="FN50" s="321"/>
      <c r="FO50" s="253">
        <f t="shared" si="190"/>
        <v>0</v>
      </c>
      <c r="FP50" s="322"/>
      <c r="FQ50" s="322"/>
      <c r="FR50" s="322"/>
      <c r="FS50" s="322"/>
      <c r="FT50" s="321">
        <f t="shared" si="198"/>
        <v>0</v>
      </c>
      <c r="FU50" s="253">
        <f t="shared" si="139"/>
        <v>0</v>
      </c>
      <c r="FV50" s="321">
        <f>ES50-DZ50</f>
        <v>0</v>
      </c>
      <c r="FW50" s="322"/>
      <c r="FX50" s="322"/>
      <c r="FY50" s="322"/>
      <c r="FZ50" s="322"/>
      <c r="GA50" s="325"/>
    </row>
    <row r="51" spans="2:183" s="336" customFormat="1" ht="60.75" hidden="1" customHeight="1" x14ac:dyDescent="0.25">
      <c r="B51" s="327"/>
      <c r="C51" s="259" t="s">
        <v>136</v>
      </c>
      <c r="D51" s="328"/>
      <c r="E51" s="329"/>
      <c r="F51" s="329"/>
      <c r="G51" s="329"/>
      <c r="H51" s="329"/>
      <c r="I51" s="329"/>
      <c r="J51" s="329"/>
      <c r="K51" s="329"/>
      <c r="L51" s="329"/>
      <c r="M51" s="329"/>
      <c r="N51" s="329"/>
      <c r="O51" s="329"/>
      <c r="P51" s="329"/>
      <c r="Q51" s="330"/>
      <c r="R51" s="330"/>
      <c r="S51" s="330"/>
      <c r="T51" s="330"/>
      <c r="U51" s="330"/>
      <c r="V51" s="330"/>
      <c r="W51" s="330"/>
      <c r="X51" s="330"/>
      <c r="Y51" s="330"/>
      <c r="Z51" s="330"/>
      <c r="AA51" s="330"/>
      <c r="AB51" s="330"/>
      <c r="AC51" s="330"/>
      <c r="AD51" s="330"/>
      <c r="AE51" s="330"/>
      <c r="AF51" s="330"/>
      <c r="AG51" s="330"/>
      <c r="AH51" s="330"/>
      <c r="AI51" s="331"/>
      <c r="AJ51" s="330"/>
      <c r="AK51" s="331"/>
      <c r="AL51" s="331"/>
      <c r="AM51" s="332"/>
      <c r="AN51" s="333"/>
      <c r="AO51" s="265"/>
      <c r="AP51" s="333"/>
      <c r="AQ51" s="333"/>
      <c r="AR51" s="330"/>
      <c r="AS51" s="330"/>
      <c r="AT51" s="330"/>
      <c r="AU51" s="330"/>
      <c r="AV51" s="330"/>
      <c r="AW51" s="330"/>
      <c r="AX51" s="330"/>
      <c r="AY51" s="330"/>
      <c r="AZ51" s="330"/>
      <c r="BA51" s="330"/>
      <c r="BB51" s="330"/>
      <c r="BC51" s="330"/>
      <c r="BD51" s="330"/>
      <c r="BE51" s="330"/>
      <c r="BF51" s="330"/>
      <c r="BG51" s="330"/>
      <c r="BH51" s="330"/>
      <c r="BI51" s="330"/>
      <c r="BJ51" s="330"/>
      <c r="BK51" s="266"/>
      <c r="BL51" s="263"/>
      <c r="BM51" s="263"/>
      <c r="BN51" s="263"/>
      <c r="BO51" s="263"/>
      <c r="BP51" s="263"/>
      <c r="BQ51" s="263"/>
      <c r="BR51" s="263"/>
      <c r="BS51" s="263"/>
      <c r="BT51" s="263"/>
      <c r="BU51" s="263"/>
      <c r="BV51" s="330"/>
      <c r="BW51" s="330"/>
      <c r="BX51" s="330"/>
      <c r="BY51" s="330"/>
      <c r="BZ51" s="330"/>
      <c r="CA51" s="330"/>
      <c r="CB51" s="330"/>
      <c r="CC51" s="330"/>
      <c r="CD51" s="330"/>
      <c r="CE51" s="263"/>
      <c r="CF51" s="263"/>
      <c r="CG51" s="330"/>
      <c r="CH51" s="330"/>
      <c r="CI51" s="330"/>
      <c r="CJ51" s="330"/>
      <c r="CK51" s="330"/>
      <c r="CL51" s="330"/>
      <c r="CM51" s="330"/>
      <c r="CN51" s="330"/>
      <c r="CO51" s="330"/>
      <c r="CP51" s="330"/>
      <c r="CQ51" s="330"/>
      <c r="CR51" s="330"/>
      <c r="CS51" s="330"/>
      <c r="CT51" s="330"/>
      <c r="CU51" s="330"/>
      <c r="CV51" s="330"/>
      <c r="CW51" s="330"/>
      <c r="CX51" s="330"/>
      <c r="CY51" s="330"/>
      <c r="CZ51" s="330"/>
      <c r="DA51" s="330"/>
      <c r="DB51" s="330"/>
      <c r="DC51" s="330"/>
      <c r="DD51" s="330"/>
      <c r="DE51" s="330"/>
      <c r="DF51" s="330"/>
      <c r="DG51" s="330"/>
      <c r="DH51" s="330"/>
      <c r="DI51" s="330">
        <f>DJ51</f>
        <v>0</v>
      </c>
      <c r="DJ51" s="330">
        <v>0</v>
      </c>
      <c r="DK51" s="330"/>
      <c r="DL51" s="330"/>
      <c r="DM51" s="330"/>
      <c r="DN51" s="267"/>
      <c r="DO51" s="330"/>
      <c r="DP51" s="330"/>
      <c r="DQ51" s="330"/>
      <c r="DR51" s="262"/>
      <c r="DS51" s="267"/>
      <c r="DT51" s="262"/>
      <c r="DU51" s="330"/>
      <c r="DV51" s="330"/>
      <c r="DW51" s="330"/>
      <c r="DX51" s="262">
        <f>DZ51</f>
        <v>69471.932220000002</v>
      </c>
      <c r="DY51" s="268">
        <v>0</v>
      </c>
      <c r="DZ51" s="330">
        <v>69471.932220000002</v>
      </c>
      <c r="EA51" s="268">
        <v>0</v>
      </c>
      <c r="EB51" s="261"/>
      <c r="EC51" s="268"/>
      <c r="ED51" s="329"/>
      <c r="EE51" s="268"/>
      <c r="EF51" s="261"/>
      <c r="EG51" s="228" t="e">
        <f t="shared" si="136"/>
        <v>#DIV/0!</v>
      </c>
      <c r="EH51" s="334"/>
      <c r="EI51" s="330"/>
      <c r="EJ51" s="330"/>
      <c r="EK51" s="329">
        <v>0</v>
      </c>
      <c r="EL51" s="268">
        <v>0</v>
      </c>
      <c r="EM51" s="268"/>
      <c r="EN51" s="268"/>
      <c r="EO51" s="268"/>
      <c r="EP51" s="268"/>
      <c r="EQ51" s="268"/>
      <c r="ER51" s="268"/>
      <c r="ES51" s="329">
        <v>0</v>
      </c>
      <c r="ET51" s="268">
        <v>0</v>
      </c>
      <c r="EU51" s="263"/>
      <c r="EV51" s="268"/>
      <c r="EW51" s="263"/>
      <c r="EX51" s="330"/>
      <c r="EY51" s="262"/>
      <c r="EZ51" s="268"/>
      <c r="FA51" s="263"/>
      <c r="FB51" s="330"/>
      <c r="FC51" s="330"/>
      <c r="FD51" s="329">
        <v>0</v>
      </c>
      <c r="FE51" s="268">
        <v>0</v>
      </c>
      <c r="FF51" s="329">
        <v>0</v>
      </c>
      <c r="FG51" s="268">
        <v>0</v>
      </c>
      <c r="FH51" s="330"/>
      <c r="FI51" s="330"/>
      <c r="FJ51" s="330"/>
      <c r="FK51" s="330"/>
      <c r="FL51" s="329">
        <v>0</v>
      </c>
      <c r="FM51" s="268">
        <v>0</v>
      </c>
      <c r="FN51" s="329">
        <v>0</v>
      </c>
      <c r="FO51" s="268">
        <v>0</v>
      </c>
      <c r="FP51" s="330"/>
      <c r="FQ51" s="330"/>
      <c r="FR51" s="330"/>
      <c r="FS51" s="330"/>
      <c r="FT51" s="329">
        <v>0</v>
      </c>
      <c r="FU51" s="268" t="e">
        <f t="shared" si="139"/>
        <v>#DIV/0!</v>
      </c>
      <c r="FV51" s="329">
        <v>0</v>
      </c>
      <c r="FW51" s="330"/>
      <c r="FX51" s="330"/>
      <c r="FY51" s="330"/>
      <c r="FZ51" s="330"/>
      <c r="GA51" s="335"/>
    </row>
    <row r="52" spans="2:183" s="242" customFormat="1" ht="120" customHeight="1" x14ac:dyDescent="0.3">
      <c r="B52" s="299" t="s">
        <v>178</v>
      </c>
      <c r="C52" s="292" t="s">
        <v>179</v>
      </c>
      <c r="D52" s="233" t="s">
        <v>180</v>
      </c>
      <c r="E52" s="234">
        <f t="shared" si="148"/>
        <v>60000.000002096698</v>
      </c>
      <c r="F52" s="300">
        <f>SUM(F53:F54)</f>
        <v>60000.000002096698</v>
      </c>
      <c r="G52" s="300">
        <f>SUM(G53:G54)</f>
        <v>0</v>
      </c>
      <c r="H52" s="234">
        <f t="shared" si="149"/>
        <v>-23500.000002096702</v>
      </c>
      <c r="I52" s="300">
        <f>SUM(I53:I54)</f>
        <v>-23500.000002096702</v>
      </c>
      <c r="J52" s="300"/>
      <c r="K52" s="234">
        <f t="shared" si="150"/>
        <v>36500</v>
      </c>
      <c r="L52" s="300">
        <f>SUM(L53:L54)</f>
        <v>36500</v>
      </c>
      <c r="M52" s="300">
        <f>SUM(M53:M54)</f>
        <v>0</v>
      </c>
      <c r="N52" s="234">
        <f t="shared" si="151"/>
        <v>-20012.20204</v>
      </c>
      <c r="O52" s="300">
        <f>SUM(O53:O54)</f>
        <v>-20012.20204</v>
      </c>
      <c r="P52" s="300"/>
      <c r="Q52" s="235">
        <f t="shared" si="152"/>
        <v>16487.79796</v>
      </c>
      <c r="R52" s="238">
        <f>SUM(R53:R54)</f>
        <v>16487.79796</v>
      </c>
      <c r="S52" s="238">
        <f>SUM(S53:S54)</f>
        <v>0</v>
      </c>
      <c r="T52" s="235">
        <f t="shared" si="153"/>
        <v>60000</v>
      </c>
      <c r="U52" s="238">
        <f>SUM(U53:U54)</f>
        <v>60000</v>
      </c>
      <c r="V52" s="238">
        <f>SUM(V53:V54)</f>
        <v>0</v>
      </c>
      <c r="W52" s="235">
        <f t="shared" si="154"/>
        <v>-60000</v>
      </c>
      <c r="X52" s="238">
        <f>SUM(X53:X54)</f>
        <v>-60000</v>
      </c>
      <c r="Y52" s="238"/>
      <c r="Z52" s="235" t="e">
        <f>Z53+Z54+Z56</f>
        <v>#REF!</v>
      </c>
      <c r="AA52" s="238" t="e">
        <f>AA53+AA54+AA56</f>
        <v>#REF!</v>
      </c>
      <c r="AB52" s="238">
        <f>SUM(AB53:AB54)</f>
        <v>0</v>
      </c>
      <c r="AC52" s="238">
        <f>SUM(AC53:AC54)</f>
        <v>0</v>
      </c>
      <c r="AD52" s="238">
        <f>AD53+AD54+AD56</f>
        <v>0</v>
      </c>
      <c r="AE52" s="238">
        <f>SUM(AE53:AE54)</f>
        <v>0</v>
      </c>
      <c r="AF52" s="238" t="e">
        <f>AF53+AF54+AF56</f>
        <v>#REF!</v>
      </c>
      <c r="AG52" s="238" t="e">
        <f>AG53+AG54+AG56</f>
        <v>#REF!</v>
      </c>
      <c r="AH52" s="238">
        <f>SUM(AH53:AH54)</f>
        <v>0</v>
      </c>
      <c r="AI52" s="238">
        <v>0</v>
      </c>
      <c r="AJ52" s="238">
        <f>SUM(AJ53:AJ54)</f>
        <v>0</v>
      </c>
      <c r="AK52" s="238" t="e">
        <f t="shared" si="157"/>
        <v>#REF!</v>
      </c>
      <c r="AL52" s="238" t="e">
        <f t="shared" si="192"/>
        <v>#REF!</v>
      </c>
      <c r="AM52" s="1157" t="s">
        <v>181</v>
      </c>
      <c r="AN52" s="301" t="s">
        <v>182</v>
      </c>
      <c r="AO52" s="236">
        <v>1</v>
      </c>
      <c r="AP52" s="301"/>
      <c r="AQ52" s="301"/>
      <c r="AR52" s="238" t="e">
        <f>AR56</f>
        <v>#REF!</v>
      </c>
      <c r="AS52" s="235">
        <f t="shared" si="158"/>
        <v>10000</v>
      </c>
      <c r="AT52" s="238">
        <f>SUM(AT53:AT54)</f>
        <v>10000</v>
      </c>
      <c r="AU52" s="238">
        <f>SUM(AU53:AU54)</f>
        <v>0</v>
      </c>
      <c r="AV52" s="235">
        <f t="shared" si="159"/>
        <v>0</v>
      </c>
      <c r="AW52" s="238">
        <f>SUM(AW53:AW54)</f>
        <v>0</v>
      </c>
      <c r="AX52" s="238"/>
      <c r="AY52" s="235">
        <f t="shared" si="160"/>
        <v>10000</v>
      </c>
      <c r="AZ52" s="238">
        <f>SUM(AZ53:AZ54)</f>
        <v>10000</v>
      </c>
      <c r="BA52" s="238">
        <f>SUM(BA53:BA54)</f>
        <v>0</v>
      </c>
      <c r="BB52" s="235">
        <f t="shared" si="161"/>
        <v>40000</v>
      </c>
      <c r="BC52" s="238">
        <f>SUM(BC53:BC54)</f>
        <v>40000</v>
      </c>
      <c r="BD52" s="238">
        <f>SUM(BD53:BD54)</f>
        <v>0</v>
      </c>
      <c r="BE52" s="235">
        <f t="shared" si="162"/>
        <v>0</v>
      </c>
      <c r="BF52" s="238">
        <f>SUM(BF53:BF54)</f>
        <v>0</v>
      </c>
      <c r="BG52" s="238"/>
      <c r="BH52" s="235">
        <f t="shared" si="163"/>
        <v>10000</v>
      </c>
      <c r="BI52" s="238">
        <f>SUM(BI53:BI54)</f>
        <v>10000</v>
      </c>
      <c r="BJ52" s="238">
        <f>SUM(BJ53:BJ54)</f>
        <v>0</v>
      </c>
      <c r="BK52" s="237">
        <v>1</v>
      </c>
      <c r="BL52" s="238">
        <f t="shared" si="164"/>
        <v>10000</v>
      </c>
      <c r="BM52" s="238"/>
      <c r="BN52" s="238"/>
      <c r="BO52" s="238"/>
      <c r="BP52" s="238"/>
      <c r="BQ52" s="238"/>
      <c r="BR52" s="238"/>
      <c r="BS52" s="238">
        <f>BS53+BS54</f>
        <v>10000</v>
      </c>
      <c r="BT52" s="238">
        <f>BT53+BT54</f>
        <v>10000</v>
      </c>
      <c r="BU52" s="238">
        <f>BU53+BU54</f>
        <v>0</v>
      </c>
      <c r="BV52" s="235">
        <f t="shared" si="165"/>
        <v>40000</v>
      </c>
      <c r="BW52" s="238">
        <f>SUM(BW53:BW54)</f>
        <v>40000</v>
      </c>
      <c r="BX52" s="238">
        <f>SUM(BX53:BX54)</f>
        <v>0</v>
      </c>
      <c r="BY52" s="235">
        <f t="shared" si="166"/>
        <v>200000</v>
      </c>
      <c r="BZ52" s="238">
        <f>SUM(BZ53:BZ54)</f>
        <v>200000</v>
      </c>
      <c r="CA52" s="238"/>
      <c r="CB52" s="235">
        <f t="shared" si="167"/>
        <v>210000</v>
      </c>
      <c r="CC52" s="238">
        <f>SUM(CC53:CC54)</f>
        <v>210000</v>
      </c>
      <c r="CD52" s="238">
        <f>SUM(CD53:CD54)</f>
        <v>0</v>
      </c>
      <c r="CE52" s="238">
        <v>1</v>
      </c>
      <c r="CF52" s="238">
        <f t="shared" si="168"/>
        <v>210000</v>
      </c>
      <c r="CG52" s="235"/>
      <c r="CH52" s="235">
        <f t="shared" si="169"/>
        <v>48840</v>
      </c>
      <c r="CI52" s="238">
        <f>SUM(CI53:CI54)</f>
        <v>48840</v>
      </c>
      <c r="CJ52" s="238">
        <f>SUM(CJ53:CJ54)</f>
        <v>0</v>
      </c>
      <c r="CK52" s="235">
        <f t="shared" si="170"/>
        <v>0</v>
      </c>
      <c r="CL52" s="238">
        <f>SUM(CL53:CL54)</f>
        <v>0</v>
      </c>
      <c r="CM52" s="238"/>
      <c r="CN52" s="238"/>
      <c r="CO52" s="238"/>
      <c r="CP52" s="238"/>
      <c r="CQ52" s="235">
        <f t="shared" si="171"/>
        <v>48840</v>
      </c>
      <c r="CR52" s="238">
        <f>SUM(CR53:CR54)</f>
        <v>48840</v>
      </c>
      <c r="CS52" s="238">
        <f>SUM(CS53:CS54)</f>
        <v>0</v>
      </c>
      <c r="CT52" s="235">
        <f t="shared" si="172"/>
        <v>0</v>
      </c>
      <c r="CU52" s="238"/>
      <c r="CV52" s="238"/>
      <c r="CW52" s="235">
        <f t="shared" si="173"/>
        <v>234516.68966</v>
      </c>
      <c r="CX52" s="238">
        <f>CX53+CX54+CX55+CX56</f>
        <v>234516.68966</v>
      </c>
      <c r="CY52" s="238"/>
      <c r="CZ52" s="235">
        <f t="shared" si="174"/>
        <v>287140</v>
      </c>
      <c r="DA52" s="238">
        <f>SUM(DA53:DA54)</f>
        <v>287140</v>
      </c>
      <c r="DB52" s="238">
        <f>SUM(DB53:DB54)</f>
        <v>0</v>
      </c>
      <c r="DC52" s="238"/>
      <c r="DD52" s="238"/>
      <c r="DE52" s="238"/>
      <c r="DF52" s="235">
        <f t="shared" si="175"/>
        <v>-234516.68966</v>
      </c>
      <c r="DG52" s="238">
        <f>SUM(DG53:DG56)</f>
        <v>-234516.68966</v>
      </c>
      <c r="DH52" s="238"/>
      <c r="DI52" s="235">
        <f t="shared" si="176"/>
        <v>500000</v>
      </c>
      <c r="DJ52" s="238">
        <f>DJ58</f>
        <v>500000</v>
      </c>
      <c r="DK52" s="238"/>
      <c r="DL52" s="238"/>
      <c r="DM52" s="238">
        <f t="shared" si="143"/>
        <v>115000</v>
      </c>
      <c r="DN52" s="239">
        <f t="shared" si="144"/>
        <v>0.23</v>
      </c>
      <c r="DO52" s="238">
        <f>DO58</f>
        <v>115000</v>
      </c>
      <c r="DP52" s="238"/>
      <c r="DQ52" s="238"/>
      <c r="DR52" s="235">
        <f t="shared" si="145"/>
        <v>385000</v>
      </c>
      <c r="DS52" s="239">
        <f t="shared" si="177"/>
        <v>0.77</v>
      </c>
      <c r="DT52" s="235">
        <f t="shared" si="178"/>
        <v>385000</v>
      </c>
      <c r="DU52" s="238"/>
      <c r="DV52" s="238"/>
      <c r="DW52" s="238"/>
      <c r="DX52" s="235">
        <f t="shared" si="179"/>
        <v>500000</v>
      </c>
      <c r="DY52" s="228">
        <f>DX52/DI52</f>
        <v>1</v>
      </c>
      <c r="DZ52" s="238">
        <f>DZ58</f>
        <v>500000</v>
      </c>
      <c r="EA52" s="228">
        <f>DZ52/DJ52</f>
        <v>1</v>
      </c>
      <c r="EB52" s="234"/>
      <c r="EC52" s="228"/>
      <c r="ED52" s="300"/>
      <c r="EE52" s="228"/>
      <c r="EF52" s="234">
        <f t="shared" ref="EF52:EF56" si="199">EH52+EI52+EJ52</f>
        <v>0</v>
      </c>
      <c r="EG52" s="228">
        <f t="shared" si="136"/>
        <v>0</v>
      </c>
      <c r="EH52" s="300">
        <f>EH58</f>
        <v>0</v>
      </c>
      <c r="EI52" s="238"/>
      <c r="EJ52" s="238"/>
      <c r="EK52" s="234">
        <f t="shared" si="181"/>
        <v>500000</v>
      </c>
      <c r="EL52" s="228">
        <f>EK52/DI52</f>
        <v>1</v>
      </c>
      <c r="EM52" s="228">
        <f>EK52/DM52</f>
        <v>4.3478260869565215</v>
      </c>
      <c r="EN52" s="228"/>
      <c r="EO52" s="228"/>
      <c r="EP52" s="228"/>
      <c r="EQ52" s="228"/>
      <c r="ER52" s="228"/>
      <c r="ES52" s="300">
        <f>ES58</f>
        <v>500000</v>
      </c>
      <c r="ET52" s="228">
        <f>ES52/DJ52</f>
        <v>1</v>
      </c>
      <c r="EU52" s="238"/>
      <c r="EV52" s="228"/>
      <c r="EW52" s="238"/>
      <c r="EX52" s="238"/>
      <c r="EY52" s="235">
        <f t="shared" si="147"/>
        <v>0</v>
      </c>
      <c r="EZ52" s="228">
        <f>EY52/DI52</f>
        <v>0</v>
      </c>
      <c r="FA52" s="238">
        <f>FA58</f>
        <v>0</v>
      </c>
      <c r="FB52" s="238"/>
      <c r="FC52" s="238"/>
      <c r="FD52" s="300">
        <f>FF52</f>
        <v>500000</v>
      </c>
      <c r="FE52" s="228">
        <f>FD52/DI52</f>
        <v>1</v>
      </c>
      <c r="FF52" s="300">
        <f>FF58</f>
        <v>500000</v>
      </c>
      <c r="FG52" s="228">
        <f>FF52/DJ52</f>
        <v>1</v>
      </c>
      <c r="FH52" s="238"/>
      <c r="FI52" s="238"/>
      <c r="FJ52" s="238"/>
      <c r="FK52" s="238"/>
      <c r="FL52" s="300">
        <f>FN52</f>
        <v>0</v>
      </c>
      <c r="FM52" s="228" t="e">
        <f>FL52/DQ52</f>
        <v>#DIV/0!</v>
      </c>
      <c r="FN52" s="300">
        <f>FN58</f>
        <v>0</v>
      </c>
      <c r="FO52" s="228">
        <f>FN52/DR52</f>
        <v>0</v>
      </c>
      <c r="FP52" s="238"/>
      <c r="FQ52" s="238"/>
      <c r="FR52" s="238"/>
      <c r="FS52" s="238"/>
      <c r="FT52" s="300">
        <f>FV52</f>
        <v>0</v>
      </c>
      <c r="FU52" s="228">
        <f t="shared" si="139"/>
        <v>0</v>
      </c>
      <c r="FV52" s="300">
        <f>FV58</f>
        <v>0</v>
      </c>
      <c r="FW52" s="238"/>
      <c r="FX52" s="238"/>
      <c r="FY52" s="238"/>
      <c r="FZ52" s="238"/>
      <c r="GA52" s="241"/>
    </row>
    <row r="53" spans="2:183" s="313" customFormat="1" ht="69" hidden="1" customHeight="1" x14ac:dyDescent="0.25">
      <c r="B53" s="303"/>
      <c r="C53" s="304" t="s">
        <v>183</v>
      </c>
      <c r="D53" s="305"/>
      <c r="E53" s="306">
        <f t="shared" si="148"/>
        <v>53512.202042096702</v>
      </c>
      <c r="F53" s="306">
        <v>53512.202042096702</v>
      </c>
      <c r="G53" s="306"/>
      <c r="H53" s="306">
        <f t="shared" si="149"/>
        <v>-23500.000002096702</v>
      </c>
      <c r="I53" s="306">
        <f>L53-F53</f>
        <v>-23500.000002096702</v>
      </c>
      <c r="J53" s="306"/>
      <c r="K53" s="306">
        <f t="shared" si="150"/>
        <v>30012.20204</v>
      </c>
      <c r="L53" s="306">
        <v>30012.20204</v>
      </c>
      <c r="M53" s="306"/>
      <c r="N53" s="306">
        <f t="shared" si="151"/>
        <v>-20012.20204</v>
      </c>
      <c r="O53" s="306">
        <f>R53-L53</f>
        <v>-20012.20204</v>
      </c>
      <c r="P53" s="306"/>
      <c r="Q53" s="307">
        <f t="shared" si="152"/>
        <v>10000</v>
      </c>
      <c r="R53" s="307">
        <f>30012.20204-20012.20204</f>
        <v>10000</v>
      </c>
      <c r="S53" s="307"/>
      <c r="T53" s="307">
        <f t="shared" si="153"/>
        <v>60000</v>
      </c>
      <c r="U53" s="307">
        <v>60000</v>
      </c>
      <c r="V53" s="307"/>
      <c r="W53" s="307">
        <f t="shared" si="154"/>
        <v>-60000</v>
      </c>
      <c r="X53" s="307">
        <f>AA53-U53</f>
        <v>-60000</v>
      </c>
      <c r="Y53" s="307"/>
      <c r="Z53" s="307">
        <f>AA53+AB53</f>
        <v>0</v>
      </c>
      <c r="AA53" s="307">
        <f>'[3]2017_с остатком на торги'!$AG$51</f>
        <v>0</v>
      </c>
      <c r="AB53" s="307"/>
      <c r="AC53" s="307">
        <f>AD53+AE53</f>
        <v>0</v>
      </c>
      <c r="AD53" s="307">
        <f>'[3]2017_с остатком на торги'!$AG$51</f>
        <v>0</v>
      </c>
      <c r="AE53" s="307"/>
      <c r="AF53" s="307">
        <f>AG53+AH53</f>
        <v>0</v>
      </c>
      <c r="AG53" s="307">
        <f>'[3]2017_с остатком на торги'!$AG$51</f>
        <v>0</v>
      </c>
      <c r="AH53" s="307"/>
      <c r="AI53" s="308">
        <v>0</v>
      </c>
      <c r="AJ53" s="307">
        <v>0</v>
      </c>
      <c r="AK53" s="308">
        <f t="shared" si="157"/>
        <v>0</v>
      </c>
      <c r="AL53" s="308">
        <f t="shared" si="192"/>
        <v>0</v>
      </c>
      <c r="AM53" s="1157"/>
      <c r="AN53" s="337"/>
      <c r="AO53" s="309">
        <v>1</v>
      </c>
      <c r="AP53" s="337"/>
      <c r="AQ53" s="337"/>
      <c r="AR53" s="337"/>
      <c r="AS53" s="307">
        <f t="shared" si="158"/>
        <v>10000</v>
      </c>
      <c r="AT53" s="307">
        <v>10000</v>
      </c>
      <c r="AU53" s="307"/>
      <c r="AV53" s="307">
        <f t="shared" si="159"/>
        <v>0</v>
      </c>
      <c r="AW53" s="307">
        <f>AZ53-AT53</f>
        <v>0</v>
      </c>
      <c r="AX53" s="307"/>
      <c r="AY53" s="307">
        <f t="shared" si="160"/>
        <v>10000</v>
      </c>
      <c r="AZ53" s="307">
        <v>10000</v>
      </c>
      <c r="BA53" s="307"/>
      <c r="BB53" s="307">
        <f t="shared" si="161"/>
        <v>40000</v>
      </c>
      <c r="BC53" s="307">
        <v>40000</v>
      </c>
      <c r="BD53" s="307"/>
      <c r="BE53" s="307">
        <f t="shared" si="162"/>
        <v>0</v>
      </c>
      <c r="BF53" s="307">
        <f>BW53-BC53</f>
        <v>0</v>
      </c>
      <c r="BG53" s="307"/>
      <c r="BH53" s="307">
        <f t="shared" si="163"/>
        <v>10000</v>
      </c>
      <c r="BI53" s="307">
        <v>10000</v>
      </c>
      <c r="BJ53" s="307"/>
      <c r="BK53" s="310">
        <v>1</v>
      </c>
      <c r="BL53" s="311">
        <f t="shared" si="164"/>
        <v>10000</v>
      </c>
      <c r="BM53" s="311"/>
      <c r="BN53" s="311"/>
      <c r="BO53" s="311"/>
      <c r="BP53" s="311"/>
      <c r="BQ53" s="311"/>
      <c r="BR53" s="311"/>
      <c r="BS53" s="311">
        <f>BT53+BU53</f>
        <v>10000</v>
      </c>
      <c r="BT53" s="311">
        <f>AZ53-BN53-BQ53</f>
        <v>10000</v>
      </c>
      <c r="BU53" s="311"/>
      <c r="BV53" s="307">
        <f t="shared" si="165"/>
        <v>40000</v>
      </c>
      <c r="BW53" s="307">
        <v>40000</v>
      </c>
      <c r="BX53" s="307"/>
      <c r="BY53" s="307">
        <f t="shared" si="166"/>
        <v>200000</v>
      </c>
      <c r="BZ53" s="307">
        <f>CC53-BI53</f>
        <v>200000</v>
      </c>
      <c r="CA53" s="307"/>
      <c r="CB53" s="307">
        <f t="shared" si="167"/>
        <v>210000</v>
      </c>
      <c r="CC53" s="307">
        <v>210000</v>
      </c>
      <c r="CD53" s="307"/>
      <c r="CE53" s="311">
        <v>1</v>
      </c>
      <c r="CF53" s="311">
        <f t="shared" si="168"/>
        <v>210000</v>
      </c>
      <c r="CG53" s="307"/>
      <c r="CH53" s="307">
        <f t="shared" si="169"/>
        <v>48840</v>
      </c>
      <c r="CI53" s="307">
        <v>48840</v>
      </c>
      <c r="CJ53" s="307"/>
      <c r="CK53" s="307">
        <f t="shared" si="170"/>
        <v>0</v>
      </c>
      <c r="CL53" s="307">
        <f>CR53-CI53</f>
        <v>0</v>
      </c>
      <c r="CM53" s="307"/>
      <c r="CN53" s="307"/>
      <c r="CO53" s="307"/>
      <c r="CP53" s="307"/>
      <c r="CQ53" s="307">
        <f t="shared" si="171"/>
        <v>48840</v>
      </c>
      <c r="CR53" s="307">
        <v>48840</v>
      </c>
      <c r="CS53" s="307"/>
      <c r="CT53" s="307">
        <f t="shared" si="172"/>
        <v>0</v>
      </c>
      <c r="CU53" s="307"/>
      <c r="CV53" s="307"/>
      <c r="CW53" s="307">
        <f t="shared" si="173"/>
        <v>186527.88729000001</v>
      </c>
      <c r="CX53" s="307">
        <v>186527.88729000001</v>
      </c>
      <c r="CY53" s="307"/>
      <c r="CZ53" s="307">
        <f t="shared" si="174"/>
        <v>287140</v>
      </c>
      <c r="DA53" s="307">
        <v>287140</v>
      </c>
      <c r="DB53" s="307"/>
      <c r="DC53" s="307"/>
      <c r="DD53" s="307"/>
      <c r="DE53" s="307"/>
      <c r="DF53" s="307">
        <f t="shared" si="175"/>
        <v>-186527.88729000001</v>
      </c>
      <c r="DG53" s="307">
        <f>DJ53-CX53</f>
        <v>-186527.88729000001</v>
      </c>
      <c r="DH53" s="307"/>
      <c r="DI53" s="307">
        <f t="shared" si="176"/>
        <v>0</v>
      </c>
      <c r="DJ53" s="307">
        <v>0</v>
      </c>
      <c r="DK53" s="307"/>
      <c r="DL53" s="307"/>
      <c r="DM53" s="307">
        <f t="shared" si="143"/>
        <v>0</v>
      </c>
      <c r="DN53" s="338" t="e">
        <f t="shared" si="144"/>
        <v>#DIV/0!</v>
      </c>
      <c r="DO53" s="307">
        <v>0</v>
      </c>
      <c r="DP53" s="307"/>
      <c r="DQ53" s="307"/>
      <c r="DR53" s="294">
        <f t="shared" si="145"/>
        <v>0</v>
      </c>
      <c r="DS53" s="339" t="e">
        <f t="shared" si="177"/>
        <v>#DIV/0!</v>
      </c>
      <c r="DT53" s="294">
        <f t="shared" si="178"/>
        <v>0</v>
      </c>
      <c r="DU53" s="307"/>
      <c r="DV53" s="307"/>
      <c r="DW53" s="307"/>
      <c r="DX53" s="294">
        <f t="shared" si="179"/>
        <v>0</v>
      </c>
      <c r="DY53" s="228" t="e">
        <f t="shared" ref="DY53:DY56" si="200">DX53/DI53</f>
        <v>#DIV/0!</v>
      </c>
      <c r="DZ53" s="307">
        <v>0</v>
      </c>
      <c r="EA53" s="228" t="e">
        <f t="shared" ref="EA53:EA56" si="201">DZ53/DJ53</f>
        <v>#DIV/0!</v>
      </c>
      <c r="EB53" s="293"/>
      <c r="EC53" s="312"/>
      <c r="ED53" s="306"/>
      <c r="EE53" s="312"/>
      <c r="EF53" s="293">
        <f t="shared" si="199"/>
        <v>0</v>
      </c>
      <c r="EG53" s="228" t="e">
        <f t="shared" si="136"/>
        <v>#DIV/0!</v>
      </c>
      <c r="EH53" s="316">
        <f>CS53-DR53</f>
        <v>0</v>
      </c>
      <c r="EI53" s="307"/>
      <c r="EJ53" s="307"/>
      <c r="EK53" s="306">
        <f t="shared" si="181"/>
        <v>0</v>
      </c>
      <c r="EL53" s="312">
        <v>0</v>
      </c>
      <c r="EM53" s="340" t="e">
        <f>EK53/DM53</f>
        <v>#DIV/0!</v>
      </c>
      <c r="EN53" s="312"/>
      <c r="EO53" s="312"/>
      <c r="EP53" s="312"/>
      <c r="EQ53" s="312"/>
      <c r="ER53" s="312"/>
      <c r="ES53" s="306">
        <v>0</v>
      </c>
      <c r="ET53" s="312">
        <v>0</v>
      </c>
      <c r="EU53" s="311"/>
      <c r="EV53" s="312"/>
      <c r="EW53" s="311"/>
      <c r="EX53" s="307"/>
      <c r="EY53" s="294">
        <f t="shared" si="147"/>
        <v>0</v>
      </c>
      <c r="EZ53" s="228" t="e">
        <f>EY53/DI53</f>
        <v>#DIV/0!</v>
      </c>
      <c r="FA53" s="311">
        <f>DO53-EK53</f>
        <v>0</v>
      </c>
      <c r="FB53" s="307"/>
      <c r="FC53" s="307"/>
      <c r="FD53" s="306"/>
      <c r="FE53" s="312" t="e">
        <f>FD53/DI53</f>
        <v>#DIV/0!</v>
      </c>
      <c r="FF53" s="306"/>
      <c r="FG53" s="312" t="e">
        <f>FF53/DJ53</f>
        <v>#DIV/0!</v>
      </c>
      <c r="FH53" s="307"/>
      <c r="FI53" s="307"/>
      <c r="FJ53" s="307"/>
      <c r="FK53" s="307"/>
      <c r="FL53" s="306"/>
      <c r="FM53" s="312" t="e">
        <f>FL53/DQ53</f>
        <v>#DIV/0!</v>
      </c>
      <c r="FN53" s="306"/>
      <c r="FO53" s="312" t="e">
        <f>FN53/DR53</f>
        <v>#DIV/0!</v>
      </c>
      <c r="FP53" s="307"/>
      <c r="FQ53" s="307"/>
      <c r="FR53" s="307"/>
      <c r="FS53" s="307"/>
      <c r="FT53" s="306"/>
      <c r="FU53" s="312" t="e">
        <f t="shared" si="139"/>
        <v>#DIV/0!</v>
      </c>
      <c r="FV53" s="306"/>
      <c r="FW53" s="307"/>
      <c r="FX53" s="307"/>
      <c r="FY53" s="307"/>
      <c r="FZ53" s="307"/>
      <c r="GA53" s="317"/>
    </row>
    <row r="54" spans="2:183" s="313" customFormat="1" ht="15" hidden="1" customHeight="1" x14ac:dyDescent="0.25">
      <c r="B54" s="303"/>
      <c r="C54" s="304" t="s">
        <v>184</v>
      </c>
      <c r="D54" s="305" t="s">
        <v>167</v>
      </c>
      <c r="E54" s="306">
        <f t="shared" si="148"/>
        <v>6487.7979599999999</v>
      </c>
      <c r="F54" s="306">
        <v>6487.7979599999999</v>
      </c>
      <c r="G54" s="306"/>
      <c r="H54" s="306">
        <f t="shared" si="149"/>
        <v>0</v>
      </c>
      <c r="I54" s="306">
        <f>L54-F54</f>
        <v>0</v>
      </c>
      <c r="J54" s="306"/>
      <c r="K54" s="306">
        <f t="shared" si="150"/>
        <v>6487.7979599999999</v>
      </c>
      <c r="L54" s="306">
        <v>6487.7979599999999</v>
      </c>
      <c r="M54" s="306"/>
      <c r="N54" s="306">
        <f t="shared" si="151"/>
        <v>0</v>
      </c>
      <c r="O54" s="306">
        <f>R54-L54</f>
        <v>0</v>
      </c>
      <c r="P54" s="306"/>
      <c r="Q54" s="307">
        <f t="shared" si="152"/>
        <v>6487.7979599999999</v>
      </c>
      <c r="R54" s="307">
        <v>6487.7979599999999</v>
      </c>
      <c r="S54" s="307"/>
      <c r="T54" s="307">
        <f t="shared" si="153"/>
        <v>0</v>
      </c>
      <c r="U54" s="307"/>
      <c r="V54" s="307"/>
      <c r="W54" s="307">
        <f t="shared" si="154"/>
        <v>0</v>
      </c>
      <c r="X54" s="307">
        <f>AA54-U54</f>
        <v>0</v>
      </c>
      <c r="Y54" s="307"/>
      <c r="Z54" s="307">
        <f>AA54+AB54</f>
        <v>0</v>
      </c>
      <c r="AA54" s="307">
        <f>'[3]2017_с остатком на торги'!$AG$51</f>
        <v>0</v>
      </c>
      <c r="AB54" s="307"/>
      <c r="AC54" s="307">
        <f>AD54+AE54</f>
        <v>0</v>
      </c>
      <c r="AD54" s="307">
        <f>'[3]2017_с остатком на торги'!$AG$51</f>
        <v>0</v>
      </c>
      <c r="AE54" s="307"/>
      <c r="AF54" s="307">
        <f>AG54+AH54</f>
        <v>0</v>
      </c>
      <c r="AG54" s="307">
        <f>'[3]2017_с остатком на торги'!$AG$51</f>
        <v>0</v>
      </c>
      <c r="AH54" s="307"/>
      <c r="AI54" s="308">
        <f>AA54-AJ54</f>
        <v>0</v>
      </c>
      <c r="AJ54" s="307"/>
      <c r="AK54" s="308">
        <f t="shared" si="157"/>
        <v>0</v>
      </c>
      <c r="AL54" s="308">
        <f>AA54-AK54</f>
        <v>0</v>
      </c>
      <c r="AM54" s="1157"/>
      <c r="AN54" s="337"/>
      <c r="AO54" s="309">
        <v>1</v>
      </c>
      <c r="AP54" s="337"/>
      <c r="AQ54" s="337"/>
      <c r="AR54" s="337"/>
      <c r="AS54" s="307">
        <f t="shared" si="158"/>
        <v>0</v>
      </c>
      <c r="AT54" s="307"/>
      <c r="AU54" s="307"/>
      <c r="AV54" s="307">
        <f t="shared" si="159"/>
        <v>0</v>
      </c>
      <c r="AW54" s="307">
        <f>AZ54-AT54</f>
        <v>0</v>
      </c>
      <c r="AX54" s="307"/>
      <c r="AY54" s="307">
        <f t="shared" si="160"/>
        <v>0</v>
      </c>
      <c r="AZ54" s="307"/>
      <c r="BA54" s="307"/>
      <c r="BB54" s="307">
        <f t="shared" si="161"/>
        <v>0</v>
      </c>
      <c r="BC54" s="307"/>
      <c r="BD54" s="307"/>
      <c r="BE54" s="307">
        <f t="shared" si="162"/>
        <v>0</v>
      </c>
      <c r="BF54" s="307">
        <f>BW54-BC54</f>
        <v>0</v>
      </c>
      <c r="BG54" s="307"/>
      <c r="BH54" s="307">
        <f t="shared" si="163"/>
        <v>0</v>
      </c>
      <c r="BI54" s="307"/>
      <c r="BJ54" s="307"/>
      <c r="BK54" s="310">
        <v>1</v>
      </c>
      <c r="BL54" s="311">
        <f t="shared" si="164"/>
        <v>0</v>
      </c>
      <c r="BM54" s="311"/>
      <c r="BN54" s="311"/>
      <c r="BO54" s="311"/>
      <c r="BP54" s="311"/>
      <c r="BQ54" s="311"/>
      <c r="BR54" s="311"/>
      <c r="BS54" s="311"/>
      <c r="BT54" s="311"/>
      <c r="BU54" s="311"/>
      <c r="BV54" s="307">
        <f t="shared" si="165"/>
        <v>0</v>
      </c>
      <c r="BW54" s="307"/>
      <c r="BX54" s="307"/>
      <c r="BY54" s="307">
        <f t="shared" si="166"/>
        <v>0</v>
      </c>
      <c r="BZ54" s="307">
        <f>CC54-BW54</f>
        <v>0</v>
      </c>
      <c r="CA54" s="307"/>
      <c r="CB54" s="307">
        <f t="shared" si="167"/>
        <v>0</v>
      </c>
      <c r="CC54" s="307"/>
      <c r="CD54" s="307"/>
      <c r="CE54" s="311">
        <v>1</v>
      </c>
      <c r="CF54" s="311">
        <f t="shared" si="168"/>
        <v>0</v>
      </c>
      <c r="CG54" s="307"/>
      <c r="CH54" s="307">
        <f t="shared" si="169"/>
        <v>0</v>
      </c>
      <c r="CI54" s="307"/>
      <c r="CJ54" s="307"/>
      <c r="CK54" s="307">
        <f t="shared" si="170"/>
        <v>0</v>
      </c>
      <c r="CL54" s="307">
        <f>CR54-CI54</f>
        <v>0</v>
      </c>
      <c r="CM54" s="307"/>
      <c r="CN54" s="307"/>
      <c r="CO54" s="307"/>
      <c r="CP54" s="307"/>
      <c r="CQ54" s="307">
        <f t="shared" si="171"/>
        <v>0</v>
      </c>
      <c r="CR54" s="307"/>
      <c r="CS54" s="307"/>
      <c r="CT54" s="307">
        <f t="shared" si="172"/>
        <v>0</v>
      </c>
      <c r="CU54" s="307"/>
      <c r="CV54" s="307"/>
      <c r="CW54" s="307">
        <f t="shared" si="173"/>
        <v>29085.1057</v>
      </c>
      <c r="CX54" s="307">
        <v>29085.1057</v>
      </c>
      <c r="CY54" s="307"/>
      <c r="CZ54" s="307">
        <f t="shared" si="174"/>
        <v>0</v>
      </c>
      <c r="DA54" s="307"/>
      <c r="DB54" s="307"/>
      <c r="DC54" s="307"/>
      <c r="DD54" s="307"/>
      <c r="DE54" s="307"/>
      <c r="DF54" s="307">
        <f t="shared" si="175"/>
        <v>-29085.1057</v>
      </c>
      <c r="DG54" s="307">
        <f>DJ54-CX54</f>
        <v>-29085.1057</v>
      </c>
      <c r="DH54" s="307"/>
      <c r="DI54" s="307">
        <f t="shared" si="176"/>
        <v>0</v>
      </c>
      <c r="DJ54" s="307">
        <v>0</v>
      </c>
      <c r="DK54" s="307"/>
      <c r="DL54" s="307"/>
      <c r="DM54" s="307">
        <f t="shared" si="143"/>
        <v>0</v>
      </c>
      <c r="DN54" s="280" t="e">
        <f t="shared" si="144"/>
        <v>#DIV/0!</v>
      </c>
      <c r="DO54" s="307">
        <v>0</v>
      </c>
      <c r="DP54" s="307"/>
      <c r="DQ54" s="307"/>
      <c r="DR54" s="235">
        <f t="shared" si="145"/>
        <v>0</v>
      </c>
      <c r="DS54" s="239" t="e">
        <f t="shared" si="177"/>
        <v>#DIV/0!</v>
      </c>
      <c r="DT54" s="235">
        <f t="shared" si="178"/>
        <v>0</v>
      </c>
      <c r="DU54" s="307"/>
      <c r="DV54" s="307"/>
      <c r="DW54" s="307"/>
      <c r="DX54" s="235">
        <f t="shared" si="179"/>
        <v>0</v>
      </c>
      <c r="DY54" s="228" t="e">
        <f t="shared" si="200"/>
        <v>#DIV/0!</v>
      </c>
      <c r="DZ54" s="307"/>
      <c r="EA54" s="228" t="e">
        <f t="shared" si="201"/>
        <v>#DIV/0!</v>
      </c>
      <c r="EB54" s="234">
        <v>0</v>
      </c>
      <c r="EC54" s="228"/>
      <c r="ED54" s="306"/>
      <c r="EE54" s="228"/>
      <c r="EF54" s="234">
        <f t="shared" si="199"/>
        <v>0</v>
      </c>
      <c r="EG54" s="228" t="e">
        <f t="shared" si="136"/>
        <v>#DIV/0!</v>
      </c>
      <c r="EH54" s="300">
        <f>CS54-DR54</f>
        <v>0</v>
      </c>
      <c r="EI54" s="307"/>
      <c r="EJ54" s="307"/>
      <c r="EK54" s="341">
        <f t="shared" si="181"/>
        <v>0</v>
      </c>
      <c r="EL54" s="228" t="e">
        <f>EK54/DI54</f>
        <v>#DIV/0!</v>
      </c>
      <c r="EM54" s="281" t="e">
        <f>EK54/DM54</f>
        <v>#DIV/0!</v>
      </c>
      <c r="EN54" s="228"/>
      <c r="EO54" s="228"/>
      <c r="EP54" s="228"/>
      <c r="EQ54" s="228"/>
      <c r="ER54" s="228"/>
      <c r="ES54" s="306">
        <v>0</v>
      </c>
      <c r="ET54" s="228">
        <v>0</v>
      </c>
      <c r="EU54" s="238"/>
      <c r="EV54" s="228"/>
      <c r="EW54" s="238"/>
      <c r="EX54" s="307"/>
      <c r="EY54" s="235">
        <f t="shared" si="147"/>
        <v>0</v>
      </c>
      <c r="EZ54" s="228" t="e">
        <f>EY54/DI54</f>
        <v>#DIV/0!</v>
      </c>
      <c r="FA54" s="238">
        <f>DO54-EK54</f>
        <v>0</v>
      </c>
      <c r="FB54" s="307"/>
      <c r="FC54" s="307"/>
      <c r="FD54" s="306"/>
      <c r="FE54" s="228" t="e">
        <f>FD54/DI54</f>
        <v>#DIV/0!</v>
      </c>
      <c r="FF54" s="306"/>
      <c r="FG54" s="228" t="e">
        <f>FF54/DJ54</f>
        <v>#DIV/0!</v>
      </c>
      <c r="FH54" s="307"/>
      <c r="FI54" s="307"/>
      <c r="FJ54" s="307"/>
      <c r="FK54" s="307"/>
      <c r="FL54" s="306"/>
      <c r="FM54" s="228" t="e">
        <f>FL54/DQ54</f>
        <v>#DIV/0!</v>
      </c>
      <c r="FN54" s="306"/>
      <c r="FO54" s="228" t="e">
        <f>FN54/DR54</f>
        <v>#DIV/0!</v>
      </c>
      <c r="FP54" s="307"/>
      <c r="FQ54" s="307"/>
      <c r="FR54" s="307"/>
      <c r="FS54" s="307"/>
      <c r="FT54" s="306"/>
      <c r="FU54" s="228" t="e">
        <f t="shared" si="139"/>
        <v>#DIV/0!</v>
      </c>
      <c r="FV54" s="306"/>
      <c r="FW54" s="307"/>
      <c r="FX54" s="307"/>
      <c r="FY54" s="307"/>
      <c r="FZ54" s="307"/>
      <c r="GA54" s="317"/>
    </row>
    <row r="55" spans="2:183" s="313" customFormat="1" ht="44.25" hidden="1" customHeight="1" x14ac:dyDescent="0.25">
      <c r="B55" s="303"/>
      <c r="C55" s="304" t="s">
        <v>185</v>
      </c>
      <c r="D55" s="305"/>
      <c r="E55" s="306"/>
      <c r="F55" s="306"/>
      <c r="G55" s="306"/>
      <c r="H55" s="306"/>
      <c r="I55" s="306"/>
      <c r="J55" s="306"/>
      <c r="K55" s="306"/>
      <c r="L55" s="306"/>
      <c r="M55" s="306"/>
      <c r="N55" s="306"/>
      <c r="O55" s="306"/>
      <c r="P55" s="306"/>
      <c r="Q55" s="307"/>
      <c r="R55" s="307"/>
      <c r="S55" s="307"/>
      <c r="T55" s="307"/>
      <c r="U55" s="307"/>
      <c r="V55" s="307"/>
      <c r="W55" s="307"/>
      <c r="X55" s="307"/>
      <c r="Y55" s="307"/>
      <c r="Z55" s="307"/>
      <c r="AA55" s="307"/>
      <c r="AB55" s="307"/>
      <c r="AC55" s="307"/>
      <c r="AD55" s="307"/>
      <c r="AE55" s="307"/>
      <c r="AF55" s="307"/>
      <c r="AG55" s="307"/>
      <c r="AH55" s="307"/>
      <c r="AI55" s="308"/>
      <c r="AJ55" s="307"/>
      <c r="AK55" s="308"/>
      <c r="AL55" s="308"/>
      <c r="AM55" s="342"/>
      <c r="AN55" s="337"/>
      <c r="AO55" s="309"/>
      <c r="AP55" s="337"/>
      <c r="AQ55" s="337"/>
      <c r="AR55" s="337"/>
      <c r="AS55" s="307"/>
      <c r="AT55" s="307"/>
      <c r="AU55" s="307"/>
      <c r="AV55" s="307"/>
      <c r="AW55" s="307"/>
      <c r="AX55" s="307"/>
      <c r="AY55" s="307"/>
      <c r="AZ55" s="307"/>
      <c r="BA55" s="307"/>
      <c r="BB55" s="307"/>
      <c r="BC55" s="307"/>
      <c r="BD55" s="307"/>
      <c r="BE55" s="307"/>
      <c r="BF55" s="307"/>
      <c r="BG55" s="307"/>
      <c r="BH55" s="307"/>
      <c r="BI55" s="307"/>
      <c r="BJ55" s="307"/>
      <c r="BK55" s="310"/>
      <c r="BL55" s="311"/>
      <c r="BM55" s="311"/>
      <c r="BN55" s="311"/>
      <c r="BO55" s="311"/>
      <c r="BP55" s="311"/>
      <c r="BQ55" s="311"/>
      <c r="BR55" s="311"/>
      <c r="BS55" s="311"/>
      <c r="BT55" s="311"/>
      <c r="BU55" s="311"/>
      <c r="BV55" s="307"/>
      <c r="BW55" s="307"/>
      <c r="BX55" s="307"/>
      <c r="BY55" s="307"/>
      <c r="BZ55" s="307"/>
      <c r="CA55" s="307"/>
      <c r="CB55" s="307"/>
      <c r="CC55" s="307"/>
      <c r="CD55" s="307"/>
      <c r="CE55" s="311"/>
      <c r="CF55" s="311"/>
      <c r="CG55" s="307"/>
      <c r="CH55" s="307"/>
      <c r="CI55" s="307"/>
      <c r="CJ55" s="307"/>
      <c r="CK55" s="307"/>
      <c r="CL55" s="307"/>
      <c r="CM55" s="307"/>
      <c r="CN55" s="307"/>
      <c r="CO55" s="307"/>
      <c r="CP55" s="307"/>
      <c r="CQ55" s="307"/>
      <c r="CR55" s="307"/>
      <c r="CS55" s="307"/>
      <c r="CT55" s="307"/>
      <c r="CU55" s="307"/>
      <c r="CV55" s="307"/>
      <c r="CW55" s="307">
        <f t="shared" si="173"/>
        <v>18450.450669999998</v>
      </c>
      <c r="CX55" s="307">
        <v>18450.450669999998</v>
      </c>
      <c r="CY55" s="307"/>
      <c r="CZ55" s="307"/>
      <c r="DA55" s="307"/>
      <c r="DB55" s="307"/>
      <c r="DC55" s="307"/>
      <c r="DD55" s="307"/>
      <c r="DE55" s="307"/>
      <c r="DF55" s="307">
        <f t="shared" si="175"/>
        <v>-18450.450669999998</v>
      </c>
      <c r="DG55" s="307">
        <f>DJ55-CX55</f>
        <v>-18450.450669999998</v>
      </c>
      <c r="DH55" s="307"/>
      <c r="DI55" s="307">
        <f t="shared" si="176"/>
        <v>0</v>
      </c>
      <c r="DJ55" s="307">
        <v>0</v>
      </c>
      <c r="DK55" s="307"/>
      <c r="DL55" s="307"/>
      <c r="DM55" s="307">
        <f t="shared" si="143"/>
        <v>0</v>
      </c>
      <c r="DN55" s="280" t="e">
        <f t="shared" si="144"/>
        <v>#DIV/0!</v>
      </c>
      <c r="DO55" s="307">
        <v>0</v>
      </c>
      <c r="DP55" s="307"/>
      <c r="DQ55" s="307"/>
      <c r="DR55" s="235">
        <f t="shared" si="145"/>
        <v>0</v>
      </c>
      <c r="DS55" s="239" t="e">
        <f t="shared" si="177"/>
        <v>#DIV/0!</v>
      </c>
      <c r="DT55" s="235">
        <f t="shared" si="178"/>
        <v>0</v>
      </c>
      <c r="DU55" s="307"/>
      <c r="DV55" s="307"/>
      <c r="DW55" s="307"/>
      <c r="DX55" s="235">
        <f t="shared" si="179"/>
        <v>0</v>
      </c>
      <c r="DY55" s="228" t="e">
        <f t="shared" si="200"/>
        <v>#DIV/0!</v>
      </c>
      <c r="DZ55" s="307"/>
      <c r="EA55" s="228" t="e">
        <f t="shared" si="201"/>
        <v>#DIV/0!</v>
      </c>
      <c r="EB55" s="234">
        <v>0</v>
      </c>
      <c r="EC55" s="228"/>
      <c r="ED55" s="306"/>
      <c r="EE55" s="228"/>
      <c r="EF55" s="234">
        <f t="shared" si="199"/>
        <v>0</v>
      </c>
      <c r="EG55" s="228" t="e">
        <f t="shared" si="136"/>
        <v>#DIV/0!</v>
      </c>
      <c r="EH55" s="300">
        <f>CS55-DR55</f>
        <v>0</v>
      </c>
      <c r="EI55" s="307"/>
      <c r="EJ55" s="307"/>
      <c r="EK55" s="341">
        <f t="shared" si="181"/>
        <v>0</v>
      </c>
      <c r="EL55" s="228" t="e">
        <f>EK55/DI55</f>
        <v>#DIV/0!</v>
      </c>
      <c r="EM55" s="281" t="e">
        <f>EK55/DM55</f>
        <v>#DIV/0!</v>
      </c>
      <c r="EN55" s="228"/>
      <c r="EO55" s="228"/>
      <c r="EP55" s="228"/>
      <c r="EQ55" s="228"/>
      <c r="ER55" s="228"/>
      <c r="ES55" s="306"/>
      <c r="ET55" s="228">
        <v>0</v>
      </c>
      <c r="EU55" s="238"/>
      <c r="EV55" s="228"/>
      <c r="EW55" s="238"/>
      <c r="EX55" s="307"/>
      <c r="EY55" s="235">
        <f t="shared" si="147"/>
        <v>0</v>
      </c>
      <c r="EZ55" s="228" t="e">
        <f>EY55/DI55</f>
        <v>#DIV/0!</v>
      </c>
      <c r="FA55" s="238">
        <f>DO55-EK55</f>
        <v>0</v>
      </c>
      <c r="FB55" s="307"/>
      <c r="FC55" s="307"/>
      <c r="FD55" s="306"/>
      <c r="FE55" s="228" t="e">
        <f>FD55/DI55</f>
        <v>#DIV/0!</v>
      </c>
      <c r="FF55" s="306"/>
      <c r="FG55" s="228" t="e">
        <f>FF55/DJ55</f>
        <v>#DIV/0!</v>
      </c>
      <c r="FH55" s="307"/>
      <c r="FI55" s="307"/>
      <c r="FJ55" s="307"/>
      <c r="FK55" s="307"/>
      <c r="FL55" s="306"/>
      <c r="FM55" s="228" t="e">
        <f>FL55/DQ55</f>
        <v>#DIV/0!</v>
      </c>
      <c r="FN55" s="306"/>
      <c r="FO55" s="228" t="e">
        <f>FN55/DR55</f>
        <v>#DIV/0!</v>
      </c>
      <c r="FP55" s="307"/>
      <c r="FQ55" s="307"/>
      <c r="FR55" s="307"/>
      <c r="FS55" s="307"/>
      <c r="FT55" s="306"/>
      <c r="FU55" s="228" t="e">
        <f t="shared" si="139"/>
        <v>#DIV/0!</v>
      </c>
      <c r="FV55" s="306"/>
      <c r="FW55" s="307"/>
      <c r="FX55" s="307"/>
      <c r="FY55" s="307"/>
      <c r="FZ55" s="307"/>
      <c r="GA55" s="317"/>
    </row>
    <row r="56" spans="2:183" s="313" customFormat="1" ht="60.75" hidden="1" customHeight="1" x14ac:dyDescent="0.25">
      <c r="B56" s="303"/>
      <c r="C56" s="304" t="s">
        <v>186</v>
      </c>
      <c r="D56" s="305"/>
      <c r="E56" s="306"/>
      <c r="F56" s="306"/>
      <c r="G56" s="306"/>
      <c r="H56" s="306"/>
      <c r="I56" s="306"/>
      <c r="J56" s="306"/>
      <c r="K56" s="306"/>
      <c r="L56" s="306"/>
      <c r="M56" s="306"/>
      <c r="N56" s="306"/>
      <c r="O56" s="306"/>
      <c r="P56" s="306"/>
      <c r="Q56" s="307"/>
      <c r="R56" s="307"/>
      <c r="S56" s="307"/>
      <c r="T56" s="307"/>
      <c r="U56" s="307"/>
      <c r="V56" s="307"/>
      <c r="W56" s="307"/>
      <c r="X56" s="307"/>
      <c r="Y56" s="307"/>
      <c r="Z56" s="307" t="e">
        <f t="shared" ref="Z56:Z67" si="202">AA56+AB56</f>
        <v>#REF!</v>
      </c>
      <c r="AA56" s="307" t="e">
        <f>'[3]2017_с остатком на торги'!$AG$52</f>
        <v>#REF!</v>
      </c>
      <c r="AB56" s="307"/>
      <c r="AC56" s="307"/>
      <c r="AD56" s="307">
        <v>0</v>
      </c>
      <c r="AE56" s="307"/>
      <c r="AF56" s="307" t="e">
        <f>AG56+AH56</f>
        <v>#REF!</v>
      </c>
      <c r="AG56" s="307" t="e">
        <f>'[3]2017_с остатком на торги'!$AG$52</f>
        <v>#REF!</v>
      </c>
      <c r="AH56" s="307"/>
      <c r="AI56" s="308"/>
      <c r="AJ56" s="307"/>
      <c r="AK56" s="308"/>
      <c r="AL56" s="308"/>
      <c r="AM56" s="342"/>
      <c r="AN56" s="337"/>
      <c r="AO56" s="309">
        <v>1</v>
      </c>
      <c r="AP56" s="337"/>
      <c r="AQ56" s="337"/>
      <c r="AR56" s="307" t="e">
        <f>AF56-AP56-AQ56</f>
        <v>#REF!</v>
      </c>
      <c r="AS56" s="307"/>
      <c r="AT56" s="307"/>
      <c r="AU56" s="307"/>
      <c r="AV56" s="307"/>
      <c r="AW56" s="307"/>
      <c r="AX56" s="307"/>
      <c r="AY56" s="307"/>
      <c r="AZ56" s="307"/>
      <c r="BA56" s="307"/>
      <c r="BB56" s="307"/>
      <c r="BC56" s="307"/>
      <c r="BD56" s="307"/>
      <c r="BE56" s="307"/>
      <c r="BF56" s="307"/>
      <c r="BG56" s="307"/>
      <c r="BH56" s="307"/>
      <c r="BI56" s="307"/>
      <c r="BJ56" s="307"/>
      <c r="BK56" s="310">
        <v>1</v>
      </c>
      <c r="BL56" s="311">
        <f t="shared" ref="BL56:BL67" si="203">AZ56</f>
        <v>0</v>
      </c>
      <c r="BM56" s="311"/>
      <c r="BN56" s="311"/>
      <c r="BO56" s="311"/>
      <c r="BP56" s="311"/>
      <c r="BQ56" s="311"/>
      <c r="BR56" s="311"/>
      <c r="BS56" s="311"/>
      <c r="BT56" s="311"/>
      <c r="BU56" s="311"/>
      <c r="BV56" s="307"/>
      <c r="BW56" s="307"/>
      <c r="BX56" s="307"/>
      <c r="BY56" s="307"/>
      <c r="BZ56" s="307"/>
      <c r="CA56" s="307"/>
      <c r="CB56" s="307"/>
      <c r="CC56" s="307"/>
      <c r="CD56" s="307"/>
      <c r="CE56" s="311">
        <v>1</v>
      </c>
      <c r="CF56" s="311">
        <f t="shared" ref="CF56:CF67" si="204">CB56</f>
        <v>0</v>
      </c>
      <c r="CG56" s="307"/>
      <c r="CH56" s="307"/>
      <c r="CI56" s="307"/>
      <c r="CJ56" s="307"/>
      <c r="CK56" s="307"/>
      <c r="CL56" s="307"/>
      <c r="CM56" s="307"/>
      <c r="CN56" s="307"/>
      <c r="CO56" s="307"/>
      <c r="CP56" s="307"/>
      <c r="CQ56" s="307"/>
      <c r="CR56" s="307"/>
      <c r="CS56" s="307"/>
      <c r="CT56" s="307"/>
      <c r="CU56" s="307"/>
      <c r="CV56" s="307"/>
      <c r="CW56" s="307">
        <f t="shared" si="173"/>
        <v>453.24599999999998</v>
      </c>
      <c r="CX56" s="307">
        <v>453.24599999999998</v>
      </c>
      <c r="CY56" s="307"/>
      <c r="CZ56" s="307"/>
      <c r="DA56" s="307"/>
      <c r="DB56" s="307"/>
      <c r="DC56" s="307"/>
      <c r="DD56" s="307"/>
      <c r="DE56" s="307"/>
      <c r="DF56" s="307">
        <f t="shared" si="175"/>
        <v>-453.24599999999998</v>
      </c>
      <c r="DG56" s="307">
        <f>DJ56-CX56</f>
        <v>-453.24599999999998</v>
      </c>
      <c r="DH56" s="307"/>
      <c r="DI56" s="307">
        <f t="shared" si="176"/>
        <v>0</v>
      </c>
      <c r="DJ56" s="307">
        <v>0</v>
      </c>
      <c r="DK56" s="307"/>
      <c r="DL56" s="307"/>
      <c r="DM56" s="307">
        <f t="shared" si="143"/>
        <v>0</v>
      </c>
      <c r="DN56" s="280" t="e">
        <f t="shared" si="144"/>
        <v>#DIV/0!</v>
      </c>
      <c r="DO56" s="307">
        <v>0</v>
      </c>
      <c r="DP56" s="307"/>
      <c r="DQ56" s="307"/>
      <c r="DR56" s="235">
        <f t="shared" si="145"/>
        <v>0</v>
      </c>
      <c r="DS56" s="239" t="e">
        <f t="shared" si="177"/>
        <v>#DIV/0!</v>
      </c>
      <c r="DT56" s="235">
        <f t="shared" si="178"/>
        <v>0</v>
      </c>
      <c r="DU56" s="307"/>
      <c r="DV56" s="307"/>
      <c r="DW56" s="307"/>
      <c r="DX56" s="235">
        <f t="shared" si="179"/>
        <v>0</v>
      </c>
      <c r="DY56" s="228" t="e">
        <f t="shared" si="200"/>
        <v>#DIV/0!</v>
      </c>
      <c r="DZ56" s="307"/>
      <c r="EA56" s="228" t="e">
        <f t="shared" si="201"/>
        <v>#DIV/0!</v>
      </c>
      <c r="EB56" s="234">
        <v>0</v>
      </c>
      <c r="EC56" s="228"/>
      <c r="ED56" s="306"/>
      <c r="EE56" s="228"/>
      <c r="EF56" s="234">
        <f t="shared" si="199"/>
        <v>0</v>
      </c>
      <c r="EG56" s="228" t="e">
        <f t="shared" si="136"/>
        <v>#DIV/0!</v>
      </c>
      <c r="EH56" s="300">
        <f>CS56-DR56</f>
        <v>0</v>
      </c>
      <c r="EI56" s="307"/>
      <c r="EJ56" s="307"/>
      <c r="EK56" s="341">
        <f t="shared" si="181"/>
        <v>0</v>
      </c>
      <c r="EL56" s="228" t="e">
        <f>EK56/DI56</f>
        <v>#DIV/0!</v>
      </c>
      <c r="EM56" s="281" t="e">
        <f>EK56/DM56</f>
        <v>#DIV/0!</v>
      </c>
      <c r="EN56" s="228"/>
      <c r="EO56" s="228"/>
      <c r="EP56" s="228"/>
      <c r="EQ56" s="228"/>
      <c r="ER56" s="228"/>
      <c r="ES56" s="306"/>
      <c r="ET56" s="228">
        <v>0</v>
      </c>
      <c r="EU56" s="238"/>
      <c r="EV56" s="228"/>
      <c r="EW56" s="238"/>
      <c r="EX56" s="307"/>
      <c r="EY56" s="235">
        <f t="shared" si="147"/>
        <v>0</v>
      </c>
      <c r="EZ56" s="228" t="e">
        <f>EY56/DI56</f>
        <v>#DIV/0!</v>
      </c>
      <c r="FA56" s="238">
        <f>DO56-EK56</f>
        <v>0</v>
      </c>
      <c r="FB56" s="307"/>
      <c r="FC56" s="307"/>
      <c r="FD56" s="306"/>
      <c r="FE56" s="228" t="e">
        <f>FD56/DI56</f>
        <v>#DIV/0!</v>
      </c>
      <c r="FF56" s="306"/>
      <c r="FG56" s="228" t="e">
        <f>FF56/DJ56</f>
        <v>#DIV/0!</v>
      </c>
      <c r="FH56" s="307"/>
      <c r="FI56" s="307"/>
      <c r="FJ56" s="307"/>
      <c r="FK56" s="307"/>
      <c r="FL56" s="306"/>
      <c r="FM56" s="228" t="e">
        <f>FL56/DQ56</f>
        <v>#DIV/0!</v>
      </c>
      <c r="FN56" s="306"/>
      <c r="FO56" s="228" t="e">
        <f>FN56/DR56</f>
        <v>#DIV/0!</v>
      </c>
      <c r="FP56" s="307"/>
      <c r="FQ56" s="307"/>
      <c r="FR56" s="307"/>
      <c r="FS56" s="307"/>
      <c r="FT56" s="306"/>
      <c r="FU56" s="228" t="e">
        <f t="shared" si="139"/>
        <v>#DIV/0!</v>
      </c>
      <c r="FV56" s="306"/>
      <c r="FW56" s="307"/>
      <c r="FX56" s="307"/>
      <c r="FY56" s="307"/>
      <c r="FZ56" s="307"/>
      <c r="GA56" s="317"/>
    </row>
    <row r="57" spans="2:183" s="336" customFormat="1" ht="60.75" hidden="1" customHeight="1" x14ac:dyDescent="0.25">
      <c r="B57" s="327"/>
      <c r="C57" s="259" t="s">
        <v>136</v>
      </c>
      <c r="D57" s="328"/>
      <c r="E57" s="329"/>
      <c r="F57" s="329"/>
      <c r="G57" s="329"/>
      <c r="H57" s="329"/>
      <c r="I57" s="329"/>
      <c r="J57" s="329"/>
      <c r="K57" s="329"/>
      <c r="L57" s="329"/>
      <c r="M57" s="329"/>
      <c r="N57" s="329"/>
      <c r="O57" s="329"/>
      <c r="P57" s="329"/>
      <c r="Q57" s="330"/>
      <c r="R57" s="330"/>
      <c r="S57" s="330"/>
      <c r="T57" s="330"/>
      <c r="U57" s="330"/>
      <c r="V57" s="330"/>
      <c r="W57" s="330"/>
      <c r="X57" s="330"/>
      <c r="Y57" s="330"/>
      <c r="Z57" s="330"/>
      <c r="AA57" s="330"/>
      <c r="AB57" s="330"/>
      <c r="AC57" s="330"/>
      <c r="AD57" s="330"/>
      <c r="AE57" s="330"/>
      <c r="AF57" s="330"/>
      <c r="AG57" s="330"/>
      <c r="AH57" s="330"/>
      <c r="AI57" s="331"/>
      <c r="AJ57" s="330"/>
      <c r="AK57" s="331"/>
      <c r="AL57" s="331"/>
      <c r="AM57" s="332"/>
      <c r="AN57" s="333"/>
      <c r="AO57" s="265"/>
      <c r="AP57" s="333"/>
      <c r="AQ57" s="333"/>
      <c r="AR57" s="330"/>
      <c r="AS57" s="330"/>
      <c r="AT57" s="330"/>
      <c r="AU57" s="330"/>
      <c r="AV57" s="330"/>
      <c r="AW57" s="330"/>
      <c r="AX57" s="330"/>
      <c r="AY57" s="330"/>
      <c r="AZ57" s="330"/>
      <c r="BA57" s="330"/>
      <c r="BB57" s="330"/>
      <c r="BC57" s="330"/>
      <c r="BD57" s="330"/>
      <c r="BE57" s="330"/>
      <c r="BF57" s="330"/>
      <c r="BG57" s="330"/>
      <c r="BH57" s="330"/>
      <c r="BI57" s="330"/>
      <c r="BJ57" s="330"/>
      <c r="BK57" s="266"/>
      <c r="BL57" s="263"/>
      <c r="BM57" s="263"/>
      <c r="BN57" s="263"/>
      <c r="BO57" s="263"/>
      <c r="BP57" s="263"/>
      <c r="BQ57" s="263"/>
      <c r="BR57" s="263"/>
      <c r="BS57" s="263"/>
      <c r="BT57" s="263"/>
      <c r="BU57" s="263"/>
      <c r="BV57" s="330"/>
      <c r="BW57" s="330"/>
      <c r="BX57" s="330"/>
      <c r="BY57" s="330"/>
      <c r="BZ57" s="330"/>
      <c r="CA57" s="330"/>
      <c r="CB57" s="330"/>
      <c r="CC57" s="330"/>
      <c r="CD57" s="330"/>
      <c r="CE57" s="263"/>
      <c r="CF57" s="263"/>
      <c r="CG57" s="330"/>
      <c r="CH57" s="330"/>
      <c r="CI57" s="330"/>
      <c r="CJ57" s="330"/>
      <c r="CK57" s="330"/>
      <c r="CL57" s="330"/>
      <c r="CM57" s="330"/>
      <c r="CN57" s="330"/>
      <c r="CO57" s="330"/>
      <c r="CP57" s="330"/>
      <c r="CQ57" s="330"/>
      <c r="CR57" s="330"/>
      <c r="CS57" s="330"/>
      <c r="CT57" s="330"/>
      <c r="CU57" s="330"/>
      <c r="CV57" s="330"/>
      <c r="CW57" s="330"/>
      <c r="CX57" s="330"/>
      <c r="CY57" s="330"/>
      <c r="CZ57" s="330"/>
      <c r="DA57" s="330"/>
      <c r="DB57" s="330"/>
      <c r="DC57" s="330"/>
      <c r="DD57" s="330"/>
      <c r="DE57" s="330"/>
      <c r="DF57" s="330"/>
      <c r="DG57" s="330"/>
      <c r="DH57" s="330"/>
      <c r="DI57" s="330">
        <f>DJ57</f>
        <v>0</v>
      </c>
      <c r="DJ57" s="330">
        <v>0</v>
      </c>
      <c r="DK57" s="330"/>
      <c r="DL57" s="330"/>
      <c r="DM57" s="330"/>
      <c r="DN57" s="267"/>
      <c r="DO57" s="330"/>
      <c r="DP57" s="330"/>
      <c r="DQ57" s="330"/>
      <c r="DR57" s="262"/>
      <c r="DS57" s="267"/>
      <c r="DT57" s="262"/>
      <c r="DU57" s="330"/>
      <c r="DV57" s="330"/>
      <c r="DW57" s="330"/>
      <c r="DX57" s="262">
        <f>DZ57</f>
        <v>105154.99312</v>
      </c>
      <c r="DY57" s="268">
        <v>0</v>
      </c>
      <c r="DZ57" s="330">
        <v>105154.99312</v>
      </c>
      <c r="EA57" s="268">
        <v>0</v>
      </c>
      <c r="EB57" s="261"/>
      <c r="EC57" s="268"/>
      <c r="ED57" s="329"/>
      <c r="EE57" s="268"/>
      <c r="EF57" s="261"/>
      <c r="EG57" s="228" t="e">
        <f t="shared" si="136"/>
        <v>#DIV/0!</v>
      </c>
      <c r="EH57" s="334"/>
      <c r="EI57" s="330"/>
      <c r="EJ57" s="330"/>
      <c r="EK57" s="329">
        <v>0</v>
      </c>
      <c r="EL57" s="268">
        <v>0</v>
      </c>
      <c r="EM57" s="268"/>
      <c r="EN57" s="268"/>
      <c r="EO57" s="268"/>
      <c r="EP57" s="268"/>
      <c r="EQ57" s="268"/>
      <c r="ER57" s="268"/>
      <c r="ES57" s="329">
        <v>0</v>
      </c>
      <c r="ET57" s="268">
        <v>0</v>
      </c>
      <c r="EU57" s="263"/>
      <c r="EV57" s="268"/>
      <c r="EW57" s="263"/>
      <c r="EX57" s="330"/>
      <c r="EY57" s="262"/>
      <c r="EZ57" s="268"/>
      <c r="FA57" s="263"/>
      <c r="FB57" s="330"/>
      <c r="FC57" s="330"/>
      <c r="FD57" s="329">
        <v>0</v>
      </c>
      <c r="FE57" s="268">
        <v>0</v>
      </c>
      <c r="FF57" s="329">
        <v>0</v>
      </c>
      <c r="FG57" s="268">
        <v>0</v>
      </c>
      <c r="FH57" s="330"/>
      <c r="FI57" s="330"/>
      <c r="FJ57" s="330"/>
      <c r="FK57" s="330"/>
      <c r="FL57" s="329">
        <v>0</v>
      </c>
      <c r="FM57" s="268">
        <v>0</v>
      </c>
      <c r="FN57" s="329">
        <v>0</v>
      </c>
      <c r="FO57" s="268">
        <v>0</v>
      </c>
      <c r="FP57" s="330"/>
      <c r="FQ57" s="330"/>
      <c r="FR57" s="330"/>
      <c r="FS57" s="330"/>
      <c r="FT57" s="329">
        <v>0</v>
      </c>
      <c r="FU57" s="268" t="e">
        <f t="shared" si="139"/>
        <v>#DIV/0!</v>
      </c>
      <c r="FV57" s="329">
        <v>0</v>
      </c>
      <c r="FW57" s="330"/>
      <c r="FX57" s="330"/>
      <c r="FY57" s="330"/>
      <c r="FZ57" s="330"/>
      <c r="GA57" s="335"/>
    </row>
    <row r="58" spans="2:183" s="326" customFormat="1" ht="36" customHeight="1" x14ac:dyDescent="0.3">
      <c r="B58" s="318"/>
      <c r="C58" s="319" t="s">
        <v>177</v>
      </c>
      <c r="D58" s="320"/>
      <c r="E58" s="321"/>
      <c r="F58" s="321"/>
      <c r="G58" s="321"/>
      <c r="H58" s="321"/>
      <c r="I58" s="321"/>
      <c r="J58" s="321"/>
      <c r="K58" s="321"/>
      <c r="L58" s="321"/>
      <c r="M58" s="321"/>
      <c r="N58" s="321"/>
      <c r="O58" s="321"/>
      <c r="P58" s="321"/>
      <c r="Q58" s="322"/>
      <c r="R58" s="322"/>
      <c r="S58" s="322"/>
      <c r="T58" s="322"/>
      <c r="U58" s="322"/>
      <c r="V58" s="322"/>
      <c r="W58" s="322"/>
      <c r="X58" s="322"/>
      <c r="Y58" s="322"/>
      <c r="Z58" s="322"/>
      <c r="AA58" s="322"/>
      <c r="AB58" s="322"/>
      <c r="AC58" s="322"/>
      <c r="AD58" s="322"/>
      <c r="AE58" s="322"/>
      <c r="AF58" s="322"/>
      <c r="AG58" s="322"/>
      <c r="AH58" s="322"/>
      <c r="AI58" s="323"/>
      <c r="AJ58" s="322"/>
      <c r="AK58" s="323"/>
      <c r="AL58" s="323"/>
      <c r="AM58" s="324"/>
      <c r="AN58" s="343"/>
      <c r="AO58" s="249"/>
      <c r="AP58" s="343"/>
      <c r="AQ58" s="343"/>
      <c r="AR58" s="322"/>
      <c r="AS58" s="322"/>
      <c r="AT58" s="322"/>
      <c r="AU58" s="322"/>
      <c r="AV58" s="322"/>
      <c r="AW58" s="322"/>
      <c r="AX58" s="322"/>
      <c r="AY58" s="322"/>
      <c r="AZ58" s="322"/>
      <c r="BA58" s="322"/>
      <c r="BB58" s="322"/>
      <c r="BC58" s="322"/>
      <c r="BD58" s="322"/>
      <c r="BE58" s="322"/>
      <c r="BF58" s="322"/>
      <c r="BG58" s="322"/>
      <c r="BH58" s="322"/>
      <c r="BI58" s="322"/>
      <c r="BJ58" s="322"/>
      <c r="BK58" s="250"/>
      <c r="BL58" s="251"/>
      <c r="BM58" s="251"/>
      <c r="BN58" s="251"/>
      <c r="BO58" s="251"/>
      <c r="BP58" s="251"/>
      <c r="BQ58" s="251"/>
      <c r="BR58" s="251"/>
      <c r="BS58" s="251"/>
      <c r="BT58" s="251"/>
      <c r="BU58" s="251"/>
      <c r="BV58" s="322"/>
      <c r="BW58" s="322"/>
      <c r="BX58" s="322"/>
      <c r="BY58" s="322"/>
      <c r="BZ58" s="322"/>
      <c r="CA58" s="322"/>
      <c r="CB58" s="322"/>
      <c r="CC58" s="322"/>
      <c r="CD58" s="322"/>
      <c r="CE58" s="251"/>
      <c r="CF58" s="251"/>
      <c r="CG58" s="322"/>
      <c r="CH58" s="322"/>
      <c r="CI58" s="322"/>
      <c r="CJ58" s="322"/>
      <c r="CK58" s="322"/>
      <c r="CL58" s="322"/>
      <c r="CM58" s="322"/>
      <c r="CN58" s="322"/>
      <c r="CO58" s="322"/>
      <c r="CP58" s="322"/>
      <c r="CQ58" s="322"/>
      <c r="CR58" s="322"/>
      <c r="CS58" s="322"/>
      <c r="CT58" s="322"/>
      <c r="CU58" s="322"/>
      <c r="CV58" s="322"/>
      <c r="CW58" s="322"/>
      <c r="CX58" s="322"/>
      <c r="CY58" s="322"/>
      <c r="CZ58" s="322"/>
      <c r="DA58" s="322"/>
      <c r="DB58" s="322"/>
      <c r="DC58" s="322"/>
      <c r="DD58" s="322"/>
      <c r="DE58" s="322"/>
      <c r="DF58" s="322"/>
      <c r="DG58" s="322"/>
      <c r="DH58" s="322"/>
      <c r="DI58" s="322">
        <f t="shared" si="176"/>
        <v>500000</v>
      </c>
      <c r="DJ58" s="248">
        <f>100000+400000</f>
        <v>500000</v>
      </c>
      <c r="DK58" s="322"/>
      <c r="DL58" s="322"/>
      <c r="DM58" s="248">
        <f t="shared" si="143"/>
        <v>115000</v>
      </c>
      <c r="DN58" s="252">
        <f t="shared" si="144"/>
        <v>0.23</v>
      </c>
      <c r="DO58" s="248">
        <f>'[5]проект Бюдж 19-21_разв'!$DL$142</f>
        <v>115000</v>
      </c>
      <c r="DP58" s="322"/>
      <c r="DQ58" s="322"/>
      <c r="DR58" s="248">
        <f t="shared" si="145"/>
        <v>385000</v>
      </c>
      <c r="DS58" s="252">
        <f t="shared" si="177"/>
        <v>0.77</v>
      </c>
      <c r="DT58" s="248">
        <f t="shared" si="178"/>
        <v>385000</v>
      </c>
      <c r="DU58" s="322"/>
      <c r="DV58" s="322"/>
      <c r="DW58" s="322"/>
      <c r="DX58" s="248">
        <f t="shared" si="179"/>
        <v>500000</v>
      </c>
      <c r="DY58" s="253">
        <f>DX58/DJ58</f>
        <v>1</v>
      </c>
      <c r="DZ58" s="322">
        <v>500000</v>
      </c>
      <c r="EA58" s="253">
        <f>DZ58/DJ58</f>
        <v>1</v>
      </c>
      <c r="EB58" s="247"/>
      <c r="EC58" s="253"/>
      <c r="ED58" s="321"/>
      <c r="EE58" s="253"/>
      <c r="EF58" s="247">
        <f t="shared" ref="EF58:EF62" si="205">EH58+EI58+EJ58</f>
        <v>0</v>
      </c>
      <c r="EG58" s="228">
        <f t="shared" si="136"/>
        <v>0</v>
      </c>
      <c r="EH58" s="316">
        <f>DJ58-DZ58</f>
        <v>0</v>
      </c>
      <c r="EI58" s="322"/>
      <c r="EJ58" s="322"/>
      <c r="EK58" s="321">
        <f>ES58</f>
        <v>500000</v>
      </c>
      <c r="EL58" s="253">
        <f>EK58/DI58</f>
        <v>1</v>
      </c>
      <c r="EM58" s="253">
        <f>EK58/DM58</f>
        <v>4.3478260869565215</v>
      </c>
      <c r="EN58" s="253"/>
      <c r="EO58" s="253"/>
      <c r="EP58" s="253"/>
      <c r="EQ58" s="253"/>
      <c r="ER58" s="253"/>
      <c r="ES58" s="321">
        <f>100000+528.23353+50493.21426+299506.78574+49471.76647</f>
        <v>500000</v>
      </c>
      <c r="ET58" s="253">
        <f>ES58/DJ58</f>
        <v>1</v>
      </c>
      <c r="EU58" s="251"/>
      <c r="EV58" s="253"/>
      <c r="EW58" s="251"/>
      <c r="EX58" s="322"/>
      <c r="EY58" s="248">
        <f t="shared" si="147"/>
        <v>0</v>
      </c>
      <c r="EZ58" s="253">
        <f t="shared" ref="EZ58:EZ90" si="206">EY58/DI58</f>
        <v>0</v>
      </c>
      <c r="FA58" s="248">
        <f>DJ58-ES58</f>
        <v>0</v>
      </c>
      <c r="FB58" s="322"/>
      <c r="FC58" s="322"/>
      <c r="FD58" s="321">
        <f>FF58</f>
        <v>500000</v>
      </c>
      <c r="FE58" s="253">
        <f>FD58/DI58</f>
        <v>1</v>
      </c>
      <c r="FF58" s="321">
        <v>500000</v>
      </c>
      <c r="FG58" s="253">
        <f>FF58/DJ58</f>
        <v>1</v>
      </c>
      <c r="FH58" s="322"/>
      <c r="FI58" s="322"/>
      <c r="FJ58" s="322"/>
      <c r="FK58" s="322"/>
      <c r="FL58" s="321">
        <f>FN58</f>
        <v>0</v>
      </c>
      <c r="FM58" s="253" t="e">
        <f>FL58/DQ58</f>
        <v>#DIV/0!</v>
      </c>
      <c r="FN58" s="321"/>
      <c r="FO58" s="253">
        <f>FN58/DR58</f>
        <v>0</v>
      </c>
      <c r="FP58" s="322"/>
      <c r="FQ58" s="322"/>
      <c r="FR58" s="322"/>
      <c r="FS58" s="322"/>
      <c r="FT58" s="321">
        <f>FV58</f>
        <v>0</v>
      </c>
      <c r="FU58" s="253">
        <f t="shared" si="139"/>
        <v>0</v>
      </c>
      <c r="FV58" s="321">
        <f>ES58-DZ58</f>
        <v>0</v>
      </c>
      <c r="FW58" s="322"/>
      <c r="FX58" s="322"/>
      <c r="FY58" s="322"/>
      <c r="FZ58" s="322"/>
      <c r="GA58" s="325"/>
    </row>
    <row r="59" spans="2:183" s="345" customFormat="1" ht="68.25" hidden="1" customHeight="1" x14ac:dyDescent="0.25">
      <c r="B59" s="299" t="s">
        <v>187</v>
      </c>
      <c r="C59" s="292" t="s">
        <v>188</v>
      </c>
      <c r="D59" s="233" t="s">
        <v>189</v>
      </c>
      <c r="E59" s="234">
        <f t="shared" ref="E59:E67" si="207">F59+G59</f>
        <v>0</v>
      </c>
      <c r="F59" s="300">
        <f>SUM(F60:F61)</f>
        <v>0</v>
      </c>
      <c r="G59" s="300">
        <f>SUM(G60:G61)</f>
        <v>0</v>
      </c>
      <c r="H59" s="234">
        <f t="shared" ref="H59:H67" si="208">I59+J59</f>
        <v>0</v>
      </c>
      <c r="I59" s="300">
        <f>SUM(I60:I61)</f>
        <v>0</v>
      </c>
      <c r="J59" s="300"/>
      <c r="K59" s="234">
        <f t="shared" ref="K59:K67" si="209">L59+M59</f>
        <v>0</v>
      </c>
      <c r="L59" s="300">
        <f>SUM(L60:L61)</f>
        <v>0</v>
      </c>
      <c r="M59" s="300">
        <f>SUM(M60:M61)</f>
        <v>0</v>
      </c>
      <c r="N59" s="234">
        <f t="shared" ref="N59:N67" si="210">O59+P59</f>
        <v>0</v>
      </c>
      <c r="O59" s="300">
        <f>SUM(O60:O61)</f>
        <v>0</v>
      </c>
      <c r="P59" s="300"/>
      <c r="Q59" s="235">
        <f t="shared" ref="Q59:Q67" si="211">R59+S59</f>
        <v>0</v>
      </c>
      <c r="R59" s="238">
        <f>SUM(R60:R61)</f>
        <v>0</v>
      </c>
      <c r="S59" s="238">
        <f>SUM(S60:S61)</f>
        <v>0</v>
      </c>
      <c r="T59" s="235">
        <f t="shared" ref="T59:T67" si="212">U59+V59</f>
        <v>0</v>
      </c>
      <c r="U59" s="238">
        <f>SUM(U60:U61)</f>
        <v>0</v>
      </c>
      <c r="V59" s="238">
        <f>SUM(V60:V61)</f>
        <v>0</v>
      </c>
      <c r="W59" s="235">
        <f t="shared" ref="W59:W67" si="213">X59+Y59</f>
        <v>0</v>
      </c>
      <c r="X59" s="238">
        <f>SUM(X60:X61)</f>
        <v>0</v>
      </c>
      <c r="Y59" s="238"/>
      <c r="Z59" s="235">
        <f t="shared" si="202"/>
        <v>0</v>
      </c>
      <c r="AA59" s="238">
        <f t="shared" ref="AA59:AH59" si="214">SUM(AA60:AA61)</f>
        <v>0</v>
      </c>
      <c r="AB59" s="238">
        <f t="shared" si="214"/>
        <v>0</v>
      </c>
      <c r="AC59" s="238">
        <f t="shared" si="214"/>
        <v>0</v>
      </c>
      <c r="AD59" s="238">
        <f t="shared" si="214"/>
        <v>0</v>
      </c>
      <c r="AE59" s="238">
        <f t="shared" si="214"/>
        <v>0</v>
      </c>
      <c r="AF59" s="238">
        <f t="shared" si="214"/>
        <v>0</v>
      </c>
      <c r="AG59" s="238">
        <f t="shared" si="214"/>
        <v>0</v>
      </c>
      <c r="AH59" s="238">
        <f t="shared" si="214"/>
        <v>0</v>
      </c>
      <c r="AI59" s="238">
        <f t="shared" ref="AI59:AI67" si="215">AA59-AJ59</f>
        <v>0</v>
      </c>
      <c r="AJ59" s="238">
        <f>SUM(AJ60:AJ61)</f>
        <v>0</v>
      </c>
      <c r="AK59" s="238">
        <f t="shared" ref="AK59:AL67" si="216">Z59-AJ59</f>
        <v>0</v>
      </c>
      <c r="AL59" s="238">
        <f t="shared" si="216"/>
        <v>0</v>
      </c>
      <c r="AM59" s="1157" t="s">
        <v>190</v>
      </c>
      <c r="AN59" s="301" t="s">
        <v>190</v>
      </c>
      <c r="AO59" s="236">
        <v>1</v>
      </c>
      <c r="AP59" s="301"/>
      <c r="AQ59" s="301"/>
      <c r="AR59" s="301"/>
      <c r="AS59" s="235">
        <f t="shared" ref="AS59:AS67" si="217">AT59+AU59</f>
        <v>500</v>
      </c>
      <c r="AT59" s="238">
        <f>SUM(AT60:AT61)</f>
        <v>500</v>
      </c>
      <c r="AU59" s="238">
        <f>SUM(AU60:AU61)</f>
        <v>0</v>
      </c>
      <c r="AV59" s="235">
        <f t="shared" ref="AV59:AV67" si="218">AW59+AX59</f>
        <v>0</v>
      </c>
      <c r="AW59" s="238">
        <f>SUM(AW60:AW61)</f>
        <v>0</v>
      </c>
      <c r="AX59" s="238"/>
      <c r="AY59" s="235">
        <f t="shared" ref="AY59:AY67" si="219">AZ59+BA59</f>
        <v>500</v>
      </c>
      <c r="AZ59" s="238">
        <f>SUM(AZ60:AZ61)</f>
        <v>500</v>
      </c>
      <c r="BA59" s="238">
        <f>SUM(BA60:BA61)</f>
        <v>0</v>
      </c>
      <c r="BB59" s="235">
        <f t="shared" ref="BB59:BB67" si="220">BC59+BD59</f>
        <v>0</v>
      </c>
      <c r="BC59" s="238">
        <f>SUM(BC60:BC61)</f>
        <v>0</v>
      </c>
      <c r="BD59" s="238">
        <f>SUM(BD60:BD61)</f>
        <v>0</v>
      </c>
      <c r="BE59" s="235">
        <f t="shared" ref="BE59:BE67" si="221">BF59+BG59</f>
        <v>0</v>
      </c>
      <c r="BF59" s="238">
        <f>SUM(BF60:BF61)</f>
        <v>0</v>
      </c>
      <c r="BG59" s="238"/>
      <c r="BH59" s="235">
        <f t="shared" ref="BH59:BH67" si="222">BI59+BJ59</f>
        <v>500</v>
      </c>
      <c r="BI59" s="238">
        <f>SUM(BI60:BI61)</f>
        <v>500</v>
      </c>
      <c r="BJ59" s="238">
        <f>SUM(BJ60:BJ61)</f>
        <v>0</v>
      </c>
      <c r="BK59" s="237">
        <v>1</v>
      </c>
      <c r="BL59" s="238">
        <f t="shared" si="203"/>
        <v>500</v>
      </c>
      <c r="BM59" s="238"/>
      <c r="BN59" s="238"/>
      <c r="BO59" s="238"/>
      <c r="BP59" s="238"/>
      <c r="BQ59" s="238"/>
      <c r="BR59" s="238"/>
      <c r="BS59" s="238">
        <f>BS60+BS61</f>
        <v>500</v>
      </c>
      <c r="BT59" s="238">
        <f>BT60+BT61</f>
        <v>500</v>
      </c>
      <c r="BU59" s="238">
        <f>BU60+BU61</f>
        <v>0</v>
      </c>
      <c r="BV59" s="235">
        <f t="shared" ref="BV59:BV67" si="223">BW59+BX59</f>
        <v>500</v>
      </c>
      <c r="BW59" s="238">
        <f>SUM(BW60:BW61)</f>
        <v>500</v>
      </c>
      <c r="BX59" s="238">
        <f>SUM(BX60:BX61)</f>
        <v>0</v>
      </c>
      <c r="BY59" s="235">
        <f t="shared" ref="BY59:BY67" si="224">BZ59+CA59</f>
        <v>0</v>
      </c>
      <c r="BZ59" s="238">
        <f>SUM(BZ60:BZ61)</f>
        <v>0</v>
      </c>
      <c r="CA59" s="238"/>
      <c r="CB59" s="235">
        <f t="shared" ref="CB59:CB67" si="225">CC59+CD59</f>
        <v>500</v>
      </c>
      <c r="CC59" s="238">
        <f>SUM(CC60:CC61)</f>
        <v>500</v>
      </c>
      <c r="CD59" s="238">
        <f>SUM(CD60:CD61)</f>
        <v>0</v>
      </c>
      <c r="CE59" s="238">
        <v>1</v>
      </c>
      <c r="CF59" s="238">
        <f t="shared" si="204"/>
        <v>500</v>
      </c>
      <c r="CG59" s="285"/>
      <c r="CH59" s="235">
        <f t="shared" ref="CH59:CH67" si="226">CI59+CJ59</f>
        <v>8000</v>
      </c>
      <c r="CI59" s="238">
        <f>SUM(CI60:CI61)</f>
        <v>8000</v>
      </c>
      <c r="CJ59" s="238">
        <f>SUM(CJ60:CJ61)</f>
        <v>0</v>
      </c>
      <c r="CK59" s="235">
        <f t="shared" ref="CK59:CK67" si="227">CL59+CM59</f>
        <v>0</v>
      </c>
      <c r="CL59" s="238">
        <f>SUM(CL60:CL61)</f>
        <v>0</v>
      </c>
      <c r="CM59" s="238"/>
      <c r="CN59" s="238"/>
      <c r="CO59" s="238"/>
      <c r="CP59" s="238"/>
      <c r="CQ59" s="235">
        <f t="shared" ref="CQ59:CQ67" si="228">CR59+CS59</f>
        <v>8000</v>
      </c>
      <c r="CR59" s="238">
        <f>SUM(CR60:CR61)</f>
        <v>8000</v>
      </c>
      <c r="CS59" s="238">
        <f>SUM(CS60:CS61)</f>
        <v>0</v>
      </c>
      <c r="CT59" s="235">
        <f t="shared" ref="CT59:CT67" si="229">CU59+CV59</f>
        <v>0</v>
      </c>
      <c r="CU59" s="238"/>
      <c r="CV59" s="238"/>
      <c r="CW59" s="235">
        <f t="shared" si="173"/>
        <v>0</v>
      </c>
      <c r="CX59" s="238">
        <f>SUM(CX60:CX61)</f>
        <v>0</v>
      </c>
      <c r="CY59" s="238"/>
      <c r="CZ59" s="235">
        <f t="shared" ref="CZ59:CZ71" si="230">DA59+DB59</f>
        <v>100</v>
      </c>
      <c r="DA59" s="238">
        <f>SUM(DA60:DA61)</f>
        <v>100</v>
      </c>
      <c r="DB59" s="238">
        <f>SUM(DB60:DB61)</f>
        <v>0</v>
      </c>
      <c r="DC59" s="238"/>
      <c r="DD59" s="238"/>
      <c r="DE59" s="238"/>
      <c r="DF59" s="235">
        <f t="shared" si="175"/>
        <v>0</v>
      </c>
      <c r="DG59" s="238">
        <f>SUM(DG60:DG61)</f>
        <v>0</v>
      </c>
      <c r="DH59" s="238">
        <f>SUM(DH60:DH61)</f>
        <v>0</v>
      </c>
      <c r="DI59" s="235">
        <f t="shared" si="176"/>
        <v>0</v>
      </c>
      <c r="DJ59" s="238">
        <f>SUM(DJ60:DJ61)</f>
        <v>0</v>
      </c>
      <c r="DK59" s="238"/>
      <c r="DL59" s="238"/>
      <c r="DM59" s="275">
        <f t="shared" si="143"/>
        <v>0</v>
      </c>
      <c r="DN59" s="280" t="e">
        <f t="shared" si="144"/>
        <v>#DIV/0!</v>
      </c>
      <c r="DO59" s="238">
        <f>SUM(DO60:DO61)</f>
        <v>0</v>
      </c>
      <c r="DP59" s="238"/>
      <c r="DQ59" s="238"/>
      <c r="DR59" s="235">
        <f t="shared" si="145"/>
        <v>0</v>
      </c>
      <c r="DS59" s="239" t="e">
        <f t="shared" si="177"/>
        <v>#DIV/0!</v>
      </c>
      <c r="DT59" s="235">
        <f t="shared" si="178"/>
        <v>0</v>
      </c>
      <c r="DU59" s="238"/>
      <c r="DV59" s="238"/>
      <c r="DW59" s="238"/>
      <c r="DX59" s="235">
        <f t="shared" si="179"/>
        <v>0</v>
      </c>
      <c r="DY59" s="228">
        <v>0</v>
      </c>
      <c r="DZ59" s="238">
        <f>SUM(DZ60:DZ61)</f>
        <v>0</v>
      </c>
      <c r="EA59" s="253">
        <v>0</v>
      </c>
      <c r="EB59" s="234">
        <v>0</v>
      </c>
      <c r="EC59" s="228"/>
      <c r="ED59" s="300"/>
      <c r="EE59" s="228"/>
      <c r="EF59" s="234">
        <f t="shared" si="205"/>
        <v>0</v>
      </c>
      <c r="EG59" s="228" t="e">
        <f t="shared" si="136"/>
        <v>#DIV/0!</v>
      </c>
      <c r="EH59" s="300">
        <f>CS59-DR59</f>
        <v>0</v>
      </c>
      <c r="EI59" s="238"/>
      <c r="EJ59" s="238"/>
      <c r="EK59" s="234">
        <f t="shared" si="181"/>
        <v>0</v>
      </c>
      <c r="EL59" s="228">
        <v>0</v>
      </c>
      <c r="EM59" s="281" t="e">
        <f>EK59/DM59</f>
        <v>#DIV/0!</v>
      </c>
      <c r="EN59" s="228"/>
      <c r="EO59" s="228"/>
      <c r="EP59" s="228"/>
      <c r="EQ59" s="228"/>
      <c r="ER59" s="228"/>
      <c r="ES59" s="300">
        <f>SUM(ES60:ES61)</f>
        <v>0</v>
      </c>
      <c r="ET59" s="228">
        <v>0</v>
      </c>
      <c r="EU59" s="238"/>
      <c r="EV59" s="228"/>
      <c r="EW59" s="238"/>
      <c r="EX59" s="238"/>
      <c r="EY59" s="235">
        <f t="shared" si="147"/>
        <v>0</v>
      </c>
      <c r="EZ59" s="228" t="e">
        <f t="shared" si="206"/>
        <v>#DIV/0!</v>
      </c>
      <c r="FA59" s="238">
        <f>DO59-EK59</f>
        <v>0</v>
      </c>
      <c r="FB59" s="238"/>
      <c r="FC59" s="238"/>
      <c r="FD59" s="300"/>
      <c r="FE59" s="228" t="e">
        <f>FD59/DI59</f>
        <v>#DIV/0!</v>
      </c>
      <c r="FF59" s="300">
        <f>SUM(FF60:FF61)</f>
        <v>0</v>
      </c>
      <c r="FG59" s="228" t="e">
        <f>FF59/DJ59</f>
        <v>#DIV/0!</v>
      </c>
      <c r="FH59" s="238"/>
      <c r="FI59" s="238"/>
      <c r="FJ59" s="238"/>
      <c r="FK59" s="238">
        <f>SUM(FK60:FK61)</f>
        <v>0</v>
      </c>
      <c r="FL59" s="300"/>
      <c r="FM59" s="228" t="e">
        <f>FL59/DQ59</f>
        <v>#DIV/0!</v>
      </c>
      <c r="FN59" s="300">
        <f>SUM(FN60:FN61)</f>
        <v>0</v>
      </c>
      <c r="FO59" s="228" t="e">
        <f>FN59/DR59</f>
        <v>#DIV/0!</v>
      </c>
      <c r="FP59" s="238"/>
      <c r="FQ59" s="238"/>
      <c r="FR59" s="238"/>
      <c r="FS59" s="238">
        <f>SUM(FS60:FS61)</f>
        <v>0</v>
      </c>
      <c r="FT59" s="300"/>
      <c r="FU59" s="228" t="e">
        <f t="shared" si="139"/>
        <v>#DIV/0!</v>
      </c>
      <c r="FV59" s="300">
        <f>SUM(FV60:FV61)</f>
        <v>0</v>
      </c>
      <c r="FW59" s="238"/>
      <c r="FX59" s="238"/>
      <c r="FY59" s="238"/>
      <c r="FZ59" s="238">
        <f>SUM(FZ60:FZ61)</f>
        <v>0</v>
      </c>
      <c r="GA59" s="344"/>
    </row>
    <row r="60" spans="2:183" s="313" customFormat="1" ht="15" hidden="1" customHeight="1" x14ac:dyDescent="0.25">
      <c r="B60" s="303"/>
      <c r="C60" s="304" t="s">
        <v>191</v>
      </c>
      <c r="D60" s="305"/>
      <c r="E60" s="306">
        <f t="shared" si="207"/>
        <v>0</v>
      </c>
      <c r="F60" s="306"/>
      <c r="G60" s="306"/>
      <c r="H60" s="306">
        <f t="shared" si="208"/>
        <v>0</v>
      </c>
      <c r="I60" s="306">
        <f>L60-F60</f>
        <v>0</v>
      </c>
      <c r="J60" s="306"/>
      <c r="K60" s="306">
        <f t="shared" si="209"/>
        <v>0</v>
      </c>
      <c r="L60" s="306"/>
      <c r="M60" s="306"/>
      <c r="N60" s="306">
        <f t="shared" si="210"/>
        <v>0</v>
      </c>
      <c r="O60" s="306">
        <f>R60-L60</f>
        <v>0</v>
      </c>
      <c r="P60" s="306"/>
      <c r="Q60" s="307">
        <f t="shared" si="211"/>
        <v>0</v>
      </c>
      <c r="R60" s="307"/>
      <c r="S60" s="307"/>
      <c r="T60" s="307">
        <f t="shared" si="212"/>
        <v>0</v>
      </c>
      <c r="U60" s="307"/>
      <c r="V60" s="307"/>
      <c r="W60" s="307">
        <f t="shared" si="213"/>
        <v>0</v>
      </c>
      <c r="X60" s="307">
        <f>AA60-U60</f>
        <v>0</v>
      </c>
      <c r="Y60" s="307"/>
      <c r="Z60" s="307">
        <f t="shared" si="202"/>
        <v>0</v>
      </c>
      <c r="AA60" s="307">
        <v>0</v>
      </c>
      <c r="AB60" s="307"/>
      <c r="AC60" s="307">
        <f>AD60+AE60</f>
        <v>0</v>
      </c>
      <c r="AD60" s="307"/>
      <c r="AE60" s="307"/>
      <c r="AF60" s="307">
        <f>AG60+AH60</f>
        <v>0</v>
      </c>
      <c r="AG60" s="307"/>
      <c r="AH60" s="307"/>
      <c r="AI60" s="308">
        <f t="shared" si="215"/>
        <v>0</v>
      </c>
      <c r="AJ60" s="307"/>
      <c r="AK60" s="308">
        <f t="shared" si="216"/>
        <v>0</v>
      </c>
      <c r="AL60" s="308">
        <f t="shared" si="216"/>
        <v>0</v>
      </c>
      <c r="AM60" s="1157"/>
      <c r="AN60" s="337"/>
      <c r="AO60" s="309">
        <v>1</v>
      </c>
      <c r="AP60" s="337"/>
      <c r="AQ60" s="337"/>
      <c r="AR60" s="337"/>
      <c r="AS60" s="307">
        <f t="shared" si="217"/>
        <v>0</v>
      </c>
      <c r="AT60" s="307"/>
      <c r="AU60" s="307"/>
      <c r="AV60" s="307">
        <f t="shared" si="218"/>
        <v>0</v>
      </c>
      <c r="AW60" s="307">
        <f>AZ60-AT60</f>
        <v>0</v>
      </c>
      <c r="AX60" s="307"/>
      <c r="AY60" s="307">
        <f t="shared" si="219"/>
        <v>0</v>
      </c>
      <c r="AZ60" s="307"/>
      <c r="BA60" s="307"/>
      <c r="BB60" s="307">
        <f t="shared" si="220"/>
        <v>0</v>
      </c>
      <c r="BC60" s="307">
        <v>0</v>
      </c>
      <c r="BD60" s="307"/>
      <c r="BE60" s="307">
        <f t="shared" si="221"/>
        <v>0</v>
      </c>
      <c r="BF60" s="307"/>
      <c r="BG60" s="307"/>
      <c r="BH60" s="307">
        <f t="shared" si="222"/>
        <v>500</v>
      </c>
      <c r="BI60" s="307">
        <v>500</v>
      </c>
      <c r="BJ60" s="307"/>
      <c r="BK60" s="310">
        <v>1</v>
      </c>
      <c r="BL60" s="311">
        <f t="shared" si="203"/>
        <v>0</v>
      </c>
      <c r="BM60" s="311"/>
      <c r="BN60" s="311"/>
      <c r="BO60" s="311"/>
      <c r="BP60" s="311"/>
      <c r="BQ60" s="311"/>
      <c r="BR60" s="311"/>
      <c r="BS60" s="311">
        <f>BT60+BU60</f>
        <v>0</v>
      </c>
      <c r="BT60" s="311">
        <f>AZ60-BN60-BQ60</f>
        <v>0</v>
      </c>
      <c r="BU60" s="311"/>
      <c r="BV60" s="307">
        <f t="shared" si="223"/>
        <v>500</v>
      </c>
      <c r="BW60" s="307">
        <v>500</v>
      </c>
      <c r="BX60" s="307"/>
      <c r="BY60" s="307">
        <f t="shared" si="224"/>
        <v>0</v>
      </c>
      <c r="BZ60" s="307">
        <f>CC60-BW60</f>
        <v>0</v>
      </c>
      <c r="CA60" s="307"/>
      <c r="CB60" s="307">
        <f t="shared" si="225"/>
        <v>500</v>
      </c>
      <c r="CC60" s="307">
        <v>500</v>
      </c>
      <c r="CD60" s="307"/>
      <c r="CE60" s="311">
        <v>1</v>
      </c>
      <c r="CF60" s="311">
        <f t="shared" si="204"/>
        <v>500</v>
      </c>
      <c r="CG60" s="307"/>
      <c r="CH60" s="307">
        <f t="shared" si="226"/>
        <v>8000</v>
      </c>
      <c r="CI60" s="307">
        <v>8000</v>
      </c>
      <c r="CJ60" s="307"/>
      <c r="CK60" s="307">
        <f t="shared" si="227"/>
        <v>0</v>
      </c>
      <c r="CL60" s="307">
        <f>CR60-CI60</f>
        <v>0</v>
      </c>
      <c r="CM60" s="307"/>
      <c r="CN60" s="307"/>
      <c r="CO60" s="307"/>
      <c r="CP60" s="307"/>
      <c r="CQ60" s="307">
        <f t="shared" si="228"/>
        <v>8000</v>
      </c>
      <c r="CR60" s="307">
        <v>8000</v>
      </c>
      <c r="CS60" s="307"/>
      <c r="CT60" s="307">
        <f t="shared" si="229"/>
        <v>0</v>
      </c>
      <c r="CU60" s="307"/>
      <c r="CV60" s="307"/>
      <c r="CW60" s="307">
        <f t="shared" si="173"/>
        <v>0</v>
      </c>
      <c r="CX60" s="307">
        <v>0</v>
      </c>
      <c r="CY60" s="307"/>
      <c r="CZ60" s="307">
        <f t="shared" si="230"/>
        <v>100</v>
      </c>
      <c r="DA60" s="307">
        <v>100</v>
      </c>
      <c r="DB60" s="307"/>
      <c r="DC60" s="307"/>
      <c r="DD60" s="307"/>
      <c r="DE60" s="307"/>
      <c r="DF60" s="307">
        <f t="shared" si="175"/>
        <v>0</v>
      </c>
      <c r="DG60" s="307">
        <f>DJ60-CX60</f>
        <v>0</v>
      </c>
      <c r="DH60" s="307"/>
      <c r="DI60" s="307">
        <f t="shared" si="176"/>
        <v>0</v>
      </c>
      <c r="DJ60" s="307">
        <f>500-500</f>
        <v>0</v>
      </c>
      <c r="DK60" s="307"/>
      <c r="DL60" s="307"/>
      <c r="DM60" s="275">
        <f t="shared" si="143"/>
        <v>0</v>
      </c>
      <c r="DN60" s="280" t="e">
        <f t="shared" si="144"/>
        <v>#DIV/0!</v>
      </c>
      <c r="DO60" s="307">
        <f>500-500</f>
        <v>0</v>
      </c>
      <c r="DP60" s="307"/>
      <c r="DQ60" s="307"/>
      <c r="DR60" s="235">
        <f t="shared" si="145"/>
        <v>0</v>
      </c>
      <c r="DS60" s="239" t="e">
        <f t="shared" si="177"/>
        <v>#DIV/0!</v>
      </c>
      <c r="DT60" s="235">
        <f t="shared" si="178"/>
        <v>0</v>
      </c>
      <c r="DU60" s="307"/>
      <c r="DV60" s="307"/>
      <c r="DW60" s="307"/>
      <c r="DX60" s="307">
        <f t="shared" si="179"/>
        <v>0</v>
      </c>
      <c r="DY60" s="228">
        <v>0</v>
      </c>
      <c r="DZ60" s="307">
        <f>500-500</f>
        <v>0</v>
      </c>
      <c r="EA60" s="253">
        <v>0</v>
      </c>
      <c r="EB60" s="234">
        <v>0</v>
      </c>
      <c r="EC60" s="228"/>
      <c r="ED60" s="306"/>
      <c r="EE60" s="228"/>
      <c r="EF60" s="234">
        <f t="shared" si="205"/>
        <v>0</v>
      </c>
      <c r="EG60" s="228" t="e">
        <f t="shared" si="136"/>
        <v>#DIV/0!</v>
      </c>
      <c r="EH60" s="300">
        <f>CS60-DR60</f>
        <v>0</v>
      </c>
      <c r="EI60" s="307"/>
      <c r="EJ60" s="307"/>
      <c r="EK60" s="341">
        <f t="shared" si="181"/>
        <v>0</v>
      </c>
      <c r="EL60" s="228">
        <v>0</v>
      </c>
      <c r="EM60" s="281" t="e">
        <f>EK60/DM60</f>
        <v>#DIV/0!</v>
      </c>
      <c r="EN60" s="228"/>
      <c r="EO60" s="228"/>
      <c r="EP60" s="228"/>
      <c r="EQ60" s="228"/>
      <c r="ER60" s="228"/>
      <c r="ES60" s="306">
        <f>500-500</f>
        <v>0</v>
      </c>
      <c r="ET60" s="228">
        <v>0</v>
      </c>
      <c r="EU60" s="238"/>
      <c r="EV60" s="228"/>
      <c r="EW60" s="238"/>
      <c r="EX60" s="307"/>
      <c r="EY60" s="235">
        <f t="shared" si="147"/>
        <v>0</v>
      </c>
      <c r="EZ60" s="228" t="e">
        <f t="shared" si="206"/>
        <v>#DIV/0!</v>
      </c>
      <c r="FA60" s="238">
        <f>DO60-EK60</f>
        <v>0</v>
      </c>
      <c r="FB60" s="307"/>
      <c r="FC60" s="307"/>
      <c r="FD60" s="306"/>
      <c r="FE60" s="228" t="e">
        <f>FD60/DI60</f>
        <v>#DIV/0!</v>
      </c>
      <c r="FF60" s="306">
        <f>500-500</f>
        <v>0</v>
      </c>
      <c r="FG60" s="228" t="e">
        <f>FF60/DJ60</f>
        <v>#DIV/0!</v>
      </c>
      <c r="FH60" s="307"/>
      <c r="FI60" s="307"/>
      <c r="FJ60" s="307"/>
      <c r="FK60" s="307"/>
      <c r="FL60" s="306"/>
      <c r="FM60" s="228" t="e">
        <f>FL60/DQ60</f>
        <v>#DIV/0!</v>
      </c>
      <c r="FN60" s="306">
        <f>500-500</f>
        <v>0</v>
      </c>
      <c r="FO60" s="228" t="e">
        <f>FN60/DR60</f>
        <v>#DIV/0!</v>
      </c>
      <c r="FP60" s="307"/>
      <c r="FQ60" s="307"/>
      <c r="FR60" s="307"/>
      <c r="FS60" s="307"/>
      <c r="FT60" s="306"/>
      <c r="FU60" s="228" t="e">
        <f t="shared" si="139"/>
        <v>#DIV/0!</v>
      </c>
      <c r="FV60" s="306">
        <f>500-500</f>
        <v>0</v>
      </c>
      <c r="FW60" s="307"/>
      <c r="FX60" s="307"/>
      <c r="FY60" s="307"/>
      <c r="FZ60" s="307"/>
      <c r="GA60" s="317"/>
    </row>
    <row r="61" spans="2:183" s="313" customFormat="1" ht="15" hidden="1" customHeight="1" x14ac:dyDescent="0.25">
      <c r="B61" s="303"/>
      <c r="C61" s="304" t="s">
        <v>192</v>
      </c>
      <c r="D61" s="305" t="s">
        <v>167</v>
      </c>
      <c r="E61" s="306">
        <f t="shared" si="207"/>
        <v>0</v>
      </c>
      <c r="F61" s="306"/>
      <c r="G61" s="306"/>
      <c r="H61" s="306">
        <f t="shared" si="208"/>
        <v>0</v>
      </c>
      <c r="I61" s="306">
        <f>L61-F61</f>
        <v>0</v>
      </c>
      <c r="J61" s="306"/>
      <c r="K61" s="306">
        <f t="shared" si="209"/>
        <v>0</v>
      </c>
      <c r="L61" s="306"/>
      <c r="M61" s="306"/>
      <c r="N61" s="306">
        <f t="shared" si="210"/>
        <v>0</v>
      </c>
      <c r="O61" s="306">
        <f>R61-L61</f>
        <v>0</v>
      </c>
      <c r="P61" s="306"/>
      <c r="Q61" s="307">
        <f t="shared" si="211"/>
        <v>0</v>
      </c>
      <c r="R61" s="307"/>
      <c r="S61" s="307"/>
      <c r="T61" s="307">
        <f t="shared" si="212"/>
        <v>0</v>
      </c>
      <c r="U61" s="307"/>
      <c r="V61" s="307"/>
      <c r="W61" s="307">
        <f t="shared" si="213"/>
        <v>0</v>
      </c>
      <c r="X61" s="307">
        <f>AA61-U61</f>
        <v>0</v>
      </c>
      <c r="Y61" s="307"/>
      <c r="Z61" s="307">
        <f t="shared" si="202"/>
        <v>0</v>
      </c>
      <c r="AA61" s="307"/>
      <c r="AB61" s="307"/>
      <c r="AC61" s="307">
        <f>AD61+AE61</f>
        <v>0</v>
      </c>
      <c r="AD61" s="307"/>
      <c r="AE61" s="307"/>
      <c r="AF61" s="307">
        <f>AG61+AH61</f>
        <v>0</v>
      </c>
      <c r="AG61" s="307"/>
      <c r="AH61" s="307"/>
      <c r="AI61" s="308">
        <f t="shared" si="215"/>
        <v>0</v>
      </c>
      <c r="AJ61" s="307"/>
      <c r="AK61" s="308">
        <f t="shared" si="216"/>
        <v>0</v>
      </c>
      <c r="AL61" s="308">
        <f t="shared" si="216"/>
        <v>0</v>
      </c>
      <c r="AM61" s="1157"/>
      <c r="AN61" s="337"/>
      <c r="AO61" s="309">
        <v>1</v>
      </c>
      <c r="AP61" s="337"/>
      <c r="AQ61" s="337"/>
      <c r="AR61" s="337"/>
      <c r="AS61" s="307">
        <f t="shared" si="217"/>
        <v>500</v>
      </c>
      <c r="AT61" s="307">
        <v>500</v>
      </c>
      <c r="AU61" s="307"/>
      <c r="AV61" s="307">
        <f t="shared" si="218"/>
        <v>0</v>
      </c>
      <c r="AW61" s="307">
        <f>AZ61-AT61</f>
        <v>0</v>
      </c>
      <c r="AX61" s="307"/>
      <c r="AY61" s="307">
        <f t="shared" si="219"/>
        <v>500</v>
      </c>
      <c r="AZ61" s="307">
        <v>500</v>
      </c>
      <c r="BA61" s="307"/>
      <c r="BB61" s="307">
        <f t="shared" si="220"/>
        <v>0</v>
      </c>
      <c r="BC61" s="307"/>
      <c r="BD61" s="307"/>
      <c r="BE61" s="307">
        <f t="shared" si="221"/>
        <v>0</v>
      </c>
      <c r="BF61" s="307">
        <f>BW61-BC61</f>
        <v>0</v>
      </c>
      <c r="BG61" s="307"/>
      <c r="BH61" s="307">
        <f t="shared" si="222"/>
        <v>0</v>
      </c>
      <c r="BI61" s="307"/>
      <c r="BJ61" s="307"/>
      <c r="BK61" s="310">
        <v>1</v>
      </c>
      <c r="BL61" s="311">
        <f t="shared" si="203"/>
        <v>500</v>
      </c>
      <c r="BM61" s="311"/>
      <c r="BN61" s="311"/>
      <c r="BO61" s="311"/>
      <c r="BP61" s="311"/>
      <c r="BQ61" s="311"/>
      <c r="BR61" s="311"/>
      <c r="BS61" s="311">
        <f>BT61+BU61</f>
        <v>500</v>
      </c>
      <c r="BT61" s="311">
        <f>AZ61-BN61-BQ61</f>
        <v>500</v>
      </c>
      <c r="BU61" s="311"/>
      <c r="BV61" s="307">
        <f t="shared" si="223"/>
        <v>0</v>
      </c>
      <c r="BW61" s="307">
        <v>0</v>
      </c>
      <c r="BX61" s="307"/>
      <c r="BY61" s="307">
        <f t="shared" si="224"/>
        <v>0</v>
      </c>
      <c r="BZ61" s="307">
        <f>CC61-BW61</f>
        <v>0</v>
      </c>
      <c r="CA61" s="307"/>
      <c r="CB61" s="307">
        <f t="shared" si="225"/>
        <v>0</v>
      </c>
      <c r="CC61" s="307"/>
      <c r="CD61" s="307"/>
      <c r="CE61" s="311">
        <v>1</v>
      </c>
      <c r="CF61" s="311">
        <f t="shared" si="204"/>
        <v>0</v>
      </c>
      <c r="CG61" s="307"/>
      <c r="CH61" s="307">
        <f t="shared" si="226"/>
        <v>0</v>
      </c>
      <c r="CI61" s="307"/>
      <c r="CJ61" s="307"/>
      <c r="CK61" s="307">
        <f t="shared" si="227"/>
        <v>0</v>
      </c>
      <c r="CL61" s="307">
        <f>CR61-CI61</f>
        <v>0</v>
      </c>
      <c r="CM61" s="307"/>
      <c r="CN61" s="307"/>
      <c r="CO61" s="307"/>
      <c r="CP61" s="307"/>
      <c r="CQ61" s="307">
        <f t="shared" si="228"/>
        <v>0</v>
      </c>
      <c r="CR61" s="307"/>
      <c r="CS61" s="307"/>
      <c r="CT61" s="307">
        <f t="shared" si="229"/>
        <v>0</v>
      </c>
      <c r="CU61" s="307"/>
      <c r="CV61" s="307"/>
      <c r="CW61" s="307">
        <f t="shared" si="173"/>
        <v>0</v>
      </c>
      <c r="CX61" s="307"/>
      <c r="CY61" s="307"/>
      <c r="CZ61" s="307">
        <f t="shared" si="230"/>
        <v>0</v>
      </c>
      <c r="DA61" s="307"/>
      <c r="DB61" s="307"/>
      <c r="DC61" s="307"/>
      <c r="DD61" s="307"/>
      <c r="DE61" s="307"/>
      <c r="DF61" s="307">
        <f t="shared" si="175"/>
        <v>0</v>
      </c>
      <c r="DG61" s="307"/>
      <c r="DH61" s="307"/>
      <c r="DI61" s="307">
        <f t="shared" si="176"/>
        <v>0</v>
      </c>
      <c r="DJ61" s="307"/>
      <c r="DK61" s="307"/>
      <c r="DL61" s="307"/>
      <c r="DM61" s="275">
        <f t="shared" si="143"/>
        <v>0</v>
      </c>
      <c r="DN61" s="280" t="e">
        <f t="shared" si="144"/>
        <v>#DIV/0!</v>
      </c>
      <c r="DO61" s="307"/>
      <c r="DP61" s="307"/>
      <c r="DQ61" s="307"/>
      <c r="DR61" s="235">
        <f t="shared" si="145"/>
        <v>0</v>
      </c>
      <c r="DS61" s="239" t="e">
        <f t="shared" si="177"/>
        <v>#DIV/0!</v>
      </c>
      <c r="DT61" s="235">
        <f t="shared" si="178"/>
        <v>0</v>
      </c>
      <c r="DU61" s="307"/>
      <c r="DV61" s="307"/>
      <c r="DW61" s="307"/>
      <c r="DX61" s="307">
        <f t="shared" si="179"/>
        <v>0</v>
      </c>
      <c r="DY61" s="228">
        <v>0</v>
      </c>
      <c r="DZ61" s="307"/>
      <c r="EA61" s="253">
        <v>0</v>
      </c>
      <c r="EB61" s="234">
        <v>0</v>
      </c>
      <c r="EC61" s="228"/>
      <c r="ED61" s="306"/>
      <c r="EE61" s="228"/>
      <c r="EF61" s="234">
        <f t="shared" si="205"/>
        <v>0</v>
      </c>
      <c r="EG61" s="228" t="e">
        <f t="shared" si="136"/>
        <v>#DIV/0!</v>
      </c>
      <c r="EH61" s="300">
        <f>CS61-DR61</f>
        <v>0</v>
      </c>
      <c r="EI61" s="307"/>
      <c r="EJ61" s="307"/>
      <c r="EK61" s="341">
        <f t="shared" si="181"/>
        <v>0</v>
      </c>
      <c r="EL61" s="228">
        <v>0</v>
      </c>
      <c r="EM61" s="281" t="e">
        <f>EK61/DM61</f>
        <v>#DIV/0!</v>
      </c>
      <c r="EN61" s="228"/>
      <c r="EO61" s="228"/>
      <c r="EP61" s="228"/>
      <c r="EQ61" s="228"/>
      <c r="ER61" s="228"/>
      <c r="ES61" s="306"/>
      <c r="ET61" s="228">
        <v>0</v>
      </c>
      <c r="EU61" s="238"/>
      <c r="EV61" s="228"/>
      <c r="EW61" s="238"/>
      <c r="EX61" s="307"/>
      <c r="EY61" s="235">
        <f t="shared" si="147"/>
        <v>0</v>
      </c>
      <c r="EZ61" s="228" t="e">
        <f t="shared" si="206"/>
        <v>#DIV/0!</v>
      </c>
      <c r="FA61" s="238">
        <f>DO61-EK61</f>
        <v>0</v>
      </c>
      <c r="FB61" s="307"/>
      <c r="FC61" s="307"/>
      <c r="FD61" s="306"/>
      <c r="FE61" s="228" t="e">
        <f>FD61/DI61</f>
        <v>#DIV/0!</v>
      </c>
      <c r="FF61" s="306"/>
      <c r="FG61" s="228" t="e">
        <f>FF61/DJ61</f>
        <v>#DIV/0!</v>
      </c>
      <c r="FH61" s="307"/>
      <c r="FI61" s="307"/>
      <c r="FJ61" s="307"/>
      <c r="FK61" s="307"/>
      <c r="FL61" s="306"/>
      <c r="FM61" s="228" t="e">
        <f>FL61/DQ61</f>
        <v>#DIV/0!</v>
      </c>
      <c r="FN61" s="306"/>
      <c r="FO61" s="228" t="e">
        <f>FN61/DR61</f>
        <v>#DIV/0!</v>
      </c>
      <c r="FP61" s="307"/>
      <c r="FQ61" s="307"/>
      <c r="FR61" s="307"/>
      <c r="FS61" s="307"/>
      <c r="FT61" s="306"/>
      <c r="FU61" s="228" t="e">
        <f t="shared" si="139"/>
        <v>#DIV/0!</v>
      </c>
      <c r="FV61" s="306"/>
      <c r="FW61" s="307"/>
      <c r="FX61" s="307"/>
      <c r="FY61" s="307"/>
      <c r="FZ61" s="307"/>
      <c r="GA61" s="317"/>
    </row>
    <row r="62" spans="2:183" s="242" customFormat="1" ht="114.75" customHeight="1" x14ac:dyDescent="0.3">
      <c r="B62" s="299" t="s">
        <v>187</v>
      </c>
      <c r="C62" s="292" t="s">
        <v>193</v>
      </c>
      <c r="D62" s="233" t="s">
        <v>189</v>
      </c>
      <c r="E62" s="234">
        <f t="shared" si="207"/>
        <v>0</v>
      </c>
      <c r="F62" s="300">
        <f>SUM(F66:F67)</f>
        <v>0</v>
      </c>
      <c r="G62" s="300">
        <f>SUM(G66:G67)</f>
        <v>0</v>
      </c>
      <c r="H62" s="234">
        <f t="shared" si="208"/>
        <v>0</v>
      </c>
      <c r="I62" s="300">
        <f>SUM(I66:I67)</f>
        <v>0</v>
      </c>
      <c r="J62" s="300"/>
      <c r="K62" s="234">
        <f t="shared" si="209"/>
        <v>0</v>
      </c>
      <c r="L62" s="300">
        <f>SUM(L66:L67)</f>
        <v>0</v>
      </c>
      <c r="M62" s="300">
        <f>SUM(M66:M67)</f>
        <v>0</v>
      </c>
      <c r="N62" s="234">
        <f t="shared" si="210"/>
        <v>0</v>
      </c>
      <c r="O62" s="300">
        <f>SUM(O66:O67)</f>
        <v>0</v>
      </c>
      <c r="P62" s="300"/>
      <c r="Q62" s="235">
        <f t="shared" si="211"/>
        <v>0</v>
      </c>
      <c r="R62" s="238">
        <f>SUM(R66:R67)</f>
        <v>0</v>
      </c>
      <c r="S62" s="238">
        <f>SUM(S66:S67)</f>
        <v>0</v>
      </c>
      <c r="T62" s="235">
        <f t="shared" si="212"/>
        <v>0</v>
      </c>
      <c r="U62" s="238">
        <f>SUM(U66:U67)</f>
        <v>0</v>
      </c>
      <c r="V62" s="238">
        <f>SUM(V66:V67)</f>
        <v>0</v>
      </c>
      <c r="W62" s="235">
        <f t="shared" si="213"/>
        <v>0</v>
      </c>
      <c r="X62" s="238">
        <f>SUM(X66:X67)</f>
        <v>0</v>
      </c>
      <c r="Y62" s="238"/>
      <c r="Z62" s="235">
        <f t="shared" si="202"/>
        <v>0</v>
      </c>
      <c r="AA62" s="238">
        <f t="shared" ref="AA62:AH62" si="231">SUM(AA66:AA67)</f>
        <v>0</v>
      </c>
      <c r="AB62" s="238">
        <f t="shared" si="231"/>
        <v>0</v>
      </c>
      <c r="AC62" s="238">
        <f t="shared" si="231"/>
        <v>0</v>
      </c>
      <c r="AD62" s="238">
        <f t="shared" si="231"/>
        <v>0</v>
      </c>
      <c r="AE62" s="238">
        <f t="shared" si="231"/>
        <v>0</v>
      </c>
      <c r="AF62" s="238">
        <f t="shared" si="231"/>
        <v>0</v>
      </c>
      <c r="AG62" s="238">
        <f t="shared" si="231"/>
        <v>0</v>
      </c>
      <c r="AH62" s="238">
        <f t="shared" si="231"/>
        <v>0</v>
      </c>
      <c r="AI62" s="238">
        <f t="shared" si="215"/>
        <v>0</v>
      </c>
      <c r="AJ62" s="238">
        <f>SUM(AJ66:AJ67)</f>
        <v>0</v>
      </c>
      <c r="AK62" s="238">
        <f t="shared" si="216"/>
        <v>0</v>
      </c>
      <c r="AL62" s="238">
        <f t="shared" si="216"/>
        <v>0</v>
      </c>
      <c r="AM62" s="1157" t="s">
        <v>194</v>
      </c>
      <c r="AN62" s="301" t="s">
        <v>194</v>
      </c>
      <c r="AO62" s="236">
        <v>1</v>
      </c>
      <c r="AP62" s="301"/>
      <c r="AQ62" s="301"/>
      <c r="AR62" s="301"/>
      <c r="AS62" s="235">
        <f t="shared" si="217"/>
        <v>1000</v>
      </c>
      <c r="AT62" s="238">
        <f>SUM(AT66:AT67)</f>
        <v>1000</v>
      </c>
      <c r="AU62" s="238">
        <f>SUM(AU66:AU67)</f>
        <v>0</v>
      </c>
      <c r="AV62" s="235">
        <f t="shared" si="218"/>
        <v>0</v>
      </c>
      <c r="AW62" s="238">
        <f>SUM(AW66:AW67)</f>
        <v>0</v>
      </c>
      <c r="AX62" s="238"/>
      <c r="AY62" s="235">
        <f t="shared" si="219"/>
        <v>1000</v>
      </c>
      <c r="AZ62" s="238">
        <f>SUM(AZ66:AZ67)</f>
        <v>1000</v>
      </c>
      <c r="BA62" s="238">
        <f>SUM(BA66:BA67)</f>
        <v>0</v>
      </c>
      <c r="BB62" s="235">
        <f t="shared" si="220"/>
        <v>50000</v>
      </c>
      <c r="BC62" s="238">
        <f>SUM(BC66:BC67)</f>
        <v>50000</v>
      </c>
      <c r="BD62" s="238">
        <f>SUM(BD66:BD67)</f>
        <v>0</v>
      </c>
      <c r="BE62" s="235">
        <f t="shared" si="221"/>
        <v>0</v>
      </c>
      <c r="BF62" s="238">
        <f>SUM(BF66:BF67)</f>
        <v>0</v>
      </c>
      <c r="BG62" s="238"/>
      <c r="BH62" s="235">
        <f t="shared" si="222"/>
        <v>1000</v>
      </c>
      <c r="BI62" s="238">
        <f>SUM(BI66:BI67)</f>
        <v>1000</v>
      </c>
      <c r="BJ62" s="238">
        <f>SUM(BJ66:BJ67)</f>
        <v>0</v>
      </c>
      <c r="BK62" s="237">
        <v>1</v>
      </c>
      <c r="BL62" s="238">
        <f t="shared" si="203"/>
        <v>1000</v>
      </c>
      <c r="BM62" s="238"/>
      <c r="BN62" s="238"/>
      <c r="BO62" s="238"/>
      <c r="BP62" s="238"/>
      <c r="BQ62" s="238"/>
      <c r="BR62" s="238"/>
      <c r="BS62" s="238" t="e">
        <f>#REF!+BS67</f>
        <v>#REF!</v>
      </c>
      <c r="BT62" s="238" t="e">
        <f>#REF!+BT67</f>
        <v>#REF!</v>
      </c>
      <c r="BU62" s="238" t="e">
        <f>#REF!+BU67</f>
        <v>#REF!</v>
      </c>
      <c r="BV62" s="235">
        <f t="shared" si="223"/>
        <v>50000</v>
      </c>
      <c r="BW62" s="238">
        <f>SUM(BW66:BW67)</f>
        <v>50000</v>
      </c>
      <c r="BX62" s="238">
        <f>SUM(BX66:BX67)</f>
        <v>0</v>
      </c>
      <c r="BY62" s="235">
        <f t="shared" si="224"/>
        <v>0</v>
      </c>
      <c r="BZ62" s="238">
        <f>SUM(BZ66:BZ67)</f>
        <v>0</v>
      </c>
      <c r="CA62" s="238"/>
      <c r="CB62" s="235">
        <f t="shared" si="225"/>
        <v>1000</v>
      </c>
      <c r="CC62" s="238">
        <f>SUM(CC66:CC67)</f>
        <v>1000</v>
      </c>
      <c r="CD62" s="238">
        <f>SUM(CD66:CD67)</f>
        <v>0</v>
      </c>
      <c r="CE62" s="238">
        <v>1</v>
      </c>
      <c r="CF62" s="238">
        <f t="shared" si="204"/>
        <v>1000</v>
      </c>
      <c r="CG62" s="235"/>
      <c r="CH62" s="235">
        <f t="shared" si="226"/>
        <v>50000</v>
      </c>
      <c r="CI62" s="238">
        <f>SUM(CI66:CI67)</f>
        <v>50000</v>
      </c>
      <c r="CJ62" s="238">
        <f>SUM(CJ66:CJ67)</f>
        <v>0</v>
      </c>
      <c r="CK62" s="235">
        <f t="shared" si="227"/>
        <v>-50000</v>
      </c>
      <c r="CL62" s="238">
        <f>SUM(CL66:CL67)</f>
        <v>-50000</v>
      </c>
      <c r="CM62" s="238"/>
      <c r="CN62" s="238"/>
      <c r="CO62" s="238"/>
      <c r="CP62" s="238"/>
      <c r="CQ62" s="235">
        <f t="shared" si="228"/>
        <v>0</v>
      </c>
      <c r="CR62" s="238">
        <f>SUM(CR66:CR67)</f>
        <v>0</v>
      </c>
      <c r="CS62" s="238">
        <f>SUM(CS66:CS67)</f>
        <v>0</v>
      </c>
      <c r="CT62" s="235">
        <f t="shared" si="229"/>
        <v>0</v>
      </c>
      <c r="CU62" s="238"/>
      <c r="CV62" s="238"/>
      <c r="CW62" s="235">
        <f t="shared" si="173"/>
        <v>2774.20597</v>
      </c>
      <c r="CX62" s="238">
        <f>SUM(CX66:CX67)</f>
        <v>2774.20597</v>
      </c>
      <c r="CY62" s="238"/>
      <c r="CZ62" s="235">
        <f t="shared" si="230"/>
        <v>0</v>
      </c>
      <c r="DA62" s="238">
        <f>SUM(DA66:DA67)</f>
        <v>0</v>
      </c>
      <c r="DB62" s="238">
        <f>SUM(DB66:DB67)</f>
        <v>0</v>
      </c>
      <c r="DC62" s="238"/>
      <c r="DD62" s="238"/>
      <c r="DE62" s="238"/>
      <c r="DF62" s="235">
        <f t="shared" si="175"/>
        <v>90152.747470000002</v>
      </c>
      <c r="DG62" s="238">
        <f>SUM(DG66:DG67)</f>
        <v>90152.747470000002</v>
      </c>
      <c r="DH62" s="238">
        <f>SUM(DH66:DH67)</f>
        <v>0</v>
      </c>
      <c r="DI62" s="235">
        <f t="shared" si="176"/>
        <v>1123526.40717</v>
      </c>
      <c r="DJ62" s="238">
        <f>DJ64+DJ65</f>
        <v>1123526.40717</v>
      </c>
      <c r="DK62" s="238"/>
      <c r="DL62" s="238"/>
      <c r="DM62" s="238">
        <f t="shared" si="143"/>
        <v>200560.49030999999</v>
      </c>
      <c r="DN62" s="239">
        <f t="shared" si="144"/>
        <v>0.1785098143043943</v>
      </c>
      <c r="DO62" s="238">
        <f>SUM(DO66:DO72)</f>
        <v>200560.49030999999</v>
      </c>
      <c r="DP62" s="238"/>
      <c r="DQ62" s="238"/>
      <c r="DR62" s="235">
        <f t="shared" si="145"/>
        <v>922965.91686</v>
      </c>
      <c r="DS62" s="239">
        <f t="shared" si="177"/>
        <v>0.82149018569560572</v>
      </c>
      <c r="DT62" s="235">
        <f t="shared" si="178"/>
        <v>922965.91686</v>
      </c>
      <c r="DU62" s="238"/>
      <c r="DV62" s="238"/>
      <c r="DW62" s="238"/>
      <c r="DX62" s="235">
        <f t="shared" si="179"/>
        <v>1119936.3716899999</v>
      </c>
      <c r="DY62" s="228">
        <f>DX62/DI62</f>
        <v>0.99680467191773192</v>
      </c>
      <c r="DZ62" s="238">
        <f>DZ64+DZ65</f>
        <v>1119936.3716899999</v>
      </c>
      <c r="EA62" s="228">
        <f>DZ62/DJ62</f>
        <v>0.99680467191773192</v>
      </c>
      <c r="EB62" s="234"/>
      <c r="EC62" s="228"/>
      <c r="ED62" s="300"/>
      <c r="EE62" s="228"/>
      <c r="EF62" s="234">
        <f t="shared" si="205"/>
        <v>3590.0354799999914</v>
      </c>
      <c r="EG62" s="228">
        <f t="shared" si="136"/>
        <v>3.1953280822680169E-3</v>
      </c>
      <c r="EH62" s="300">
        <f>EH64+EH65</f>
        <v>3590.0354799999914</v>
      </c>
      <c r="EI62" s="238"/>
      <c r="EJ62" s="238"/>
      <c r="EK62" s="234">
        <f t="shared" si="181"/>
        <v>1119936.3716899999</v>
      </c>
      <c r="EL62" s="228">
        <f>EK62/DI62</f>
        <v>0.99680467191773192</v>
      </c>
      <c r="EM62" s="228">
        <f>EK62/DM62</f>
        <v>5.5840328768589957</v>
      </c>
      <c r="EN62" s="228"/>
      <c r="EO62" s="228"/>
      <c r="EP62" s="228"/>
      <c r="EQ62" s="228"/>
      <c r="ER62" s="228"/>
      <c r="ES62" s="300">
        <f>ES63+ES64+ES65</f>
        <v>1119936.3716899999</v>
      </c>
      <c r="ET62" s="228">
        <f>ES62/DJ62</f>
        <v>0.99680467191773192</v>
      </c>
      <c r="EU62" s="238"/>
      <c r="EV62" s="228"/>
      <c r="EW62" s="238"/>
      <c r="EX62" s="238"/>
      <c r="EY62" s="235">
        <f t="shared" si="147"/>
        <v>3590.0354799999914</v>
      </c>
      <c r="EZ62" s="228">
        <f t="shared" si="206"/>
        <v>3.1953280822680169E-3</v>
      </c>
      <c r="FA62" s="238">
        <f>FA64+FA65</f>
        <v>3590.0354799999914</v>
      </c>
      <c r="FB62" s="238"/>
      <c r="FC62" s="238"/>
      <c r="FD62" s="300">
        <f>FF62</f>
        <v>577654.74001000007</v>
      </c>
      <c r="FE62" s="228">
        <f>FD62/DI62</f>
        <v>0.5141443372613097</v>
      </c>
      <c r="FF62" s="300">
        <f>FF63+FF64+FF65</f>
        <v>577654.74001000007</v>
      </c>
      <c r="FG62" s="228">
        <f>FF62/DJ62</f>
        <v>0.5141443372613097</v>
      </c>
      <c r="FH62" s="238"/>
      <c r="FI62" s="238"/>
      <c r="FJ62" s="238"/>
      <c r="FK62" s="238"/>
      <c r="FL62" s="300">
        <f>FN62</f>
        <v>0</v>
      </c>
      <c r="FM62" s="228" t="e">
        <f>FL62/DQ62</f>
        <v>#DIV/0!</v>
      </c>
      <c r="FN62" s="300">
        <f>FN66+FN67+FN68</f>
        <v>0</v>
      </c>
      <c r="FO62" s="228">
        <f>FN62/DR62</f>
        <v>0</v>
      </c>
      <c r="FP62" s="238"/>
      <c r="FQ62" s="238"/>
      <c r="FR62" s="238"/>
      <c r="FS62" s="238"/>
      <c r="FT62" s="300">
        <f>FV62</f>
        <v>0</v>
      </c>
      <c r="FU62" s="228">
        <f t="shared" si="139"/>
        <v>0</v>
      </c>
      <c r="FV62" s="300">
        <f>FV63+FV64+FV65</f>
        <v>0</v>
      </c>
      <c r="FW62" s="238"/>
      <c r="FX62" s="238"/>
      <c r="FY62" s="238"/>
      <c r="FZ62" s="238"/>
      <c r="GA62" s="302" t="s">
        <v>195</v>
      </c>
    </row>
    <row r="63" spans="2:183" s="348" customFormat="1" ht="59.25" hidden="1" customHeight="1" x14ac:dyDescent="0.25">
      <c r="B63" s="258"/>
      <c r="C63" s="259" t="s">
        <v>136</v>
      </c>
      <c r="D63" s="260"/>
      <c r="E63" s="261"/>
      <c r="F63" s="334"/>
      <c r="G63" s="334"/>
      <c r="H63" s="261"/>
      <c r="I63" s="334"/>
      <c r="J63" s="334"/>
      <c r="K63" s="261"/>
      <c r="L63" s="334"/>
      <c r="M63" s="334"/>
      <c r="N63" s="261"/>
      <c r="O63" s="334"/>
      <c r="P63" s="334"/>
      <c r="Q63" s="262"/>
      <c r="R63" s="263"/>
      <c r="S63" s="263"/>
      <c r="T63" s="262"/>
      <c r="U63" s="263"/>
      <c r="V63" s="263"/>
      <c r="W63" s="262"/>
      <c r="X63" s="263"/>
      <c r="Y63" s="263"/>
      <c r="Z63" s="262"/>
      <c r="AA63" s="263"/>
      <c r="AB63" s="263"/>
      <c r="AC63" s="263"/>
      <c r="AD63" s="263"/>
      <c r="AE63" s="263"/>
      <c r="AF63" s="263"/>
      <c r="AG63" s="263"/>
      <c r="AH63" s="263"/>
      <c r="AI63" s="263"/>
      <c r="AJ63" s="263"/>
      <c r="AK63" s="263"/>
      <c r="AL63" s="263"/>
      <c r="AM63" s="1157"/>
      <c r="AN63" s="346"/>
      <c r="AO63" s="265"/>
      <c r="AP63" s="346"/>
      <c r="AQ63" s="346"/>
      <c r="AR63" s="346"/>
      <c r="AS63" s="262"/>
      <c r="AT63" s="263"/>
      <c r="AU63" s="263"/>
      <c r="AV63" s="262"/>
      <c r="AW63" s="263"/>
      <c r="AX63" s="263"/>
      <c r="AY63" s="262"/>
      <c r="AZ63" s="263"/>
      <c r="BA63" s="263"/>
      <c r="BB63" s="262"/>
      <c r="BC63" s="263"/>
      <c r="BD63" s="263"/>
      <c r="BE63" s="262"/>
      <c r="BF63" s="263"/>
      <c r="BG63" s="263"/>
      <c r="BH63" s="262"/>
      <c r="BI63" s="263"/>
      <c r="BJ63" s="263"/>
      <c r="BK63" s="266"/>
      <c r="BL63" s="263"/>
      <c r="BM63" s="263"/>
      <c r="BN63" s="263"/>
      <c r="BO63" s="263"/>
      <c r="BP63" s="263"/>
      <c r="BQ63" s="263"/>
      <c r="BR63" s="263"/>
      <c r="BS63" s="263"/>
      <c r="BT63" s="263"/>
      <c r="BU63" s="263"/>
      <c r="BV63" s="262"/>
      <c r="BW63" s="263"/>
      <c r="BX63" s="263"/>
      <c r="BY63" s="262"/>
      <c r="BZ63" s="263"/>
      <c r="CA63" s="263"/>
      <c r="CB63" s="262"/>
      <c r="CC63" s="263"/>
      <c r="CD63" s="263"/>
      <c r="CE63" s="263"/>
      <c r="CF63" s="263"/>
      <c r="CG63" s="262"/>
      <c r="CH63" s="262"/>
      <c r="CI63" s="263"/>
      <c r="CJ63" s="263"/>
      <c r="CK63" s="262"/>
      <c r="CL63" s="263"/>
      <c r="CM63" s="263"/>
      <c r="CN63" s="263"/>
      <c r="CO63" s="263"/>
      <c r="CP63" s="263"/>
      <c r="CQ63" s="262"/>
      <c r="CR63" s="263"/>
      <c r="CS63" s="263"/>
      <c r="CT63" s="262"/>
      <c r="CU63" s="263"/>
      <c r="CV63" s="263"/>
      <c r="CW63" s="262"/>
      <c r="CX63" s="263"/>
      <c r="CY63" s="263"/>
      <c r="CZ63" s="262"/>
      <c r="DA63" s="263"/>
      <c r="DB63" s="263"/>
      <c r="DC63" s="263"/>
      <c r="DD63" s="263"/>
      <c r="DE63" s="263"/>
      <c r="DF63" s="262"/>
      <c r="DG63" s="263"/>
      <c r="DH63" s="263"/>
      <c r="DI63" s="262">
        <f>DJ63</f>
        <v>0</v>
      </c>
      <c r="DJ63" s="263">
        <v>0</v>
      </c>
      <c r="DK63" s="263"/>
      <c r="DL63" s="263"/>
      <c r="DM63" s="263"/>
      <c r="DN63" s="267"/>
      <c r="DO63" s="263"/>
      <c r="DP63" s="263"/>
      <c r="DQ63" s="263"/>
      <c r="DR63" s="262"/>
      <c r="DS63" s="267"/>
      <c r="DT63" s="262"/>
      <c r="DU63" s="263"/>
      <c r="DV63" s="263"/>
      <c r="DW63" s="263"/>
      <c r="DX63" s="330">
        <f>DZ63</f>
        <v>200000</v>
      </c>
      <c r="DY63" s="268">
        <v>0</v>
      </c>
      <c r="DZ63" s="330">
        <v>200000</v>
      </c>
      <c r="EA63" s="268">
        <v>0</v>
      </c>
      <c r="EB63" s="261"/>
      <c r="EC63" s="268"/>
      <c r="ED63" s="334"/>
      <c r="EE63" s="268"/>
      <c r="EF63" s="261"/>
      <c r="EG63" s="228" t="e">
        <f t="shared" si="136"/>
        <v>#DIV/0!</v>
      </c>
      <c r="EH63" s="334"/>
      <c r="EI63" s="263"/>
      <c r="EJ63" s="263"/>
      <c r="EK63" s="261">
        <v>0</v>
      </c>
      <c r="EL63" s="268">
        <v>0</v>
      </c>
      <c r="EM63" s="268"/>
      <c r="EN63" s="268"/>
      <c r="EO63" s="268"/>
      <c r="EP63" s="268"/>
      <c r="EQ63" s="268"/>
      <c r="ER63" s="268"/>
      <c r="ES63" s="334">
        <v>0</v>
      </c>
      <c r="ET63" s="268">
        <v>0</v>
      </c>
      <c r="EU63" s="263"/>
      <c r="EV63" s="268"/>
      <c r="EW63" s="263"/>
      <c r="EX63" s="263"/>
      <c r="EY63" s="262"/>
      <c r="EZ63" s="228" t="e">
        <f t="shared" si="206"/>
        <v>#DIV/0!</v>
      </c>
      <c r="FA63" s="263"/>
      <c r="FB63" s="263"/>
      <c r="FC63" s="263"/>
      <c r="FD63" s="261">
        <v>0</v>
      </c>
      <c r="FE63" s="268">
        <v>0</v>
      </c>
      <c r="FF63" s="261">
        <v>0</v>
      </c>
      <c r="FG63" s="268">
        <v>0</v>
      </c>
      <c r="FH63" s="268"/>
      <c r="FI63" s="268"/>
      <c r="FJ63" s="268"/>
      <c r="FK63" s="268"/>
      <c r="FL63" s="261">
        <v>0</v>
      </c>
      <c r="FM63" s="268">
        <v>0</v>
      </c>
      <c r="FN63" s="261">
        <v>0</v>
      </c>
      <c r="FO63" s="268">
        <v>0</v>
      </c>
      <c r="FP63" s="268"/>
      <c r="FQ63" s="268"/>
      <c r="FR63" s="268"/>
      <c r="FS63" s="268"/>
      <c r="FT63" s="261">
        <v>0</v>
      </c>
      <c r="FU63" s="268" t="e">
        <f t="shared" si="139"/>
        <v>#DIV/0!</v>
      </c>
      <c r="FV63" s="261">
        <v>0</v>
      </c>
      <c r="FW63" s="268"/>
      <c r="FX63" s="268"/>
      <c r="FY63" s="268"/>
      <c r="FZ63" s="268"/>
      <c r="GA63" s="347"/>
    </row>
    <row r="64" spans="2:183" s="256" customFormat="1" ht="47.25" customHeight="1" x14ac:dyDescent="0.3">
      <c r="B64" s="244"/>
      <c r="C64" s="319" t="s">
        <v>196</v>
      </c>
      <c r="D64" s="246"/>
      <c r="E64" s="247"/>
      <c r="F64" s="349"/>
      <c r="G64" s="349"/>
      <c r="H64" s="247"/>
      <c r="I64" s="349"/>
      <c r="J64" s="349"/>
      <c r="K64" s="247"/>
      <c r="L64" s="349"/>
      <c r="M64" s="349"/>
      <c r="N64" s="247"/>
      <c r="O64" s="349"/>
      <c r="P64" s="349"/>
      <c r="Q64" s="248"/>
      <c r="R64" s="251"/>
      <c r="S64" s="251"/>
      <c r="T64" s="248"/>
      <c r="U64" s="251"/>
      <c r="V64" s="251"/>
      <c r="W64" s="248"/>
      <c r="X64" s="251"/>
      <c r="Y64" s="251"/>
      <c r="Z64" s="248"/>
      <c r="AA64" s="251"/>
      <c r="AB64" s="251"/>
      <c r="AC64" s="251"/>
      <c r="AD64" s="251"/>
      <c r="AE64" s="251"/>
      <c r="AF64" s="251"/>
      <c r="AG64" s="251"/>
      <c r="AH64" s="251"/>
      <c r="AI64" s="251"/>
      <c r="AJ64" s="251"/>
      <c r="AK64" s="251"/>
      <c r="AL64" s="251"/>
      <c r="AM64" s="1157"/>
      <c r="AN64" s="350"/>
      <c r="AO64" s="249"/>
      <c r="AP64" s="350"/>
      <c r="AQ64" s="350"/>
      <c r="AR64" s="350"/>
      <c r="AS64" s="248"/>
      <c r="AT64" s="251"/>
      <c r="AU64" s="251"/>
      <c r="AV64" s="248"/>
      <c r="AW64" s="251"/>
      <c r="AX64" s="251"/>
      <c r="AY64" s="248"/>
      <c r="AZ64" s="251"/>
      <c r="BA64" s="251"/>
      <c r="BB64" s="248"/>
      <c r="BC64" s="251"/>
      <c r="BD64" s="251"/>
      <c r="BE64" s="248"/>
      <c r="BF64" s="251"/>
      <c r="BG64" s="251"/>
      <c r="BH64" s="248"/>
      <c r="BI64" s="251"/>
      <c r="BJ64" s="251"/>
      <c r="BK64" s="250"/>
      <c r="BL64" s="251"/>
      <c r="BM64" s="251"/>
      <c r="BN64" s="251"/>
      <c r="BO64" s="251"/>
      <c r="BP64" s="251"/>
      <c r="BQ64" s="251"/>
      <c r="BR64" s="251"/>
      <c r="BS64" s="251"/>
      <c r="BT64" s="251"/>
      <c r="BU64" s="251"/>
      <c r="BV64" s="248"/>
      <c r="BW64" s="251"/>
      <c r="BX64" s="251"/>
      <c r="BY64" s="248"/>
      <c r="BZ64" s="251"/>
      <c r="CA64" s="251"/>
      <c r="CB64" s="248"/>
      <c r="CC64" s="251"/>
      <c r="CD64" s="251"/>
      <c r="CE64" s="251"/>
      <c r="CF64" s="251"/>
      <c r="CG64" s="248"/>
      <c r="CH64" s="248"/>
      <c r="CI64" s="251"/>
      <c r="CJ64" s="251"/>
      <c r="CK64" s="248"/>
      <c r="CL64" s="251"/>
      <c r="CM64" s="251"/>
      <c r="CN64" s="251"/>
      <c r="CO64" s="251"/>
      <c r="CP64" s="251"/>
      <c r="CQ64" s="248"/>
      <c r="CR64" s="251"/>
      <c r="CS64" s="251"/>
      <c r="CT64" s="248"/>
      <c r="CU64" s="251"/>
      <c r="CV64" s="251"/>
      <c r="CW64" s="248"/>
      <c r="CX64" s="251"/>
      <c r="CY64" s="251"/>
      <c r="CZ64" s="248"/>
      <c r="DA64" s="251"/>
      <c r="DB64" s="251"/>
      <c r="DC64" s="251"/>
      <c r="DD64" s="251"/>
      <c r="DE64" s="251"/>
      <c r="DF64" s="248"/>
      <c r="DG64" s="251"/>
      <c r="DH64" s="251"/>
      <c r="DI64" s="248">
        <f>DJ64</f>
        <v>480000</v>
      </c>
      <c r="DJ64" s="251">
        <f>230000+250000</f>
        <v>480000</v>
      </c>
      <c r="DK64" s="251"/>
      <c r="DL64" s="251"/>
      <c r="DM64" s="251"/>
      <c r="DN64" s="252"/>
      <c r="DO64" s="251"/>
      <c r="DP64" s="251"/>
      <c r="DQ64" s="251"/>
      <c r="DR64" s="248"/>
      <c r="DS64" s="252"/>
      <c r="DT64" s="248"/>
      <c r="DU64" s="251"/>
      <c r="DV64" s="251"/>
      <c r="DW64" s="251"/>
      <c r="DX64" s="322">
        <f>DZ64</f>
        <v>480000</v>
      </c>
      <c r="DY64" s="253">
        <f t="shared" ref="DY64:DY68" si="232">DX64/DI64</f>
        <v>1</v>
      </c>
      <c r="DZ64" s="322">
        <v>480000</v>
      </c>
      <c r="EA64" s="253">
        <f t="shared" ref="EA64:EA68" si="233">DZ64/DJ64</f>
        <v>1</v>
      </c>
      <c r="EB64" s="247"/>
      <c r="EC64" s="253"/>
      <c r="ED64" s="349"/>
      <c r="EE64" s="253"/>
      <c r="EF64" s="247">
        <f>EH64</f>
        <v>0</v>
      </c>
      <c r="EG64" s="228">
        <f t="shared" si="136"/>
        <v>0</v>
      </c>
      <c r="EH64" s="316">
        <f>DJ64-DZ64</f>
        <v>0</v>
      </c>
      <c r="EI64" s="251"/>
      <c r="EJ64" s="251"/>
      <c r="EK64" s="321">
        <f>ES64</f>
        <v>480000</v>
      </c>
      <c r="EL64" s="253">
        <f t="shared" ref="EL64:EL90" si="234">EK64/DI64</f>
        <v>1</v>
      </c>
      <c r="EM64" s="253" t="e">
        <f>EK64/DM64</f>
        <v>#DIV/0!</v>
      </c>
      <c r="EN64" s="253"/>
      <c r="EO64" s="253"/>
      <c r="EP64" s="253"/>
      <c r="EQ64" s="253"/>
      <c r="ER64" s="253"/>
      <c r="ES64" s="321">
        <f>DJ64</f>
        <v>480000</v>
      </c>
      <c r="ET64" s="253">
        <f t="shared" ref="ET64:ET90" si="235">ES64/DJ64</f>
        <v>1</v>
      </c>
      <c r="EU64" s="251"/>
      <c r="EV64" s="253"/>
      <c r="EW64" s="251"/>
      <c r="EX64" s="251"/>
      <c r="EY64" s="248">
        <f>FA64</f>
        <v>0</v>
      </c>
      <c r="EZ64" s="228">
        <f t="shared" si="206"/>
        <v>0</v>
      </c>
      <c r="FA64" s="248">
        <f>DJ64-ES64</f>
        <v>0</v>
      </c>
      <c r="FB64" s="251"/>
      <c r="FC64" s="251"/>
      <c r="FD64" s="321">
        <f>FF64</f>
        <v>230000</v>
      </c>
      <c r="FE64" s="253">
        <f t="shared" ref="FE64:FE82" si="236">FD64/DI64</f>
        <v>0.47916666666666669</v>
      </c>
      <c r="FF64" s="321">
        <v>230000</v>
      </c>
      <c r="FG64" s="253">
        <f t="shared" ref="FG64:FG82" si="237">FF64/DJ64</f>
        <v>0.47916666666666669</v>
      </c>
      <c r="FH64" s="253"/>
      <c r="FI64" s="253"/>
      <c r="FJ64" s="253"/>
      <c r="FK64" s="253"/>
      <c r="FL64" s="321">
        <f>FN64</f>
        <v>0</v>
      </c>
      <c r="FM64" s="253" t="e">
        <f t="shared" ref="FM64:FM82" si="238">FL64/DQ64</f>
        <v>#DIV/0!</v>
      </c>
      <c r="FN64" s="321">
        <v>0</v>
      </c>
      <c r="FO64" s="253" t="e">
        <f t="shared" ref="FO64:FO82" si="239">FN64/DR64</f>
        <v>#DIV/0!</v>
      </c>
      <c r="FP64" s="253"/>
      <c r="FQ64" s="253"/>
      <c r="FR64" s="253"/>
      <c r="FS64" s="253"/>
      <c r="FT64" s="321">
        <f>FV64</f>
        <v>0</v>
      </c>
      <c r="FU64" s="253">
        <f t="shared" si="139"/>
        <v>0</v>
      </c>
      <c r="FV64" s="321">
        <f>ES64-DZ64</f>
        <v>0</v>
      </c>
      <c r="FW64" s="253"/>
      <c r="FX64" s="253"/>
      <c r="FY64" s="253"/>
      <c r="FZ64" s="253"/>
      <c r="GA64" s="255"/>
    </row>
    <row r="65" spans="2:183" s="242" customFormat="1" ht="59.25" customHeight="1" x14ac:dyDescent="0.3">
      <c r="B65" s="231"/>
      <c r="C65" s="292" t="s">
        <v>157</v>
      </c>
      <c r="D65" s="233"/>
      <c r="E65" s="234"/>
      <c r="F65" s="300"/>
      <c r="G65" s="300"/>
      <c r="H65" s="234"/>
      <c r="I65" s="300"/>
      <c r="J65" s="300"/>
      <c r="K65" s="234"/>
      <c r="L65" s="300"/>
      <c r="M65" s="300"/>
      <c r="N65" s="234"/>
      <c r="O65" s="300"/>
      <c r="P65" s="300"/>
      <c r="Q65" s="235"/>
      <c r="R65" s="238"/>
      <c r="S65" s="238"/>
      <c r="T65" s="235"/>
      <c r="U65" s="238"/>
      <c r="V65" s="238"/>
      <c r="W65" s="235"/>
      <c r="X65" s="238"/>
      <c r="Y65" s="238"/>
      <c r="Z65" s="235"/>
      <c r="AA65" s="238"/>
      <c r="AB65" s="238"/>
      <c r="AC65" s="238"/>
      <c r="AD65" s="238"/>
      <c r="AE65" s="238"/>
      <c r="AF65" s="238"/>
      <c r="AG65" s="238"/>
      <c r="AH65" s="238"/>
      <c r="AI65" s="238"/>
      <c r="AJ65" s="238"/>
      <c r="AK65" s="238"/>
      <c r="AL65" s="238"/>
      <c r="AM65" s="1157"/>
      <c r="AN65" s="301"/>
      <c r="AO65" s="236"/>
      <c r="AP65" s="301"/>
      <c r="AQ65" s="301"/>
      <c r="AR65" s="301"/>
      <c r="AS65" s="235"/>
      <c r="AT65" s="238"/>
      <c r="AU65" s="238"/>
      <c r="AV65" s="235"/>
      <c r="AW65" s="238"/>
      <c r="AX65" s="238"/>
      <c r="AY65" s="235"/>
      <c r="AZ65" s="238"/>
      <c r="BA65" s="238"/>
      <c r="BB65" s="235"/>
      <c r="BC65" s="238"/>
      <c r="BD65" s="238"/>
      <c r="BE65" s="235"/>
      <c r="BF65" s="238"/>
      <c r="BG65" s="238"/>
      <c r="BH65" s="235"/>
      <c r="BI65" s="238"/>
      <c r="BJ65" s="238"/>
      <c r="BK65" s="237"/>
      <c r="BL65" s="238"/>
      <c r="BM65" s="238"/>
      <c r="BN65" s="238"/>
      <c r="BO65" s="238"/>
      <c r="BP65" s="238"/>
      <c r="BQ65" s="238"/>
      <c r="BR65" s="238"/>
      <c r="BS65" s="238"/>
      <c r="BT65" s="238"/>
      <c r="BU65" s="238"/>
      <c r="BV65" s="235"/>
      <c r="BW65" s="238"/>
      <c r="BX65" s="238"/>
      <c r="BY65" s="235"/>
      <c r="BZ65" s="238"/>
      <c r="CA65" s="238"/>
      <c r="CB65" s="235"/>
      <c r="CC65" s="238"/>
      <c r="CD65" s="238"/>
      <c r="CE65" s="238"/>
      <c r="CF65" s="238"/>
      <c r="CG65" s="235"/>
      <c r="CH65" s="235"/>
      <c r="CI65" s="238"/>
      <c r="CJ65" s="238"/>
      <c r="CK65" s="235"/>
      <c r="CL65" s="238"/>
      <c r="CM65" s="238"/>
      <c r="CN65" s="238"/>
      <c r="CO65" s="238"/>
      <c r="CP65" s="238"/>
      <c r="CQ65" s="235"/>
      <c r="CR65" s="238"/>
      <c r="CS65" s="238"/>
      <c r="CT65" s="235"/>
      <c r="CU65" s="238"/>
      <c r="CV65" s="238"/>
      <c r="CW65" s="235"/>
      <c r="CX65" s="238"/>
      <c r="CY65" s="238"/>
      <c r="CZ65" s="235"/>
      <c r="DA65" s="238"/>
      <c r="DB65" s="238"/>
      <c r="DC65" s="238"/>
      <c r="DD65" s="238"/>
      <c r="DE65" s="238"/>
      <c r="DF65" s="235"/>
      <c r="DG65" s="238"/>
      <c r="DH65" s="238"/>
      <c r="DI65" s="235">
        <f>DJ65</f>
        <v>643526.4071699999</v>
      </c>
      <c r="DJ65" s="238">
        <f>DJ66+DJ67+DJ68</f>
        <v>643526.4071699999</v>
      </c>
      <c r="DK65" s="238"/>
      <c r="DL65" s="238"/>
      <c r="DM65" s="238"/>
      <c r="DN65" s="239"/>
      <c r="DO65" s="238"/>
      <c r="DP65" s="238"/>
      <c r="DQ65" s="238"/>
      <c r="DR65" s="235"/>
      <c r="DS65" s="239"/>
      <c r="DT65" s="235"/>
      <c r="DU65" s="238"/>
      <c r="DV65" s="238"/>
      <c r="DW65" s="238"/>
      <c r="DX65" s="351">
        <f>DZ65</f>
        <v>639936.37168999994</v>
      </c>
      <c r="DY65" s="228">
        <f t="shared" si="232"/>
        <v>0.9944213082167247</v>
      </c>
      <c r="DZ65" s="238">
        <f>DZ66+DZ67+DZ68</f>
        <v>639936.37168999994</v>
      </c>
      <c r="EA65" s="228">
        <f t="shared" si="233"/>
        <v>0.9944213082167247</v>
      </c>
      <c r="EB65" s="234"/>
      <c r="EC65" s="228"/>
      <c r="ED65" s="300"/>
      <c r="EE65" s="228"/>
      <c r="EF65" s="234">
        <f>EH65</f>
        <v>3590.0354799999914</v>
      </c>
      <c r="EG65" s="228">
        <f t="shared" si="136"/>
        <v>5.5786917832753588E-3</v>
      </c>
      <c r="EH65" s="300">
        <f>EH66+EH67+EH68</f>
        <v>3590.0354799999914</v>
      </c>
      <c r="EI65" s="238"/>
      <c r="EJ65" s="238"/>
      <c r="EK65" s="234">
        <f>ES65</f>
        <v>639936.37168999994</v>
      </c>
      <c r="EL65" s="228">
        <f t="shared" si="234"/>
        <v>0.9944213082167247</v>
      </c>
      <c r="EM65" s="228"/>
      <c r="EN65" s="228"/>
      <c r="EO65" s="228"/>
      <c r="EP65" s="228"/>
      <c r="EQ65" s="228"/>
      <c r="ER65" s="228"/>
      <c r="ES65" s="300">
        <f>ES66+ES67+ES68</f>
        <v>639936.37168999994</v>
      </c>
      <c r="ET65" s="228">
        <f t="shared" si="235"/>
        <v>0.9944213082167247</v>
      </c>
      <c r="EU65" s="238"/>
      <c r="EV65" s="228"/>
      <c r="EW65" s="238"/>
      <c r="EX65" s="238"/>
      <c r="EY65" s="235">
        <f>FA65</f>
        <v>3590.0354799999914</v>
      </c>
      <c r="EZ65" s="228">
        <f t="shared" si="206"/>
        <v>5.5786917832753588E-3</v>
      </c>
      <c r="FA65" s="238">
        <f>FA66+FA67+FA68</f>
        <v>3590.0354799999914</v>
      </c>
      <c r="FB65" s="238"/>
      <c r="FC65" s="238"/>
      <c r="FD65" s="234">
        <f>FF65</f>
        <v>347654.74001000001</v>
      </c>
      <c r="FE65" s="312">
        <f t="shared" si="236"/>
        <v>0.54023383677270032</v>
      </c>
      <c r="FF65" s="300">
        <f>FF66+FF67+FF68</f>
        <v>347654.74001000001</v>
      </c>
      <c r="FG65" s="312">
        <f t="shared" si="237"/>
        <v>0.54023383677270032</v>
      </c>
      <c r="FH65" s="228"/>
      <c r="FI65" s="228"/>
      <c r="FJ65" s="228"/>
      <c r="FK65" s="228"/>
      <c r="FL65" s="234">
        <f>FN65</f>
        <v>0</v>
      </c>
      <c r="FM65" s="312" t="e">
        <f t="shared" si="238"/>
        <v>#DIV/0!</v>
      </c>
      <c r="FN65" s="300">
        <f>FN66+FN67+FN68</f>
        <v>0</v>
      </c>
      <c r="FO65" s="312" t="e">
        <f t="shared" si="239"/>
        <v>#DIV/0!</v>
      </c>
      <c r="FP65" s="228"/>
      <c r="FQ65" s="228"/>
      <c r="FR65" s="228"/>
      <c r="FS65" s="228"/>
      <c r="FT65" s="234">
        <f>FV65</f>
        <v>0</v>
      </c>
      <c r="FU65" s="228">
        <f t="shared" si="139"/>
        <v>0</v>
      </c>
      <c r="FV65" s="300">
        <f>FV66+FV67+FV68</f>
        <v>0</v>
      </c>
      <c r="FW65" s="228"/>
      <c r="FX65" s="228"/>
      <c r="FY65" s="228"/>
      <c r="FZ65" s="228"/>
      <c r="GA65" s="241"/>
    </row>
    <row r="66" spans="2:183" s="313" customFormat="1" ht="30.75" hidden="1" customHeight="1" x14ac:dyDescent="0.25">
      <c r="B66" s="299"/>
      <c r="C66" s="352" t="s">
        <v>197</v>
      </c>
      <c r="D66" s="305"/>
      <c r="E66" s="306"/>
      <c r="F66" s="306"/>
      <c r="G66" s="306"/>
      <c r="H66" s="306"/>
      <c r="I66" s="306"/>
      <c r="J66" s="306"/>
      <c r="K66" s="306"/>
      <c r="L66" s="306"/>
      <c r="M66" s="306"/>
      <c r="N66" s="306"/>
      <c r="O66" s="306"/>
      <c r="P66" s="306"/>
      <c r="Q66" s="307"/>
      <c r="R66" s="307"/>
      <c r="S66" s="307"/>
      <c r="T66" s="307"/>
      <c r="U66" s="307"/>
      <c r="V66" s="307"/>
      <c r="W66" s="307"/>
      <c r="X66" s="307"/>
      <c r="Y66" s="307"/>
      <c r="Z66" s="307"/>
      <c r="AA66" s="307"/>
      <c r="AB66" s="307"/>
      <c r="AC66" s="307"/>
      <c r="AD66" s="307"/>
      <c r="AE66" s="307"/>
      <c r="AF66" s="307"/>
      <c r="AG66" s="307"/>
      <c r="AH66" s="307"/>
      <c r="AI66" s="308"/>
      <c r="AJ66" s="307"/>
      <c r="AK66" s="308"/>
      <c r="AL66" s="308"/>
      <c r="AM66" s="1157"/>
      <c r="AN66" s="337"/>
      <c r="AO66" s="309"/>
      <c r="AP66" s="337"/>
      <c r="AQ66" s="337"/>
      <c r="AR66" s="337"/>
      <c r="AS66" s="307"/>
      <c r="AT66" s="307"/>
      <c r="AU66" s="307"/>
      <c r="AV66" s="307"/>
      <c r="AW66" s="307"/>
      <c r="AX66" s="307"/>
      <c r="AY66" s="307"/>
      <c r="AZ66" s="307"/>
      <c r="BA66" s="307"/>
      <c r="BB66" s="307"/>
      <c r="BC66" s="307"/>
      <c r="BD66" s="307"/>
      <c r="BE66" s="307"/>
      <c r="BF66" s="307"/>
      <c r="BG66" s="307"/>
      <c r="BH66" s="307"/>
      <c r="BI66" s="307"/>
      <c r="BJ66" s="307"/>
      <c r="BK66" s="310"/>
      <c r="BL66" s="311"/>
      <c r="BM66" s="311"/>
      <c r="BN66" s="311"/>
      <c r="BO66" s="311"/>
      <c r="BP66" s="311"/>
      <c r="BQ66" s="311"/>
      <c r="BR66" s="311"/>
      <c r="BS66" s="311"/>
      <c r="BT66" s="311"/>
      <c r="BU66" s="311"/>
      <c r="BV66" s="307"/>
      <c r="BW66" s="307"/>
      <c r="BX66" s="307"/>
      <c r="BY66" s="307"/>
      <c r="BZ66" s="307"/>
      <c r="CA66" s="307"/>
      <c r="CB66" s="307"/>
      <c r="CC66" s="307"/>
      <c r="CD66" s="307"/>
      <c r="CE66" s="311"/>
      <c r="CF66" s="311"/>
      <c r="CG66" s="307"/>
      <c r="CH66" s="307"/>
      <c r="CI66" s="307"/>
      <c r="CJ66" s="307"/>
      <c r="CK66" s="307"/>
      <c r="CL66" s="307"/>
      <c r="CM66" s="307"/>
      <c r="CN66" s="307"/>
      <c r="CO66" s="307"/>
      <c r="CP66" s="307"/>
      <c r="CQ66" s="307"/>
      <c r="CR66" s="307"/>
      <c r="CS66" s="307"/>
      <c r="CT66" s="307"/>
      <c r="CU66" s="307"/>
      <c r="CV66" s="307"/>
      <c r="CW66" s="307"/>
      <c r="CX66" s="307"/>
      <c r="CY66" s="307"/>
      <c r="CZ66" s="307"/>
      <c r="DA66" s="307"/>
      <c r="DB66" s="307"/>
      <c r="DC66" s="307"/>
      <c r="DD66" s="307"/>
      <c r="DE66" s="307"/>
      <c r="DF66" s="307"/>
      <c r="DG66" s="307"/>
      <c r="DH66" s="307"/>
      <c r="DI66" s="307">
        <f>DJ66</f>
        <v>550580.45372999995</v>
      </c>
      <c r="DJ66" s="307">
        <v>550580.45372999995</v>
      </c>
      <c r="DK66" s="307"/>
      <c r="DL66" s="307"/>
      <c r="DM66" s="307"/>
      <c r="DN66" s="280"/>
      <c r="DO66" s="307"/>
      <c r="DP66" s="307"/>
      <c r="DQ66" s="307"/>
      <c r="DR66" s="235"/>
      <c r="DS66" s="239"/>
      <c r="DT66" s="235"/>
      <c r="DU66" s="307"/>
      <c r="DV66" s="307"/>
      <c r="DW66" s="307"/>
      <c r="DX66" s="307">
        <f>DZ66</f>
        <v>550580.45372999995</v>
      </c>
      <c r="DY66" s="312">
        <f t="shared" si="232"/>
        <v>1</v>
      </c>
      <c r="DZ66" s="307">
        <v>550580.45372999995</v>
      </c>
      <c r="EA66" s="312">
        <f t="shared" si="233"/>
        <v>1</v>
      </c>
      <c r="EB66" s="234"/>
      <c r="EC66" s="312"/>
      <c r="ED66" s="306"/>
      <c r="EE66" s="312"/>
      <c r="EF66" s="293">
        <f t="shared" ref="EF66:EF72" si="240">EH66</f>
        <v>0</v>
      </c>
      <c r="EG66" s="228">
        <f t="shared" si="136"/>
        <v>0</v>
      </c>
      <c r="EH66" s="316">
        <f t="shared" ref="EH66:EH68" si="241">DJ66-DZ66</f>
        <v>0</v>
      </c>
      <c r="EI66" s="307"/>
      <c r="EJ66" s="307"/>
      <c r="EK66" s="306">
        <f>ES66</f>
        <v>550580.45372999995</v>
      </c>
      <c r="EL66" s="312">
        <f t="shared" si="234"/>
        <v>1</v>
      </c>
      <c r="EM66" s="281"/>
      <c r="EN66" s="312"/>
      <c r="EO66" s="312"/>
      <c r="EP66" s="312"/>
      <c r="EQ66" s="312"/>
      <c r="ER66" s="312"/>
      <c r="ES66" s="306">
        <f>DJ66</f>
        <v>550580.45372999995</v>
      </c>
      <c r="ET66" s="312">
        <f t="shared" si="235"/>
        <v>1</v>
      </c>
      <c r="EU66" s="238"/>
      <c r="EV66" s="228"/>
      <c r="EW66" s="238"/>
      <c r="EX66" s="307"/>
      <c r="EY66" s="294">
        <f t="shared" ref="EY66:EY72" si="242">FA66</f>
        <v>0</v>
      </c>
      <c r="EZ66" s="228">
        <f t="shared" si="206"/>
        <v>0</v>
      </c>
      <c r="FA66" s="311">
        <f t="shared" ref="FA66:FA72" si="243">DJ66-ES66</f>
        <v>0</v>
      </c>
      <c r="FB66" s="307"/>
      <c r="FC66" s="307"/>
      <c r="FD66" s="306">
        <f>FF66</f>
        <v>269106.34087000001</v>
      </c>
      <c r="FE66" s="312">
        <f t="shared" si="236"/>
        <v>0.4887684243908294</v>
      </c>
      <c r="FF66" s="306">
        <v>269106.34087000001</v>
      </c>
      <c r="FG66" s="312">
        <f t="shared" si="237"/>
        <v>0.4887684243908294</v>
      </c>
      <c r="FH66" s="307"/>
      <c r="FI66" s="307"/>
      <c r="FJ66" s="307"/>
      <c r="FK66" s="307"/>
      <c r="FL66" s="306">
        <f>FN66</f>
        <v>0</v>
      </c>
      <c r="FM66" s="312" t="e">
        <f t="shared" si="238"/>
        <v>#DIV/0!</v>
      </c>
      <c r="FN66" s="306"/>
      <c r="FO66" s="312" t="e">
        <f t="shared" si="239"/>
        <v>#DIV/0!</v>
      </c>
      <c r="FP66" s="307"/>
      <c r="FQ66" s="307"/>
      <c r="FR66" s="307"/>
      <c r="FS66" s="307"/>
      <c r="FT66" s="306">
        <f>FV66</f>
        <v>0</v>
      </c>
      <c r="FU66" s="312">
        <f t="shared" si="139"/>
        <v>0</v>
      </c>
      <c r="FV66" s="306">
        <f t="shared" ref="FV66:FV72" si="244">ES66-DZ66</f>
        <v>0</v>
      </c>
      <c r="FW66" s="307"/>
      <c r="FX66" s="307"/>
      <c r="FY66" s="307"/>
      <c r="FZ66" s="307"/>
      <c r="GA66" s="317"/>
    </row>
    <row r="67" spans="2:183" s="313" customFormat="1" ht="30" hidden="1" customHeight="1" x14ac:dyDescent="0.25">
      <c r="B67" s="303"/>
      <c r="C67" s="352" t="s">
        <v>192</v>
      </c>
      <c r="D67" s="305" t="s">
        <v>167</v>
      </c>
      <c r="E67" s="306">
        <f t="shared" si="207"/>
        <v>0</v>
      </c>
      <c r="F67" s="306"/>
      <c r="G67" s="306"/>
      <c r="H67" s="306">
        <f t="shared" si="208"/>
        <v>0</v>
      </c>
      <c r="I67" s="306">
        <f>L67-F67</f>
        <v>0</v>
      </c>
      <c r="J67" s="306"/>
      <c r="K67" s="306">
        <f t="shared" si="209"/>
        <v>0</v>
      </c>
      <c r="L67" s="306"/>
      <c r="M67" s="306"/>
      <c r="N67" s="306">
        <f t="shared" si="210"/>
        <v>0</v>
      </c>
      <c r="O67" s="306">
        <f>R67-L67</f>
        <v>0</v>
      </c>
      <c r="P67" s="306"/>
      <c r="Q67" s="307">
        <f t="shared" si="211"/>
        <v>0</v>
      </c>
      <c r="R67" s="307"/>
      <c r="S67" s="307"/>
      <c r="T67" s="307">
        <f t="shared" si="212"/>
        <v>0</v>
      </c>
      <c r="U67" s="307"/>
      <c r="V67" s="307"/>
      <c r="W67" s="307">
        <f t="shared" si="213"/>
        <v>0</v>
      </c>
      <c r="X67" s="307">
        <f>AA67-U67</f>
        <v>0</v>
      </c>
      <c r="Y67" s="307"/>
      <c r="Z67" s="307">
        <f t="shared" si="202"/>
        <v>0</v>
      </c>
      <c r="AA67" s="307"/>
      <c r="AB67" s="307"/>
      <c r="AC67" s="307">
        <f>AD67+AE67</f>
        <v>0</v>
      </c>
      <c r="AD67" s="307"/>
      <c r="AE67" s="307"/>
      <c r="AF67" s="307">
        <f>AG67+AH67</f>
        <v>0</v>
      </c>
      <c r="AG67" s="307"/>
      <c r="AH67" s="307"/>
      <c r="AI67" s="308">
        <f t="shared" si="215"/>
        <v>0</v>
      </c>
      <c r="AJ67" s="307"/>
      <c r="AK67" s="308">
        <f t="shared" si="216"/>
        <v>0</v>
      </c>
      <c r="AL67" s="308">
        <f t="shared" si="216"/>
        <v>0</v>
      </c>
      <c r="AM67" s="1157"/>
      <c r="AN67" s="337"/>
      <c r="AO67" s="309">
        <v>1</v>
      </c>
      <c r="AP67" s="337"/>
      <c r="AQ67" s="337"/>
      <c r="AR67" s="337"/>
      <c r="AS67" s="307">
        <f t="shared" si="217"/>
        <v>1000</v>
      </c>
      <c r="AT67" s="307">
        <v>1000</v>
      </c>
      <c r="AU67" s="307"/>
      <c r="AV67" s="307">
        <f t="shared" si="218"/>
        <v>0</v>
      </c>
      <c r="AW67" s="307">
        <f>AZ67-AT67</f>
        <v>0</v>
      </c>
      <c r="AX67" s="307"/>
      <c r="AY67" s="307">
        <f t="shared" si="219"/>
        <v>1000</v>
      </c>
      <c r="AZ67" s="307">
        <v>1000</v>
      </c>
      <c r="BA67" s="307"/>
      <c r="BB67" s="307">
        <f t="shared" si="220"/>
        <v>50000</v>
      </c>
      <c r="BC67" s="307">
        <v>50000</v>
      </c>
      <c r="BD67" s="307"/>
      <c r="BE67" s="307">
        <f t="shared" si="221"/>
        <v>0</v>
      </c>
      <c r="BF67" s="307">
        <f>BW67-BC67</f>
        <v>0</v>
      </c>
      <c r="BG67" s="307"/>
      <c r="BH67" s="307">
        <f t="shared" si="222"/>
        <v>1000</v>
      </c>
      <c r="BI67" s="307">
        <v>1000</v>
      </c>
      <c r="BJ67" s="307"/>
      <c r="BK67" s="310">
        <v>1</v>
      </c>
      <c r="BL67" s="311">
        <f t="shared" si="203"/>
        <v>1000</v>
      </c>
      <c r="BM67" s="311"/>
      <c r="BN67" s="311"/>
      <c r="BO67" s="311"/>
      <c r="BP67" s="311"/>
      <c r="BQ67" s="311"/>
      <c r="BR67" s="311"/>
      <c r="BS67" s="311">
        <f>BT67+BU67</f>
        <v>1000</v>
      </c>
      <c r="BT67" s="311">
        <f>AZ67-BN67-BQ67</f>
        <v>1000</v>
      </c>
      <c r="BU67" s="311"/>
      <c r="BV67" s="307">
        <f t="shared" si="223"/>
        <v>50000</v>
      </c>
      <c r="BW67" s="307">
        <v>50000</v>
      </c>
      <c r="BX67" s="307"/>
      <c r="BY67" s="307">
        <f t="shared" si="224"/>
        <v>0</v>
      </c>
      <c r="BZ67" s="307">
        <f>CC67-BI67</f>
        <v>0</v>
      </c>
      <c r="CA67" s="307"/>
      <c r="CB67" s="307">
        <f t="shared" si="225"/>
        <v>1000</v>
      </c>
      <c r="CC67" s="307">
        <v>1000</v>
      </c>
      <c r="CD67" s="307"/>
      <c r="CE67" s="311">
        <v>1</v>
      </c>
      <c r="CF67" s="311">
        <f t="shared" si="204"/>
        <v>1000</v>
      </c>
      <c r="CG67" s="307"/>
      <c r="CH67" s="307">
        <f t="shared" si="226"/>
        <v>50000</v>
      </c>
      <c r="CI67" s="307">
        <v>50000</v>
      </c>
      <c r="CJ67" s="307"/>
      <c r="CK67" s="307">
        <f t="shared" si="227"/>
        <v>-50000</v>
      </c>
      <c r="CL67" s="307">
        <f>CR67-CI67</f>
        <v>-50000</v>
      </c>
      <c r="CM67" s="307"/>
      <c r="CN67" s="307"/>
      <c r="CO67" s="307"/>
      <c r="CP67" s="307"/>
      <c r="CQ67" s="307">
        <f t="shared" si="228"/>
        <v>0</v>
      </c>
      <c r="CR67" s="307"/>
      <c r="CS67" s="307"/>
      <c r="CT67" s="307">
        <f t="shared" si="229"/>
        <v>0</v>
      </c>
      <c r="CU67" s="307"/>
      <c r="CV67" s="307"/>
      <c r="CW67" s="307">
        <f t="shared" si="173"/>
        <v>2774.20597</v>
      </c>
      <c r="CX67" s="307">
        <v>2774.20597</v>
      </c>
      <c r="CY67" s="307"/>
      <c r="CZ67" s="307">
        <f t="shared" si="230"/>
        <v>0</v>
      </c>
      <c r="DA67" s="307">
        <v>0</v>
      </c>
      <c r="DB67" s="307"/>
      <c r="DC67" s="307"/>
      <c r="DD67" s="307"/>
      <c r="DE67" s="307"/>
      <c r="DF67" s="307">
        <f t="shared" si="175"/>
        <v>90152.747470000002</v>
      </c>
      <c r="DG67" s="307">
        <f>DJ67-CX67</f>
        <v>90152.747470000002</v>
      </c>
      <c r="DH67" s="307"/>
      <c r="DI67" s="307">
        <f t="shared" ref="DI67:DI68" si="245">DJ67</f>
        <v>92926.953439999997</v>
      </c>
      <c r="DJ67" s="307">
        <v>92926.953439999997</v>
      </c>
      <c r="DK67" s="307"/>
      <c r="DL67" s="307"/>
      <c r="DM67" s="307">
        <f t="shared" si="143"/>
        <v>560.49031000000002</v>
      </c>
      <c r="DN67" s="280">
        <f t="shared" si="144"/>
        <v>6.0315149615002813E-3</v>
      </c>
      <c r="DO67" s="307">
        <v>560.49031000000002</v>
      </c>
      <c r="DP67" s="307"/>
      <c r="DQ67" s="307"/>
      <c r="DR67" s="235">
        <f t="shared" si="145"/>
        <v>92366.463130000004</v>
      </c>
      <c r="DS67" s="239">
        <f t="shared" si="177"/>
        <v>0.99396848503849977</v>
      </c>
      <c r="DT67" s="235">
        <f t="shared" si="178"/>
        <v>92366.463130000004</v>
      </c>
      <c r="DU67" s="307"/>
      <c r="DV67" s="307"/>
      <c r="DW67" s="307"/>
      <c r="DX67" s="307">
        <f t="shared" si="179"/>
        <v>89336.917960000006</v>
      </c>
      <c r="DY67" s="312">
        <f t="shared" si="232"/>
        <v>0.96136712388491286</v>
      </c>
      <c r="DZ67" s="307">
        <f>89355.91796-DZ68</f>
        <v>89336.917960000006</v>
      </c>
      <c r="EA67" s="312">
        <f t="shared" si="233"/>
        <v>0.96136712388491286</v>
      </c>
      <c r="EB67" s="234"/>
      <c r="EC67" s="312"/>
      <c r="ED67" s="306"/>
      <c r="EE67" s="312"/>
      <c r="EF67" s="293">
        <f t="shared" si="240"/>
        <v>3590.0354799999914</v>
      </c>
      <c r="EG67" s="228">
        <f t="shared" si="136"/>
        <v>3.8632876115087145E-2</v>
      </c>
      <c r="EH67" s="316">
        <f t="shared" si="241"/>
        <v>3590.0354799999914</v>
      </c>
      <c r="EI67" s="307"/>
      <c r="EJ67" s="307"/>
      <c r="EK67" s="306">
        <f t="shared" si="181"/>
        <v>89336.917960000006</v>
      </c>
      <c r="EL67" s="312">
        <f t="shared" si="234"/>
        <v>0.96136712388491286</v>
      </c>
      <c r="EM67" s="281">
        <f>EK67/DM67</f>
        <v>159.39065558510725</v>
      </c>
      <c r="EN67" s="312"/>
      <c r="EO67" s="312"/>
      <c r="EP67" s="312"/>
      <c r="EQ67" s="312"/>
      <c r="ER67" s="312"/>
      <c r="ES67" s="306">
        <f>DZ67</f>
        <v>89336.917960000006</v>
      </c>
      <c r="ET67" s="312">
        <f t="shared" si="235"/>
        <v>0.96136712388491286</v>
      </c>
      <c r="EU67" s="238"/>
      <c r="EV67" s="228"/>
      <c r="EW67" s="238"/>
      <c r="EX67" s="307"/>
      <c r="EY67" s="294">
        <f t="shared" si="242"/>
        <v>3590.0354799999914</v>
      </c>
      <c r="EZ67" s="228">
        <f t="shared" si="206"/>
        <v>3.8632876115087145E-2</v>
      </c>
      <c r="FA67" s="311">
        <f t="shared" si="243"/>
        <v>3590.0354799999914</v>
      </c>
      <c r="FB67" s="307"/>
      <c r="FC67" s="307"/>
      <c r="FD67" s="306">
        <f>FF67</f>
        <v>78529.399139999994</v>
      </c>
      <c r="FE67" s="312">
        <f t="shared" si="236"/>
        <v>0.84506589566291923</v>
      </c>
      <c r="FF67" s="306">
        <f>78548.39914-FF68</f>
        <v>78529.399139999994</v>
      </c>
      <c r="FG67" s="312">
        <f t="shared" si="237"/>
        <v>0.84506589566291923</v>
      </c>
      <c r="FH67" s="307"/>
      <c r="FI67" s="307"/>
      <c r="FJ67" s="307"/>
      <c r="FK67" s="307"/>
      <c r="FL67" s="306">
        <f>FN67</f>
        <v>0</v>
      </c>
      <c r="FM67" s="312" t="e">
        <f t="shared" si="238"/>
        <v>#DIV/0!</v>
      </c>
      <c r="FN67" s="306"/>
      <c r="FO67" s="312">
        <f t="shared" si="239"/>
        <v>0</v>
      </c>
      <c r="FP67" s="307"/>
      <c r="FQ67" s="307"/>
      <c r="FR67" s="307"/>
      <c r="FS67" s="307"/>
      <c r="FT67" s="306">
        <f>FV67</f>
        <v>0</v>
      </c>
      <c r="FU67" s="312">
        <f t="shared" si="139"/>
        <v>0</v>
      </c>
      <c r="FV67" s="306">
        <f t="shared" si="244"/>
        <v>0</v>
      </c>
      <c r="FW67" s="307"/>
      <c r="FX67" s="307"/>
      <c r="FY67" s="307"/>
      <c r="FZ67" s="307"/>
      <c r="GA67" s="317"/>
    </row>
    <row r="68" spans="2:183" s="313" customFormat="1" ht="45" hidden="1" customHeight="1" x14ac:dyDescent="0.25">
      <c r="B68" s="303"/>
      <c r="C68" s="352" t="s">
        <v>185</v>
      </c>
      <c r="D68" s="305"/>
      <c r="E68" s="306"/>
      <c r="F68" s="306"/>
      <c r="G68" s="306"/>
      <c r="H68" s="306"/>
      <c r="I68" s="306"/>
      <c r="J68" s="306"/>
      <c r="K68" s="306"/>
      <c r="L68" s="306"/>
      <c r="M68" s="306"/>
      <c r="N68" s="306"/>
      <c r="O68" s="306"/>
      <c r="P68" s="306"/>
      <c r="Q68" s="307"/>
      <c r="R68" s="307"/>
      <c r="S68" s="307"/>
      <c r="T68" s="307"/>
      <c r="U68" s="307"/>
      <c r="V68" s="307"/>
      <c r="W68" s="307"/>
      <c r="X68" s="307"/>
      <c r="Y68" s="307"/>
      <c r="Z68" s="307"/>
      <c r="AA68" s="307"/>
      <c r="AB68" s="307"/>
      <c r="AC68" s="307"/>
      <c r="AD68" s="307"/>
      <c r="AE68" s="307"/>
      <c r="AF68" s="307"/>
      <c r="AG68" s="307"/>
      <c r="AH68" s="307"/>
      <c r="AI68" s="308"/>
      <c r="AJ68" s="307"/>
      <c r="AK68" s="308"/>
      <c r="AL68" s="308"/>
      <c r="AM68" s="315"/>
      <c r="AN68" s="337"/>
      <c r="AO68" s="309"/>
      <c r="AP68" s="337"/>
      <c r="AQ68" s="337"/>
      <c r="AR68" s="337"/>
      <c r="AS68" s="307"/>
      <c r="AT68" s="307"/>
      <c r="AU68" s="307"/>
      <c r="AV68" s="307"/>
      <c r="AW68" s="307"/>
      <c r="AX68" s="307"/>
      <c r="AY68" s="307"/>
      <c r="AZ68" s="307"/>
      <c r="BA68" s="307"/>
      <c r="BB68" s="307"/>
      <c r="BC68" s="307"/>
      <c r="BD68" s="307"/>
      <c r="BE68" s="307"/>
      <c r="BF68" s="307"/>
      <c r="BG68" s="307"/>
      <c r="BH68" s="307"/>
      <c r="BI68" s="307"/>
      <c r="BJ68" s="307"/>
      <c r="BK68" s="310"/>
      <c r="BL68" s="311"/>
      <c r="BM68" s="311"/>
      <c r="BN68" s="311"/>
      <c r="BO68" s="311"/>
      <c r="BP68" s="311"/>
      <c r="BQ68" s="311"/>
      <c r="BR68" s="311"/>
      <c r="BS68" s="311"/>
      <c r="BT68" s="311"/>
      <c r="BU68" s="311"/>
      <c r="BV68" s="307"/>
      <c r="BW68" s="307"/>
      <c r="BX68" s="307"/>
      <c r="BY68" s="307"/>
      <c r="BZ68" s="307"/>
      <c r="CA68" s="307"/>
      <c r="CB68" s="307"/>
      <c r="CC68" s="307"/>
      <c r="CD68" s="307"/>
      <c r="CE68" s="311"/>
      <c r="CF68" s="311"/>
      <c r="CG68" s="307"/>
      <c r="CH68" s="307"/>
      <c r="CI68" s="307"/>
      <c r="CJ68" s="307"/>
      <c r="CK68" s="307"/>
      <c r="CL68" s="307"/>
      <c r="CM68" s="307"/>
      <c r="CN68" s="307"/>
      <c r="CO68" s="307"/>
      <c r="CP68" s="307"/>
      <c r="CQ68" s="307"/>
      <c r="CR68" s="307"/>
      <c r="CS68" s="307"/>
      <c r="CT68" s="307"/>
      <c r="CU68" s="307"/>
      <c r="CV68" s="307"/>
      <c r="CW68" s="307"/>
      <c r="CX68" s="307"/>
      <c r="CY68" s="307"/>
      <c r="CZ68" s="307"/>
      <c r="DA68" s="307"/>
      <c r="DB68" s="307"/>
      <c r="DC68" s="307"/>
      <c r="DD68" s="307"/>
      <c r="DE68" s="307"/>
      <c r="DF68" s="307"/>
      <c r="DG68" s="307"/>
      <c r="DH68" s="307"/>
      <c r="DI68" s="307">
        <f t="shared" si="245"/>
        <v>19</v>
      </c>
      <c r="DJ68" s="307">
        <v>19</v>
      </c>
      <c r="DK68" s="307"/>
      <c r="DL68" s="307"/>
      <c r="DM68" s="307"/>
      <c r="DN68" s="280"/>
      <c r="DO68" s="307"/>
      <c r="DP68" s="307"/>
      <c r="DQ68" s="307"/>
      <c r="DR68" s="235"/>
      <c r="DS68" s="239"/>
      <c r="DT68" s="235"/>
      <c r="DU68" s="307"/>
      <c r="DV68" s="307"/>
      <c r="DW68" s="307"/>
      <c r="DX68" s="307">
        <f t="shared" si="179"/>
        <v>19</v>
      </c>
      <c r="DY68" s="312">
        <f t="shared" si="232"/>
        <v>1</v>
      </c>
      <c r="DZ68" s="307">
        <v>19</v>
      </c>
      <c r="EA68" s="312">
        <f t="shared" si="233"/>
        <v>1</v>
      </c>
      <c r="EB68" s="234"/>
      <c r="EC68" s="312"/>
      <c r="ED68" s="306"/>
      <c r="EE68" s="312"/>
      <c r="EF68" s="293">
        <f t="shared" si="240"/>
        <v>0</v>
      </c>
      <c r="EG68" s="228">
        <f t="shared" si="136"/>
        <v>0</v>
      </c>
      <c r="EH68" s="316">
        <f t="shared" si="241"/>
        <v>0</v>
      </c>
      <c r="EI68" s="307"/>
      <c r="EJ68" s="307"/>
      <c r="EK68" s="306">
        <f t="shared" si="181"/>
        <v>19</v>
      </c>
      <c r="EL68" s="312">
        <f t="shared" si="234"/>
        <v>1</v>
      </c>
      <c r="EM68" s="281"/>
      <c r="EN68" s="312"/>
      <c r="EO68" s="312"/>
      <c r="EP68" s="312"/>
      <c r="EQ68" s="312"/>
      <c r="ER68" s="312"/>
      <c r="ES68" s="306">
        <v>19</v>
      </c>
      <c r="ET68" s="312">
        <f t="shared" si="235"/>
        <v>1</v>
      </c>
      <c r="EU68" s="238"/>
      <c r="EV68" s="228"/>
      <c r="EW68" s="238"/>
      <c r="EX68" s="307"/>
      <c r="EY68" s="294">
        <f t="shared" si="242"/>
        <v>0</v>
      </c>
      <c r="EZ68" s="228">
        <f t="shared" si="206"/>
        <v>0</v>
      </c>
      <c r="FA68" s="311">
        <f t="shared" si="243"/>
        <v>0</v>
      </c>
      <c r="FB68" s="307"/>
      <c r="FC68" s="307"/>
      <c r="FD68" s="306">
        <f>FF68</f>
        <v>19</v>
      </c>
      <c r="FE68" s="312">
        <f t="shared" si="236"/>
        <v>1</v>
      </c>
      <c r="FF68" s="306">
        <v>19</v>
      </c>
      <c r="FG68" s="312">
        <f t="shared" si="237"/>
        <v>1</v>
      </c>
      <c r="FH68" s="307"/>
      <c r="FI68" s="307"/>
      <c r="FJ68" s="307"/>
      <c r="FK68" s="307"/>
      <c r="FL68" s="306">
        <f>FN68</f>
        <v>0</v>
      </c>
      <c r="FM68" s="312" t="e">
        <f t="shared" si="238"/>
        <v>#DIV/0!</v>
      </c>
      <c r="FN68" s="306"/>
      <c r="FO68" s="312" t="e">
        <f t="shared" si="239"/>
        <v>#DIV/0!</v>
      </c>
      <c r="FP68" s="307"/>
      <c r="FQ68" s="307"/>
      <c r="FR68" s="307"/>
      <c r="FS68" s="307"/>
      <c r="FT68" s="306">
        <f>FV68</f>
        <v>0</v>
      </c>
      <c r="FU68" s="312">
        <f t="shared" si="139"/>
        <v>0</v>
      </c>
      <c r="FV68" s="306">
        <f t="shared" si="244"/>
        <v>0</v>
      </c>
      <c r="FW68" s="307"/>
      <c r="FX68" s="307"/>
      <c r="FY68" s="307"/>
      <c r="FZ68" s="307"/>
      <c r="GA68" s="317"/>
    </row>
    <row r="69" spans="2:183" s="360" customFormat="1" ht="85.5" hidden="1" customHeight="1" x14ac:dyDescent="0.25">
      <c r="B69" s="303" t="s">
        <v>198</v>
      </c>
      <c r="C69" s="292" t="s">
        <v>199</v>
      </c>
      <c r="D69" s="353"/>
      <c r="E69" s="354"/>
      <c r="F69" s="354"/>
      <c r="G69" s="354"/>
      <c r="H69" s="354"/>
      <c r="I69" s="354"/>
      <c r="J69" s="354"/>
      <c r="K69" s="354"/>
      <c r="L69" s="354"/>
      <c r="M69" s="354"/>
      <c r="N69" s="354"/>
      <c r="O69" s="354"/>
      <c r="P69" s="354"/>
      <c r="Q69" s="355"/>
      <c r="R69" s="355"/>
      <c r="S69" s="355"/>
      <c r="T69" s="355"/>
      <c r="U69" s="355"/>
      <c r="V69" s="355"/>
      <c r="W69" s="355"/>
      <c r="X69" s="355"/>
      <c r="Y69" s="355"/>
      <c r="Z69" s="355"/>
      <c r="AA69" s="355"/>
      <c r="AB69" s="355"/>
      <c r="AC69" s="355"/>
      <c r="AD69" s="355"/>
      <c r="AE69" s="355"/>
      <c r="AF69" s="355"/>
      <c r="AG69" s="355"/>
      <c r="AH69" s="355"/>
      <c r="AI69" s="356"/>
      <c r="AJ69" s="355"/>
      <c r="AK69" s="356"/>
      <c r="AL69" s="356"/>
      <c r="AM69" s="315"/>
      <c r="AN69" s="357"/>
      <c r="AO69" s="236"/>
      <c r="AP69" s="357"/>
      <c r="AQ69" s="357"/>
      <c r="AR69" s="357"/>
      <c r="AS69" s="355"/>
      <c r="AT69" s="355"/>
      <c r="AU69" s="355"/>
      <c r="AV69" s="355"/>
      <c r="AW69" s="355"/>
      <c r="AX69" s="355"/>
      <c r="AY69" s="355"/>
      <c r="AZ69" s="355"/>
      <c r="BA69" s="355"/>
      <c r="BB69" s="355"/>
      <c r="BC69" s="355"/>
      <c r="BD69" s="355"/>
      <c r="BE69" s="355"/>
      <c r="BF69" s="355"/>
      <c r="BG69" s="355"/>
      <c r="BH69" s="355"/>
      <c r="BI69" s="355"/>
      <c r="BJ69" s="355"/>
      <c r="BK69" s="237"/>
      <c r="BL69" s="238"/>
      <c r="BM69" s="238"/>
      <c r="BN69" s="238"/>
      <c r="BO69" s="238"/>
      <c r="BP69" s="238"/>
      <c r="BQ69" s="238"/>
      <c r="BR69" s="238"/>
      <c r="BS69" s="238"/>
      <c r="BT69" s="238"/>
      <c r="BU69" s="238"/>
      <c r="BV69" s="355"/>
      <c r="BW69" s="355"/>
      <c r="BX69" s="355"/>
      <c r="BY69" s="355"/>
      <c r="BZ69" s="358"/>
      <c r="CA69" s="355"/>
      <c r="CB69" s="355"/>
      <c r="CC69" s="355"/>
      <c r="CD69" s="355"/>
      <c r="CE69" s="238"/>
      <c r="CF69" s="238"/>
      <c r="CG69" s="355"/>
      <c r="CH69" s="355"/>
      <c r="CI69" s="355"/>
      <c r="CJ69" s="355"/>
      <c r="CK69" s="355"/>
      <c r="CL69" s="355"/>
      <c r="CM69" s="355"/>
      <c r="CN69" s="355"/>
      <c r="CO69" s="355"/>
      <c r="CP69" s="355"/>
      <c r="CQ69" s="355"/>
      <c r="CR69" s="355"/>
      <c r="CS69" s="355"/>
      <c r="CT69" s="355"/>
      <c r="CU69" s="358"/>
      <c r="CV69" s="355"/>
      <c r="CW69" s="235">
        <f t="shared" si="173"/>
        <v>0</v>
      </c>
      <c r="CX69" s="238">
        <f>SUM(CX70:CX71)</f>
        <v>0</v>
      </c>
      <c r="CY69" s="238"/>
      <c r="CZ69" s="235">
        <f t="shared" si="230"/>
        <v>50000</v>
      </c>
      <c r="DA69" s="238">
        <f>SUM(DA70:DA71)</f>
        <v>50000</v>
      </c>
      <c r="DB69" s="238">
        <f>SUM(DB70:DB71)</f>
        <v>0</v>
      </c>
      <c r="DC69" s="238"/>
      <c r="DD69" s="238"/>
      <c r="DE69" s="238"/>
      <c r="DF69" s="235">
        <f t="shared" si="175"/>
        <v>0</v>
      </c>
      <c r="DG69" s="238">
        <f>SUM(DG70:DG71)</f>
        <v>0</v>
      </c>
      <c r="DH69" s="238">
        <f>SUM(DH70:DH71)</f>
        <v>0</v>
      </c>
      <c r="DI69" s="307">
        <f t="shared" si="176"/>
        <v>0</v>
      </c>
      <c r="DJ69" s="238">
        <f>SUM(DJ70:DJ71)</f>
        <v>0</v>
      </c>
      <c r="DK69" s="238"/>
      <c r="DL69" s="238"/>
      <c r="DM69" s="238">
        <f t="shared" si="143"/>
        <v>0</v>
      </c>
      <c r="DN69" s="280" t="e">
        <f t="shared" si="144"/>
        <v>#DIV/0!</v>
      </c>
      <c r="DO69" s="238">
        <f>SUM(DO70:DO71)</f>
        <v>0</v>
      </c>
      <c r="DP69" s="238"/>
      <c r="DQ69" s="238"/>
      <c r="DR69" s="235">
        <f t="shared" si="145"/>
        <v>0</v>
      </c>
      <c r="DS69" s="239" t="e">
        <f t="shared" si="177"/>
        <v>#DIV/0!</v>
      </c>
      <c r="DT69" s="235">
        <f t="shared" si="178"/>
        <v>0</v>
      </c>
      <c r="DU69" s="238"/>
      <c r="DV69" s="238"/>
      <c r="DW69" s="238"/>
      <c r="DX69" s="235">
        <f>DZ69+EE69</f>
        <v>0</v>
      </c>
      <c r="DY69" s="228" t="e">
        <f>DX69/DI69</f>
        <v>#DIV/0!</v>
      </c>
      <c r="DZ69" s="238">
        <f>SUM(DZ70:DZ71)</f>
        <v>0</v>
      </c>
      <c r="EA69" s="228" t="e">
        <f>DZ69/DJ69</f>
        <v>#DIV/0!</v>
      </c>
      <c r="EB69" s="234">
        <v>0</v>
      </c>
      <c r="EC69" s="228"/>
      <c r="ED69" s="300"/>
      <c r="EE69" s="228"/>
      <c r="EF69" s="234">
        <f t="shared" si="240"/>
        <v>0</v>
      </c>
      <c r="EG69" s="228" t="e">
        <f t="shared" si="136"/>
        <v>#DIV/0!</v>
      </c>
      <c r="EH69" s="316">
        <f>CN69-DZ69</f>
        <v>0</v>
      </c>
      <c r="EI69" s="235"/>
      <c r="EJ69" s="235"/>
      <c r="EK69" s="306">
        <f t="shared" si="181"/>
        <v>0</v>
      </c>
      <c r="EL69" s="228" t="e">
        <f t="shared" si="234"/>
        <v>#DIV/0!</v>
      </c>
      <c r="EM69" s="281" t="e">
        <f t="shared" ref="EM69:EM81" si="246">EK69/DM69</f>
        <v>#DIV/0!</v>
      </c>
      <c r="EN69" s="228"/>
      <c r="EO69" s="228"/>
      <c r="EP69" s="228"/>
      <c r="EQ69" s="228"/>
      <c r="ER69" s="228"/>
      <c r="ES69" s="300">
        <f>SUM(ES70:ES71)</f>
        <v>0</v>
      </c>
      <c r="ET69" s="312" t="e">
        <f t="shared" si="235"/>
        <v>#DIV/0!</v>
      </c>
      <c r="EU69" s="238"/>
      <c r="EV69" s="228"/>
      <c r="EW69" s="238"/>
      <c r="EX69" s="238"/>
      <c r="EY69" s="235">
        <f t="shared" si="242"/>
        <v>0</v>
      </c>
      <c r="EZ69" s="228" t="e">
        <f t="shared" si="206"/>
        <v>#DIV/0!</v>
      </c>
      <c r="FA69" s="311">
        <f t="shared" si="243"/>
        <v>0</v>
      </c>
      <c r="FB69" s="235"/>
      <c r="FC69" s="235"/>
      <c r="FD69" s="306">
        <f t="shared" ref="FD69:FD90" si="247">FF69</f>
        <v>94629.656490000008</v>
      </c>
      <c r="FE69" s="312" t="e">
        <f t="shared" si="236"/>
        <v>#DIV/0!</v>
      </c>
      <c r="FF69" s="306">
        <f>'[4]по объектам (2)'!$K$56</f>
        <v>94629.656490000008</v>
      </c>
      <c r="FG69" s="312" t="e">
        <f t="shared" si="237"/>
        <v>#DIV/0!</v>
      </c>
      <c r="FH69" s="238"/>
      <c r="FI69" s="238"/>
      <c r="FJ69" s="238"/>
      <c r="FK69" s="238"/>
      <c r="FL69" s="306">
        <f t="shared" ref="FL69:FL90" si="248">FN69</f>
        <v>94629.656490000008</v>
      </c>
      <c r="FM69" s="312" t="e">
        <f t="shared" si="238"/>
        <v>#DIV/0!</v>
      </c>
      <c r="FN69" s="306">
        <f>'[4]по объектам (2)'!$K$56</f>
        <v>94629.656490000008</v>
      </c>
      <c r="FO69" s="312" t="e">
        <f t="shared" si="239"/>
        <v>#DIV/0!</v>
      </c>
      <c r="FP69" s="238"/>
      <c r="FQ69" s="238"/>
      <c r="FR69" s="238"/>
      <c r="FS69" s="238"/>
      <c r="FT69" s="306">
        <f t="shared" ref="FT69:FT90" si="249">FV69</f>
        <v>0</v>
      </c>
      <c r="FU69" s="312" t="e">
        <f t="shared" si="139"/>
        <v>#DIV/0!</v>
      </c>
      <c r="FV69" s="306">
        <f t="shared" si="244"/>
        <v>0</v>
      </c>
      <c r="FW69" s="238"/>
      <c r="FX69" s="238"/>
      <c r="FY69" s="238"/>
      <c r="FZ69" s="238"/>
      <c r="GA69" s="359"/>
    </row>
    <row r="70" spans="2:183" s="313" customFormat="1" ht="15" hidden="1" customHeight="1" x14ac:dyDescent="0.25">
      <c r="B70" s="303"/>
      <c r="C70" s="304" t="s">
        <v>191</v>
      </c>
      <c r="D70" s="305"/>
      <c r="E70" s="306"/>
      <c r="F70" s="306"/>
      <c r="G70" s="306"/>
      <c r="H70" s="306"/>
      <c r="I70" s="306"/>
      <c r="J70" s="306"/>
      <c r="K70" s="306"/>
      <c r="L70" s="306"/>
      <c r="M70" s="306"/>
      <c r="N70" s="306"/>
      <c r="O70" s="306"/>
      <c r="P70" s="306"/>
      <c r="Q70" s="307"/>
      <c r="R70" s="307"/>
      <c r="S70" s="307"/>
      <c r="T70" s="307"/>
      <c r="U70" s="307"/>
      <c r="V70" s="307"/>
      <c r="W70" s="307"/>
      <c r="X70" s="307"/>
      <c r="Y70" s="307"/>
      <c r="Z70" s="307"/>
      <c r="AA70" s="307"/>
      <c r="AB70" s="307"/>
      <c r="AC70" s="307"/>
      <c r="AD70" s="307"/>
      <c r="AE70" s="307"/>
      <c r="AF70" s="307"/>
      <c r="AG70" s="307"/>
      <c r="AH70" s="307"/>
      <c r="AI70" s="308"/>
      <c r="AJ70" s="307"/>
      <c r="AK70" s="308"/>
      <c r="AL70" s="308"/>
      <c r="AM70" s="342"/>
      <c r="AN70" s="337"/>
      <c r="AO70" s="309"/>
      <c r="AP70" s="337"/>
      <c r="AQ70" s="337"/>
      <c r="AR70" s="337"/>
      <c r="AS70" s="307"/>
      <c r="AT70" s="307"/>
      <c r="AU70" s="307"/>
      <c r="AV70" s="307"/>
      <c r="AW70" s="307"/>
      <c r="AX70" s="307"/>
      <c r="AY70" s="307"/>
      <c r="AZ70" s="307"/>
      <c r="BA70" s="307"/>
      <c r="BB70" s="307"/>
      <c r="BC70" s="307"/>
      <c r="BD70" s="307"/>
      <c r="BE70" s="307"/>
      <c r="BF70" s="307"/>
      <c r="BG70" s="307"/>
      <c r="BH70" s="307"/>
      <c r="BI70" s="307"/>
      <c r="BJ70" s="307"/>
      <c r="BK70" s="310"/>
      <c r="BL70" s="311"/>
      <c r="BM70" s="311"/>
      <c r="BN70" s="311"/>
      <c r="BO70" s="311"/>
      <c r="BP70" s="311"/>
      <c r="BQ70" s="311"/>
      <c r="BR70" s="311"/>
      <c r="BS70" s="311"/>
      <c r="BT70" s="311"/>
      <c r="BU70" s="311"/>
      <c r="BV70" s="307"/>
      <c r="BW70" s="307"/>
      <c r="BX70" s="307"/>
      <c r="BY70" s="307"/>
      <c r="BZ70" s="307"/>
      <c r="CA70" s="307"/>
      <c r="CB70" s="307"/>
      <c r="CC70" s="307"/>
      <c r="CD70" s="307"/>
      <c r="CE70" s="311"/>
      <c r="CF70" s="311"/>
      <c r="CG70" s="307"/>
      <c r="CH70" s="307"/>
      <c r="CI70" s="307"/>
      <c r="CJ70" s="307"/>
      <c r="CK70" s="307"/>
      <c r="CL70" s="307"/>
      <c r="CM70" s="307"/>
      <c r="CN70" s="307"/>
      <c r="CO70" s="307"/>
      <c r="CP70" s="307"/>
      <c r="CQ70" s="307"/>
      <c r="CR70" s="307"/>
      <c r="CS70" s="307"/>
      <c r="CT70" s="307"/>
      <c r="CU70" s="307"/>
      <c r="CV70" s="307"/>
      <c r="CW70" s="307">
        <f t="shared" si="173"/>
        <v>0</v>
      </c>
      <c r="CX70" s="307">
        <v>0</v>
      </c>
      <c r="CY70" s="307"/>
      <c r="CZ70" s="307">
        <f t="shared" si="230"/>
        <v>50000</v>
      </c>
      <c r="DA70" s="307">
        <v>50000</v>
      </c>
      <c r="DB70" s="307"/>
      <c r="DC70" s="307"/>
      <c r="DD70" s="307"/>
      <c r="DE70" s="307"/>
      <c r="DF70" s="307">
        <f t="shared" si="175"/>
        <v>0</v>
      </c>
      <c r="DG70" s="307"/>
      <c r="DH70" s="307"/>
      <c r="DI70" s="307">
        <f t="shared" si="176"/>
        <v>0</v>
      </c>
      <c r="DJ70" s="307"/>
      <c r="DK70" s="307"/>
      <c r="DL70" s="307"/>
      <c r="DM70" s="307">
        <f t="shared" si="143"/>
        <v>0</v>
      </c>
      <c r="DN70" s="280" t="e">
        <f t="shared" si="144"/>
        <v>#DIV/0!</v>
      </c>
      <c r="DO70" s="307"/>
      <c r="DP70" s="307"/>
      <c r="DQ70" s="307"/>
      <c r="DR70" s="235">
        <f t="shared" si="145"/>
        <v>0</v>
      </c>
      <c r="DS70" s="239" t="e">
        <f t="shared" si="177"/>
        <v>#DIV/0!</v>
      </c>
      <c r="DT70" s="235">
        <f t="shared" si="178"/>
        <v>0</v>
      </c>
      <c r="DU70" s="307"/>
      <c r="DV70" s="307"/>
      <c r="DW70" s="307"/>
      <c r="DX70" s="307">
        <f>DZ70+EE70</f>
        <v>0</v>
      </c>
      <c r="DY70" s="228" t="e">
        <f>DX70/DI70</f>
        <v>#DIV/0!</v>
      </c>
      <c r="DZ70" s="307"/>
      <c r="EA70" s="228" t="e">
        <f>DZ70/DJ70</f>
        <v>#DIV/0!</v>
      </c>
      <c r="EB70" s="234">
        <v>0</v>
      </c>
      <c r="EC70" s="228"/>
      <c r="ED70" s="306"/>
      <c r="EE70" s="228"/>
      <c r="EF70" s="234">
        <f t="shared" si="240"/>
        <v>0</v>
      </c>
      <c r="EG70" s="228" t="e">
        <f t="shared" si="136"/>
        <v>#DIV/0!</v>
      </c>
      <c r="EH70" s="316">
        <f>CN70-DZ70</f>
        <v>0</v>
      </c>
      <c r="EI70" s="307"/>
      <c r="EJ70" s="307"/>
      <c r="EK70" s="306">
        <f t="shared" si="181"/>
        <v>0</v>
      </c>
      <c r="EL70" s="228" t="e">
        <f t="shared" si="234"/>
        <v>#DIV/0!</v>
      </c>
      <c r="EM70" s="281" t="e">
        <f t="shared" si="246"/>
        <v>#DIV/0!</v>
      </c>
      <c r="EN70" s="228"/>
      <c r="EO70" s="228"/>
      <c r="EP70" s="228"/>
      <c r="EQ70" s="228"/>
      <c r="ER70" s="228"/>
      <c r="ES70" s="306"/>
      <c r="ET70" s="312" t="e">
        <f t="shared" si="235"/>
        <v>#DIV/0!</v>
      </c>
      <c r="EU70" s="238"/>
      <c r="EV70" s="228"/>
      <c r="EW70" s="238"/>
      <c r="EX70" s="307"/>
      <c r="EY70" s="235">
        <f t="shared" si="242"/>
        <v>0</v>
      </c>
      <c r="EZ70" s="228" t="e">
        <f t="shared" si="206"/>
        <v>#DIV/0!</v>
      </c>
      <c r="FA70" s="311">
        <f t="shared" si="243"/>
        <v>0</v>
      </c>
      <c r="FB70" s="307"/>
      <c r="FC70" s="307"/>
      <c r="FD70" s="306">
        <f t="shared" si="247"/>
        <v>94629.656490000008</v>
      </c>
      <c r="FE70" s="312" t="e">
        <f t="shared" si="236"/>
        <v>#DIV/0!</v>
      </c>
      <c r="FF70" s="306">
        <f>'[4]по объектам (2)'!$K$56</f>
        <v>94629.656490000008</v>
      </c>
      <c r="FG70" s="312" t="e">
        <f t="shared" si="237"/>
        <v>#DIV/0!</v>
      </c>
      <c r="FH70" s="307"/>
      <c r="FI70" s="307"/>
      <c r="FJ70" s="307"/>
      <c r="FK70" s="307"/>
      <c r="FL70" s="306">
        <f t="shared" si="248"/>
        <v>94629.656490000008</v>
      </c>
      <c r="FM70" s="312" t="e">
        <f t="shared" si="238"/>
        <v>#DIV/0!</v>
      </c>
      <c r="FN70" s="306">
        <f>'[4]по объектам (2)'!$K$56</f>
        <v>94629.656490000008</v>
      </c>
      <c r="FO70" s="312" t="e">
        <f t="shared" si="239"/>
        <v>#DIV/0!</v>
      </c>
      <c r="FP70" s="307"/>
      <c r="FQ70" s="307"/>
      <c r="FR70" s="307"/>
      <c r="FS70" s="307"/>
      <c r="FT70" s="306">
        <f t="shared" si="249"/>
        <v>0</v>
      </c>
      <c r="FU70" s="312" t="e">
        <f t="shared" si="139"/>
        <v>#DIV/0!</v>
      </c>
      <c r="FV70" s="306">
        <f t="shared" si="244"/>
        <v>0</v>
      </c>
      <c r="FW70" s="307"/>
      <c r="FX70" s="307"/>
      <c r="FY70" s="307"/>
      <c r="FZ70" s="307"/>
      <c r="GA70" s="317"/>
    </row>
    <row r="71" spans="2:183" s="313" customFormat="1" ht="15" hidden="1" customHeight="1" x14ac:dyDescent="0.25">
      <c r="B71" s="303"/>
      <c r="C71" s="304" t="s">
        <v>192</v>
      </c>
      <c r="D71" s="305"/>
      <c r="E71" s="306"/>
      <c r="F71" s="306"/>
      <c r="G71" s="306"/>
      <c r="H71" s="306"/>
      <c r="I71" s="306"/>
      <c r="J71" s="306"/>
      <c r="K71" s="306"/>
      <c r="L71" s="306"/>
      <c r="M71" s="306"/>
      <c r="N71" s="306"/>
      <c r="O71" s="306"/>
      <c r="P71" s="306"/>
      <c r="Q71" s="307"/>
      <c r="R71" s="307"/>
      <c r="S71" s="307"/>
      <c r="T71" s="307"/>
      <c r="U71" s="307"/>
      <c r="V71" s="307"/>
      <c r="W71" s="307"/>
      <c r="X71" s="307"/>
      <c r="Y71" s="307"/>
      <c r="Z71" s="307"/>
      <c r="AA71" s="307"/>
      <c r="AB71" s="307"/>
      <c r="AC71" s="307"/>
      <c r="AD71" s="307"/>
      <c r="AE71" s="307"/>
      <c r="AF71" s="307"/>
      <c r="AG71" s="307"/>
      <c r="AH71" s="307"/>
      <c r="AI71" s="308"/>
      <c r="AJ71" s="307"/>
      <c r="AK71" s="308"/>
      <c r="AL71" s="308"/>
      <c r="AM71" s="342"/>
      <c r="AN71" s="337"/>
      <c r="AO71" s="309"/>
      <c r="AP71" s="337"/>
      <c r="AQ71" s="337"/>
      <c r="AR71" s="337"/>
      <c r="AS71" s="307"/>
      <c r="AT71" s="307"/>
      <c r="AU71" s="307"/>
      <c r="AV71" s="307"/>
      <c r="AW71" s="307"/>
      <c r="AX71" s="307"/>
      <c r="AY71" s="307"/>
      <c r="AZ71" s="307"/>
      <c r="BA71" s="307"/>
      <c r="BB71" s="307"/>
      <c r="BC71" s="307"/>
      <c r="BD71" s="307"/>
      <c r="BE71" s="307"/>
      <c r="BF71" s="307"/>
      <c r="BG71" s="307"/>
      <c r="BH71" s="307"/>
      <c r="BI71" s="307"/>
      <c r="BJ71" s="307"/>
      <c r="BK71" s="310"/>
      <c r="BL71" s="311"/>
      <c r="BM71" s="311"/>
      <c r="BN71" s="311"/>
      <c r="BO71" s="311"/>
      <c r="BP71" s="311"/>
      <c r="BQ71" s="311"/>
      <c r="BR71" s="311"/>
      <c r="BS71" s="311"/>
      <c r="BT71" s="311"/>
      <c r="BU71" s="311"/>
      <c r="BV71" s="307"/>
      <c r="BW71" s="307"/>
      <c r="BX71" s="307"/>
      <c r="BY71" s="307"/>
      <c r="BZ71" s="307"/>
      <c r="CA71" s="307"/>
      <c r="CB71" s="307"/>
      <c r="CC71" s="307"/>
      <c r="CD71" s="307"/>
      <c r="CE71" s="311"/>
      <c r="CF71" s="311"/>
      <c r="CG71" s="307"/>
      <c r="CH71" s="307"/>
      <c r="CI71" s="307"/>
      <c r="CJ71" s="307"/>
      <c r="CK71" s="307"/>
      <c r="CL71" s="307"/>
      <c r="CM71" s="307"/>
      <c r="CN71" s="307"/>
      <c r="CO71" s="307"/>
      <c r="CP71" s="307"/>
      <c r="CQ71" s="307"/>
      <c r="CR71" s="307"/>
      <c r="CS71" s="307"/>
      <c r="CT71" s="307"/>
      <c r="CU71" s="307"/>
      <c r="CV71" s="307"/>
      <c r="CW71" s="307">
        <f t="shared" si="173"/>
        <v>0</v>
      </c>
      <c r="CX71" s="307">
        <v>0</v>
      </c>
      <c r="CY71" s="307"/>
      <c r="CZ71" s="307">
        <f t="shared" si="230"/>
        <v>0</v>
      </c>
      <c r="DA71" s="307">
        <v>0</v>
      </c>
      <c r="DB71" s="307"/>
      <c r="DC71" s="307"/>
      <c r="DD71" s="307"/>
      <c r="DE71" s="307"/>
      <c r="DF71" s="307">
        <f t="shared" si="175"/>
        <v>0</v>
      </c>
      <c r="DG71" s="307">
        <f>DJ71-CX71</f>
        <v>0</v>
      </c>
      <c r="DH71" s="307"/>
      <c r="DI71" s="307">
        <f t="shared" si="176"/>
        <v>0</v>
      </c>
      <c r="DJ71" s="307">
        <v>0</v>
      </c>
      <c r="DK71" s="307"/>
      <c r="DL71" s="307"/>
      <c r="DM71" s="307">
        <f t="shared" si="143"/>
        <v>0</v>
      </c>
      <c r="DN71" s="280" t="e">
        <f t="shared" si="144"/>
        <v>#DIV/0!</v>
      </c>
      <c r="DO71" s="307">
        <v>0</v>
      </c>
      <c r="DP71" s="307"/>
      <c r="DQ71" s="307"/>
      <c r="DR71" s="235">
        <f t="shared" si="145"/>
        <v>0</v>
      </c>
      <c r="DS71" s="239" t="e">
        <f t="shared" si="177"/>
        <v>#DIV/0!</v>
      </c>
      <c r="DT71" s="235">
        <f t="shared" si="178"/>
        <v>0</v>
      </c>
      <c r="DU71" s="307"/>
      <c r="DV71" s="307"/>
      <c r="DW71" s="307"/>
      <c r="DX71" s="307">
        <f>DZ71+EE71</f>
        <v>0</v>
      </c>
      <c r="DY71" s="228" t="e">
        <f>DX71/DI71</f>
        <v>#DIV/0!</v>
      </c>
      <c r="DZ71" s="307">
        <v>0</v>
      </c>
      <c r="EA71" s="228" t="e">
        <f>DZ71/DJ71</f>
        <v>#DIV/0!</v>
      </c>
      <c r="EB71" s="234">
        <v>0</v>
      </c>
      <c r="EC71" s="228"/>
      <c r="ED71" s="306"/>
      <c r="EE71" s="228"/>
      <c r="EF71" s="234">
        <f t="shared" si="240"/>
        <v>0</v>
      </c>
      <c r="EG71" s="228" t="e">
        <f t="shared" si="136"/>
        <v>#DIV/0!</v>
      </c>
      <c r="EH71" s="316">
        <f>CN71-DZ71</f>
        <v>0</v>
      </c>
      <c r="EI71" s="307"/>
      <c r="EJ71" s="307"/>
      <c r="EK71" s="306">
        <f t="shared" si="181"/>
        <v>0</v>
      </c>
      <c r="EL71" s="228" t="e">
        <f t="shared" si="234"/>
        <v>#DIV/0!</v>
      </c>
      <c r="EM71" s="281" t="e">
        <f t="shared" si="246"/>
        <v>#DIV/0!</v>
      </c>
      <c r="EN71" s="228"/>
      <c r="EO71" s="228"/>
      <c r="EP71" s="228"/>
      <c r="EQ71" s="228"/>
      <c r="ER71" s="228"/>
      <c r="ES71" s="306">
        <v>0</v>
      </c>
      <c r="ET71" s="312" t="e">
        <f t="shared" si="235"/>
        <v>#DIV/0!</v>
      </c>
      <c r="EU71" s="238"/>
      <c r="EV71" s="228"/>
      <c r="EW71" s="238"/>
      <c r="EX71" s="307"/>
      <c r="EY71" s="235">
        <f t="shared" si="242"/>
        <v>0</v>
      </c>
      <c r="EZ71" s="228" t="e">
        <f t="shared" si="206"/>
        <v>#DIV/0!</v>
      </c>
      <c r="FA71" s="311">
        <f t="shared" si="243"/>
        <v>0</v>
      </c>
      <c r="FB71" s="307"/>
      <c r="FC71" s="307"/>
      <c r="FD71" s="306">
        <f t="shared" si="247"/>
        <v>94629.656490000008</v>
      </c>
      <c r="FE71" s="312" t="e">
        <f t="shared" si="236"/>
        <v>#DIV/0!</v>
      </c>
      <c r="FF71" s="306">
        <f>'[4]по объектам (2)'!$K$56</f>
        <v>94629.656490000008</v>
      </c>
      <c r="FG71" s="312" t="e">
        <f t="shared" si="237"/>
        <v>#DIV/0!</v>
      </c>
      <c r="FH71" s="307"/>
      <c r="FI71" s="307"/>
      <c r="FJ71" s="307"/>
      <c r="FK71" s="307"/>
      <c r="FL71" s="306">
        <f t="shared" si="248"/>
        <v>94629.656490000008</v>
      </c>
      <c r="FM71" s="312" t="e">
        <f t="shared" si="238"/>
        <v>#DIV/0!</v>
      </c>
      <c r="FN71" s="306">
        <f>'[4]по объектам (2)'!$K$56</f>
        <v>94629.656490000008</v>
      </c>
      <c r="FO71" s="312" t="e">
        <f t="shared" si="239"/>
        <v>#DIV/0!</v>
      </c>
      <c r="FP71" s="307"/>
      <c r="FQ71" s="307"/>
      <c r="FR71" s="307"/>
      <c r="FS71" s="307"/>
      <c r="FT71" s="306">
        <f t="shared" si="249"/>
        <v>0</v>
      </c>
      <c r="FU71" s="312" t="e">
        <f t="shared" si="139"/>
        <v>#DIV/0!</v>
      </c>
      <c r="FV71" s="306">
        <f t="shared" si="244"/>
        <v>0</v>
      </c>
      <c r="FW71" s="307"/>
      <c r="FX71" s="307"/>
      <c r="FY71" s="307"/>
      <c r="FZ71" s="307"/>
      <c r="GA71" s="317"/>
    </row>
    <row r="72" spans="2:183" s="326" customFormat="1" ht="15" hidden="1" customHeight="1" x14ac:dyDescent="0.25">
      <c r="B72" s="318"/>
      <c r="C72" s="245"/>
      <c r="D72" s="320"/>
      <c r="E72" s="321"/>
      <c r="F72" s="321"/>
      <c r="G72" s="321"/>
      <c r="H72" s="321"/>
      <c r="I72" s="321"/>
      <c r="J72" s="321"/>
      <c r="K72" s="321"/>
      <c r="L72" s="321"/>
      <c r="M72" s="321"/>
      <c r="N72" s="321"/>
      <c r="O72" s="321"/>
      <c r="P72" s="321"/>
      <c r="Q72" s="322"/>
      <c r="R72" s="322"/>
      <c r="S72" s="322"/>
      <c r="T72" s="322"/>
      <c r="U72" s="322"/>
      <c r="V72" s="322"/>
      <c r="W72" s="322"/>
      <c r="X72" s="322"/>
      <c r="Y72" s="322"/>
      <c r="Z72" s="322"/>
      <c r="AA72" s="322"/>
      <c r="AB72" s="322"/>
      <c r="AC72" s="322"/>
      <c r="AD72" s="322"/>
      <c r="AE72" s="322"/>
      <c r="AF72" s="322"/>
      <c r="AG72" s="322"/>
      <c r="AH72" s="322"/>
      <c r="AI72" s="323"/>
      <c r="AJ72" s="322"/>
      <c r="AK72" s="323"/>
      <c r="AL72" s="323"/>
      <c r="AM72" s="324"/>
      <c r="AN72" s="343"/>
      <c r="AO72" s="249"/>
      <c r="AP72" s="343"/>
      <c r="AQ72" s="343"/>
      <c r="AR72" s="343"/>
      <c r="AS72" s="322"/>
      <c r="AT72" s="322"/>
      <c r="AU72" s="322"/>
      <c r="AV72" s="322"/>
      <c r="AW72" s="322"/>
      <c r="AX72" s="322"/>
      <c r="AY72" s="322"/>
      <c r="AZ72" s="322"/>
      <c r="BA72" s="322"/>
      <c r="BB72" s="322"/>
      <c r="BC72" s="322"/>
      <c r="BD72" s="322"/>
      <c r="BE72" s="322"/>
      <c r="BF72" s="322"/>
      <c r="BG72" s="322"/>
      <c r="BH72" s="322"/>
      <c r="BI72" s="322"/>
      <c r="BJ72" s="322"/>
      <c r="BK72" s="250"/>
      <c r="BL72" s="251"/>
      <c r="BM72" s="251"/>
      <c r="BN72" s="251"/>
      <c r="BO72" s="251"/>
      <c r="BP72" s="251"/>
      <c r="BQ72" s="251"/>
      <c r="BR72" s="251"/>
      <c r="BS72" s="251"/>
      <c r="BT72" s="251"/>
      <c r="BU72" s="251"/>
      <c r="BV72" s="322"/>
      <c r="BW72" s="322"/>
      <c r="BX72" s="322"/>
      <c r="BY72" s="322"/>
      <c r="BZ72" s="322"/>
      <c r="CA72" s="322"/>
      <c r="CB72" s="322"/>
      <c r="CC72" s="322"/>
      <c r="CD72" s="322"/>
      <c r="CE72" s="251"/>
      <c r="CF72" s="251"/>
      <c r="CG72" s="322"/>
      <c r="CH72" s="322"/>
      <c r="CI72" s="322"/>
      <c r="CJ72" s="322"/>
      <c r="CK72" s="322"/>
      <c r="CL72" s="322"/>
      <c r="CM72" s="322"/>
      <c r="CN72" s="322"/>
      <c r="CO72" s="322"/>
      <c r="CP72" s="322"/>
      <c r="CQ72" s="322"/>
      <c r="CR72" s="322"/>
      <c r="CS72" s="322"/>
      <c r="CT72" s="322"/>
      <c r="CU72" s="322"/>
      <c r="CV72" s="322"/>
      <c r="CW72" s="322"/>
      <c r="CX72" s="322"/>
      <c r="CY72" s="322"/>
      <c r="CZ72" s="322"/>
      <c r="DA72" s="322"/>
      <c r="DB72" s="322"/>
      <c r="DC72" s="322"/>
      <c r="DD72" s="322"/>
      <c r="DE72" s="322"/>
      <c r="DF72" s="322"/>
      <c r="DG72" s="322"/>
      <c r="DH72" s="322"/>
      <c r="DI72" s="322"/>
      <c r="DJ72" s="248"/>
      <c r="DK72" s="322"/>
      <c r="DL72" s="322"/>
      <c r="DM72" s="248">
        <f t="shared" si="143"/>
        <v>200000</v>
      </c>
      <c r="DN72" s="252" t="e">
        <f t="shared" si="144"/>
        <v>#DIV/0!</v>
      </c>
      <c r="DO72" s="248">
        <f>'[5]проект Бюдж 19-21_разв'!$DL$144</f>
        <v>200000</v>
      </c>
      <c r="DP72" s="322"/>
      <c r="DQ72" s="322"/>
      <c r="DR72" s="248">
        <f t="shared" si="145"/>
        <v>-200000</v>
      </c>
      <c r="DS72" s="252" t="e">
        <f t="shared" si="177"/>
        <v>#DIV/0!</v>
      </c>
      <c r="DT72" s="248">
        <f t="shared" si="178"/>
        <v>-200000</v>
      </c>
      <c r="DU72" s="322"/>
      <c r="DV72" s="322"/>
      <c r="DW72" s="322"/>
      <c r="DX72" s="322"/>
      <c r="DY72" s="228"/>
      <c r="DZ72" s="322"/>
      <c r="EA72" s="228"/>
      <c r="EB72" s="247"/>
      <c r="EC72" s="228"/>
      <c r="ED72" s="321"/>
      <c r="EE72" s="228"/>
      <c r="EF72" s="234">
        <f t="shared" si="240"/>
        <v>0</v>
      </c>
      <c r="EG72" s="228" t="e">
        <f t="shared" si="136"/>
        <v>#DIV/0!</v>
      </c>
      <c r="EH72" s="316">
        <f>CN72-DZ72</f>
        <v>0</v>
      </c>
      <c r="EI72" s="322"/>
      <c r="EJ72" s="322"/>
      <c r="EK72" s="321">
        <f t="shared" si="181"/>
        <v>0</v>
      </c>
      <c r="EL72" s="228" t="e">
        <f t="shared" si="234"/>
        <v>#DIV/0!</v>
      </c>
      <c r="EM72" s="253">
        <f t="shared" si="246"/>
        <v>0</v>
      </c>
      <c r="EN72" s="253"/>
      <c r="EO72" s="253"/>
      <c r="EP72" s="253"/>
      <c r="EQ72" s="253"/>
      <c r="ER72" s="253"/>
      <c r="ES72" s="321"/>
      <c r="ET72" s="253" t="e">
        <f t="shared" si="235"/>
        <v>#DIV/0!</v>
      </c>
      <c r="EU72" s="251"/>
      <c r="EV72" s="253"/>
      <c r="EW72" s="251"/>
      <c r="EX72" s="322"/>
      <c r="EY72" s="235">
        <f t="shared" si="242"/>
        <v>0</v>
      </c>
      <c r="EZ72" s="228" t="e">
        <f t="shared" si="206"/>
        <v>#DIV/0!</v>
      </c>
      <c r="FA72" s="311">
        <f t="shared" si="243"/>
        <v>0</v>
      </c>
      <c r="FB72" s="322"/>
      <c r="FC72" s="322"/>
      <c r="FD72" s="321">
        <f t="shared" si="247"/>
        <v>94629.656490000008</v>
      </c>
      <c r="FE72" s="253" t="e">
        <f t="shared" si="236"/>
        <v>#DIV/0!</v>
      </c>
      <c r="FF72" s="306">
        <f>'[4]по объектам (2)'!$K$56</f>
        <v>94629.656490000008</v>
      </c>
      <c r="FG72" s="253" t="e">
        <f t="shared" si="237"/>
        <v>#DIV/0!</v>
      </c>
      <c r="FH72" s="322"/>
      <c r="FI72" s="322"/>
      <c r="FJ72" s="322"/>
      <c r="FK72" s="322"/>
      <c r="FL72" s="321">
        <f t="shared" si="248"/>
        <v>94629.656490000008</v>
      </c>
      <c r="FM72" s="253" t="e">
        <f t="shared" si="238"/>
        <v>#DIV/0!</v>
      </c>
      <c r="FN72" s="306">
        <f>'[4]по объектам (2)'!$K$56</f>
        <v>94629.656490000008</v>
      </c>
      <c r="FO72" s="253">
        <f t="shared" si="239"/>
        <v>-0.47314828245000007</v>
      </c>
      <c r="FP72" s="322"/>
      <c r="FQ72" s="322"/>
      <c r="FR72" s="322"/>
      <c r="FS72" s="322"/>
      <c r="FT72" s="321">
        <f t="shared" si="249"/>
        <v>0</v>
      </c>
      <c r="FU72" s="253" t="e">
        <f t="shared" si="139"/>
        <v>#DIV/0!</v>
      </c>
      <c r="FV72" s="306">
        <f t="shared" si="244"/>
        <v>0</v>
      </c>
      <c r="FW72" s="322"/>
      <c r="FX72" s="322"/>
      <c r="FY72" s="322"/>
      <c r="FZ72" s="322"/>
      <c r="GA72" s="325"/>
    </row>
    <row r="73" spans="2:183" s="363" customFormat="1" ht="55.5" customHeight="1" x14ac:dyDescent="0.3">
      <c r="B73" s="303" t="s">
        <v>200</v>
      </c>
      <c r="C73" s="292" t="s">
        <v>201</v>
      </c>
      <c r="D73" s="361"/>
      <c r="E73" s="341"/>
      <c r="F73" s="341"/>
      <c r="G73" s="341"/>
      <c r="H73" s="341"/>
      <c r="I73" s="341"/>
      <c r="J73" s="341"/>
      <c r="K73" s="341"/>
      <c r="L73" s="341"/>
      <c r="M73" s="341"/>
      <c r="N73" s="341"/>
      <c r="O73" s="341"/>
      <c r="P73" s="341"/>
      <c r="Q73" s="351"/>
      <c r="R73" s="351"/>
      <c r="S73" s="351"/>
      <c r="T73" s="351"/>
      <c r="U73" s="351"/>
      <c r="V73" s="351"/>
      <c r="W73" s="351"/>
      <c r="X73" s="351"/>
      <c r="Y73" s="351"/>
      <c r="Z73" s="351"/>
      <c r="AA73" s="351"/>
      <c r="AB73" s="351"/>
      <c r="AC73" s="351"/>
      <c r="AD73" s="351"/>
      <c r="AE73" s="351"/>
      <c r="AF73" s="351"/>
      <c r="AG73" s="351"/>
      <c r="AH73" s="351"/>
      <c r="AI73" s="356"/>
      <c r="AJ73" s="351"/>
      <c r="AK73" s="356"/>
      <c r="AL73" s="356"/>
      <c r="AM73" s="315"/>
      <c r="AN73" s="362"/>
      <c r="AO73" s="236"/>
      <c r="AP73" s="362"/>
      <c r="AQ73" s="362"/>
      <c r="AR73" s="362"/>
      <c r="AS73" s="351"/>
      <c r="AT73" s="351"/>
      <c r="AU73" s="351"/>
      <c r="AV73" s="351"/>
      <c r="AW73" s="351"/>
      <c r="AX73" s="351"/>
      <c r="AY73" s="351"/>
      <c r="AZ73" s="351"/>
      <c r="BA73" s="351"/>
      <c r="BB73" s="351"/>
      <c r="BC73" s="351"/>
      <c r="BD73" s="351"/>
      <c r="BE73" s="351"/>
      <c r="BF73" s="351"/>
      <c r="BG73" s="351"/>
      <c r="BH73" s="351"/>
      <c r="BI73" s="351"/>
      <c r="BJ73" s="351"/>
      <c r="BK73" s="237"/>
      <c r="BL73" s="238"/>
      <c r="BM73" s="238"/>
      <c r="BN73" s="238"/>
      <c r="BO73" s="238"/>
      <c r="BP73" s="238"/>
      <c r="BQ73" s="238"/>
      <c r="BR73" s="238"/>
      <c r="BS73" s="238"/>
      <c r="BT73" s="238"/>
      <c r="BU73" s="238"/>
      <c r="BV73" s="351"/>
      <c r="BW73" s="351"/>
      <c r="BX73" s="351"/>
      <c r="BY73" s="351"/>
      <c r="BZ73" s="351"/>
      <c r="CA73" s="351"/>
      <c r="CB73" s="351"/>
      <c r="CC73" s="351"/>
      <c r="CD73" s="351"/>
      <c r="CE73" s="238"/>
      <c r="CF73" s="238"/>
      <c r="CG73" s="351"/>
      <c r="CH73" s="351"/>
      <c r="CI73" s="351"/>
      <c r="CJ73" s="351"/>
      <c r="CK73" s="351"/>
      <c r="CL73" s="351"/>
      <c r="CM73" s="351"/>
      <c r="CN73" s="351"/>
      <c r="CO73" s="351"/>
      <c r="CP73" s="351"/>
      <c r="CQ73" s="351"/>
      <c r="CR73" s="351"/>
      <c r="CS73" s="351"/>
      <c r="CT73" s="351"/>
      <c r="CU73" s="351"/>
      <c r="CV73" s="351"/>
      <c r="CW73" s="235">
        <f t="shared" si="173"/>
        <v>234.66356999999999</v>
      </c>
      <c r="CX73" s="238">
        <f>CX74</f>
        <v>234.66356999999999</v>
      </c>
      <c r="CY73" s="238"/>
      <c r="CZ73" s="351"/>
      <c r="DA73" s="351"/>
      <c r="DB73" s="351"/>
      <c r="DC73" s="351"/>
      <c r="DD73" s="351"/>
      <c r="DE73" s="351"/>
      <c r="DF73" s="235">
        <f t="shared" si="175"/>
        <v>45249.180620000006</v>
      </c>
      <c r="DG73" s="238">
        <f>DG74</f>
        <v>45249.180620000006</v>
      </c>
      <c r="DH73" s="238">
        <f>SUM(DH74:DH81)</f>
        <v>0</v>
      </c>
      <c r="DI73" s="235">
        <f t="shared" si="176"/>
        <v>45483.844190000003</v>
      </c>
      <c r="DJ73" s="238">
        <f>DJ74</f>
        <v>45483.844190000003</v>
      </c>
      <c r="DK73" s="238"/>
      <c r="DL73" s="238"/>
      <c r="DM73" s="238">
        <f t="shared" si="143"/>
        <v>45483.844190000003</v>
      </c>
      <c r="DN73" s="239">
        <f t="shared" si="144"/>
        <v>1</v>
      </c>
      <c r="DO73" s="238">
        <f>DO74</f>
        <v>45483.844190000003</v>
      </c>
      <c r="DP73" s="238"/>
      <c r="DQ73" s="238"/>
      <c r="DR73" s="235">
        <f t="shared" si="145"/>
        <v>0</v>
      </c>
      <c r="DS73" s="239">
        <f t="shared" si="177"/>
        <v>0</v>
      </c>
      <c r="DT73" s="235">
        <f t="shared" si="178"/>
        <v>0</v>
      </c>
      <c r="DU73" s="238"/>
      <c r="DV73" s="238"/>
      <c r="DW73" s="238"/>
      <c r="DX73" s="235">
        <f>DZ73+EB73+ED73</f>
        <v>12653.319090000001</v>
      </c>
      <c r="DY73" s="228">
        <f t="shared" ref="DY73:DY80" si="250">DX73/DI73</f>
        <v>0.27819370405771326</v>
      </c>
      <c r="DZ73" s="238">
        <f>DZ74</f>
        <v>12653.319090000001</v>
      </c>
      <c r="EA73" s="228">
        <f t="shared" ref="EA73:EA80" si="251">DZ73/DJ73</f>
        <v>0.27819370405771326</v>
      </c>
      <c r="EB73" s="234"/>
      <c r="EC73" s="228"/>
      <c r="ED73" s="300"/>
      <c r="EE73" s="228"/>
      <c r="EF73" s="234">
        <f t="shared" ref="EF73:EF81" si="252">EH73+EI73+EJ73</f>
        <v>32830.525099999999</v>
      </c>
      <c r="EG73" s="228">
        <f t="shared" si="136"/>
        <v>0.72180629594228662</v>
      </c>
      <c r="EH73" s="300">
        <f>EH74</f>
        <v>32830.525099999999</v>
      </c>
      <c r="EI73" s="351"/>
      <c r="EJ73" s="351"/>
      <c r="EK73" s="234">
        <f t="shared" si="181"/>
        <v>12653.319090000001</v>
      </c>
      <c r="EL73" s="228">
        <f t="shared" si="234"/>
        <v>0.27819370405771326</v>
      </c>
      <c r="EM73" s="228">
        <f t="shared" si="246"/>
        <v>0.27819370405771326</v>
      </c>
      <c r="EN73" s="228"/>
      <c r="EO73" s="228"/>
      <c r="EP73" s="228"/>
      <c r="EQ73" s="228"/>
      <c r="ER73" s="228"/>
      <c r="ES73" s="300">
        <f>ES74</f>
        <v>12653.319090000001</v>
      </c>
      <c r="ET73" s="228">
        <f t="shared" si="235"/>
        <v>0.27819370405771326</v>
      </c>
      <c r="EU73" s="238"/>
      <c r="EV73" s="228"/>
      <c r="EW73" s="238"/>
      <c r="EX73" s="238"/>
      <c r="EY73" s="235">
        <f t="shared" si="147"/>
        <v>32830.525099999999</v>
      </c>
      <c r="EZ73" s="228">
        <f t="shared" si="206"/>
        <v>0.72180629594228662</v>
      </c>
      <c r="FA73" s="238">
        <f>DO73-EK73</f>
        <v>32830.525099999999</v>
      </c>
      <c r="FB73" s="351"/>
      <c r="FC73" s="351"/>
      <c r="FD73" s="300">
        <f t="shared" si="247"/>
        <v>39463.844190000003</v>
      </c>
      <c r="FE73" s="228">
        <f t="shared" si="236"/>
        <v>0.86764531214968088</v>
      </c>
      <c r="FF73" s="300">
        <f>FF74</f>
        <v>39463.844190000003</v>
      </c>
      <c r="FG73" s="228">
        <f t="shared" si="237"/>
        <v>0.86764531214968088</v>
      </c>
      <c r="FH73" s="238"/>
      <c r="FI73" s="238"/>
      <c r="FJ73" s="238"/>
      <c r="FK73" s="238"/>
      <c r="FL73" s="300">
        <f t="shared" si="248"/>
        <v>0</v>
      </c>
      <c r="FM73" s="228" t="e">
        <f t="shared" si="238"/>
        <v>#DIV/0!</v>
      </c>
      <c r="FN73" s="300">
        <f>FN74</f>
        <v>0</v>
      </c>
      <c r="FO73" s="228" t="e">
        <f t="shared" si="239"/>
        <v>#DIV/0!</v>
      </c>
      <c r="FP73" s="238"/>
      <c r="FQ73" s="238"/>
      <c r="FR73" s="238"/>
      <c r="FS73" s="238"/>
      <c r="FT73" s="300">
        <f t="shared" si="249"/>
        <v>0</v>
      </c>
      <c r="FU73" s="228">
        <f t="shared" si="139"/>
        <v>0</v>
      </c>
      <c r="FV73" s="300">
        <f>FV74</f>
        <v>0</v>
      </c>
      <c r="FW73" s="238"/>
      <c r="FX73" s="238"/>
      <c r="FY73" s="238"/>
      <c r="FZ73" s="238"/>
      <c r="GA73" s="302" t="s">
        <v>202</v>
      </c>
    </row>
    <row r="74" spans="2:183" s="313" customFormat="1" ht="39" hidden="1" customHeight="1" x14ac:dyDescent="0.25">
      <c r="B74" s="303"/>
      <c r="C74" s="304" t="s">
        <v>184</v>
      </c>
      <c r="D74" s="305"/>
      <c r="E74" s="306"/>
      <c r="F74" s="306"/>
      <c r="G74" s="306"/>
      <c r="H74" s="306"/>
      <c r="I74" s="306"/>
      <c r="J74" s="306"/>
      <c r="K74" s="306"/>
      <c r="L74" s="306"/>
      <c r="M74" s="306"/>
      <c r="N74" s="306"/>
      <c r="O74" s="306"/>
      <c r="P74" s="306"/>
      <c r="Q74" s="307"/>
      <c r="R74" s="307"/>
      <c r="S74" s="307"/>
      <c r="T74" s="307"/>
      <c r="U74" s="307"/>
      <c r="V74" s="307"/>
      <c r="W74" s="307"/>
      <c r="X74" s="307"/>
      <c r="Y74" s="307"/>
      <c r="Z74" s="307"/>
      <c r="AA74" s="307"/>
      <c r="AB74" s="307"/>
      <c r="AC74" s="307"/>
      <c r="AD74" s="307"/>
      <c r="AE74" s="307"/>
      <c r="AF74" s="307"/>
      <c r="AG74" s="307"/>
      <c r="AH74" s="307"/>
      <c r="AI74" s="308"/>
      <c r="AJ74" s="307"/>
      <c r="AK74" s="308"/>
      <c r="AL74" s="308"/>
      <c r="AM74" s="342"/>
      <c r="AN74" s="337"/>
      <c r="AO74" s="309"/>
      <c r="AP74" s="337"/>
      <c r="AQ74" s="337"/>
      <c r="AR74" s="337"/>
      <c r="AS74" s="307"/>
      <c r="AT74" s="307"/>
      <c r="AU74" s="307"/>
      <c r="AV74" s="307"/>
      <c r="AW74" s="307"/>
      <c r="AX74" s="307"/>
      <c r="AY74" s="307"/>
      <c r="AZ74" s="307"/>
      <c r="BA74" s="307"/>
      <c r="BB74" s="307"/>
      <c r="BC74" s="307"/>
      <c r="BD74" s="307"/>
      <c r="BE74" s="307"/>
      <c r="BF74" s="307"/>
      <c r="BG74" s="307"/>
      <c r="BH74" s="307"/>
      <c r="BI74" s="307"/>
      <c r="BJ74" s="307"/>
      <c r="BK74" s="310"/>
      <c r="BL74" s="311"/>
      <c r="BM74" s="311"/>
      <c r="BN74" s="311"/>
      <c r="BO74" s="311"/>
      <c r="BP74" s="311"/>
      <c r="BQ74" s="311"/>
      <c r="BR74" s="311"/>
      <c r="BS74" s="311"/>
      <c r="BT74" s="311"/>
      <c r="BU74" s="311"/>
      <c r="BV74" s="307"/>
      <c r="BW74" s="307"/>
      <c r="BX74" s="307"/>
      <c r="BY74" s="307"/>
      <c r="BZ74" s="307"/>
      <c r="CA74" s="307"/>
      <c r="CB74" s="307"/>
      <c r="CC74" s="307"/>
      <c r="CD74" s="307"/>
      <c r="CE74" s="311"/>
      <c r="CF74" s="311"/>
      <c r="CG74" s="307"/>
      <c r="CH74" s="307"/>
      <c r="CI74" s="307"/>
      <c r="CJ74" s="307"/>
      <c r="CK74" s="307"/>
      <c r="CL74" s="307"/>
      <c r="CM74" s="307"/>
      <c r="CN74" s="307"/>
      <c r="CO74" s="307"/>
      <c r="CP74" s="307"/>
      <c r="CQ74" s="307"/>
      <c r="CR74" s="307"/>
      <c r="CS74" s="307"/>
      <c r="CT74" s="307"/>
      <c r="CU74" s="307"/>
      <c r="CV74" s="307"/>
      <c r="CW74" s="307">
        <f t="shared" si="173"/>
        <v>234.66356999999999</v>
      </c>
      <c r="CX74" s="307">
        <v>234.66356999999999</v>
      </c>
      <c r="CY74" s="307"/>
      <c r="CZ74" s="307"/>
      <c r="DA74" s="307"/>
      <c r="DB74" s="307"/>
      <c r="DC74" s="307"/>
      <c r="DD74" s="307"/>
      <c r="DE74" s="307"/>
      <c r="DF74" s="307">
        <f t="shared" si="175"/>
        <v>45249.180620000006</v>
      </c>
      <c r="DG74" s="307">
        <f>DJ74-CX74</f>
        <v>45249.180620000006</v>
      </c>
      <c r="DH74" s="307"/>
      <c r="DI74" s="307">
        <f t="shared" si="176"/>
        <v>45483.844190000003</v>
      </c>
      <c r="DJ74" s="307">
        <f>'[2]2020_уточн'!$ES$84</f>
        <v>45483.844190000003</v>
      </c>
      <c r="DK74" s="307"/>
      <c r="DL74" s="307"/>
      <c r="DM74" s="307">
        <f t="shared" si="143"/>
        <v>45483.844190000003</v>
      </c>
      <c r="DN74" s="239">
        <f t="shared" si="144"/>
        <v>1</v>
      </c>
      <c r="DO74" s="307">
        <f>DJ74</f>
        <v>45483.844190000003</v>
      </c>
      <c r="DP74" s="307"/>
      <c r="DQ74" s="307"/>
      <c r="DR74" s="235">
        <f t="shared" si="145"/>
        <v>0</v>
      </c>
      <c r="DS74" s="239">
        <f t="shared" si="177"/>
        <v>0</v>
      </c>
      <c r="DT74" s="235">
        <f t="shared" si="178"/>
        <v>0</v>
      </c>
      <c r="DU74" s="307"/>
      <c r="DV74" s="307"/>
      <c r="DW74" s="307"/>
      <c r="DX74" s="307">
        <f>DZ74+EB74+ED74</f>
        <v>12653.319090000001</v>
      </c>
      <c r="DY74" s="312">
        <f t="shared" si="250"/>
        <v>0.27819370405771326</v>
      </c>
      <c r="DZ74" s="307">
        <v>12653.319090000001</v>
      </c>
      <c r="EA74" s="312">
        <f t="shared" si="251"/>
        <v>0.27819370405771326</v>
      </c>
      <c r="EB74" s="234"/>
      <c r="EC74" s="312"/>
      <c r="ED74" s="306"/>
      <c r="EE74" s="312"/>
      <c r="EF74" s="293">
        <f t="shared" si="252"/>
        <v>32830.525099999999</v>
      </c>
      <c r="EG74" s="228">
        <f t="shared" si="136"/>
        <v>0.72180629594228662</v>
      </c>
      <c r="EH74" s="316">
        <f>DJ74-DZ74</f>
        <v>32830.525099999999</v>
      </c>
      <c r="EI74" s="307"/>
      <c r="EJ74" s="307"/>
      <c r="EK74" s="293">
        <f t="shared" si="181"/>
        <v>12653.319090000001</v>
      </c>
      <c r="EL74" s="312">
        <f t="shared" si="234"/>
        <v>0.27819370405771326</v>
      </c>
      <c r="EM74" s="228">
        <f t="shared" si="246"/>
        <v>0.27819370405771326</v>
      </c>
      <c r="EN74" s="312"/>
      <c r="EO74" s="312"/>
      <c r="EP74" s="312"/>
      <c r="EQ74" s="312"/>
      <c r="ER74" s="312"/>
      <c r="ES74" s="306">
        <f>DZ74</f>
        <v>12653.319090000001</v>
      </c>
      <c r="ET74" s="312">
        <f t="shared" si="235"/>
        <v>0.27819370405771326</v>
      </c>
      <c r="EU74" s="238"/>
      <c r="EV74" s="228"/>
      <c r="EW74" s="238"/>
      <c r="EX74" s="307"/>
      <c r="EY74" s="294">
        <f t="shared" si="147"/>
        <v>32830.525099999999</v>
      </c>
      <c r="EZ74" s="228">
        <f t="shared" si="206"/>
        <v>0.72180629594228662</v>
      </c>
      <c r="FA74" s="311">
        <f>DJ74-ES74</f>
        <v>32830.525099999999</v>
      </c>
      <c r="FB74" s="307"/>
      <c r="FC74" s="307"/>
      <c r="FD74" s="306">
        <f t="shared" si="247"/>
        <v>39463.844190000003</v>
      </c>
      <c r="FE74" s="312">
        <f t="shared" si="236"/>
        <v>0.86764531214968088</v>
      </c>
      <c r="FF74" s="306">
        <v>39463.844190000003</v>
      </c>
      <c r="FG74" s="312">
        <f t="shared" si="237"/>
        <v>0.86764531214968088</v>
      </c>
      <c r="FH74" s="307"/>
      <c r="FI74" s="307"/>
      <c r="FJ74" s="307"/>
      <c r="FK74" s="307"/>
      <c r="FL74" s="306">
        <f t="shared" si="248"/>
        <v>0</v>
      </c>
      <c r="FM74" s="312" t="e">
        <f t="shared" si="238"/>
        <v>#DIV/0!</v>
      </c>
      <c r="FN74" s="306"/>
      <c r="FO74" s="312" t="e">
        <f t="shared" si="239"/>
        <v>#DIV/0!</v>
      </c>
      <c r="FP74" s="307"/>
      <c r="FQ74" s="307"/>
      <c r="FR74" s="307"/>
      <c r="FS74" s="307"/>
      <c r="FT74" s="306">
        <f t="shared" si="249"/>
        <v>0</v>
      </c>
      <c r="FU74" s="312">
        <f t="shared" si="139"/>
        <v>0</v>
      </c>
      <c r="FV74" s="306">
        <f>ES74-DZ74</f>
        <v>0</v>
      </c>
      <c r="FW74" s="307"/>
      <c r="FX74" s="307"/>
      <c r="FY74" s="307"/>
      <c r="FZ74" s="307"/>
      <c r="GA74" s="317"/>
    </row>
    <row r="75" spans="2:183" s="363" customFormat="1" ht="87.75" hidden="1" customHeight="1" x14ac:dyDescent="0.25">
      <c r="B75" s="303" t="s">
        <v>198</v>
      </c>
      <c r="C75" s="292" t="s">
        <v>203</v>
      </c>
      <c r="D75" s="361"/>
      <c r="E75" s="341"/>
      <c r="F75" s="341"/>
      <c r="G75" s="341"/>
      <c r="H75" s="341"/>
      <c r="I75" s="341"/>
      <c r="J75" s="341"/>
      <c r="K75" s="341"/>
      <c r="L75" s="341"/>
      <c r="M75" s="341"/>
      <c r="N75" s="341"/>
      <c r="O75" s="341"/>
      <c r="P75" s="341"/>
      <c r="Q75" s="351"/>
      <c r="R75" s="351"/>
      <c r="S75" s="351"/>
      <c r="T75" s="351"/>
      <c r="U75" s="351"/>
      <c r="V75" s="351"/>
      <c r="W75" s="351"/>
      <c r="X75" s="351"/>
      <c r="Y75" s="351"/>
      <c r="Z75" s="351"/>
      <c r="AA75" s="351"/>
      <c r="AB75" s="351"/>
      <c r="AC75" s="351"/>
      <c r="AD75" s="351"/>
      <c r="AE75" s="351"/>
      <c r="AF75" s="351"/>
      <c r="AG75" s="351"/>
      <c r="AH75" s="351"/>
      <c r="AI75" s="356"/>
      <c r="AJ75" s="351"/>
      <c r="AK75" s="356"/>
      <c r="AL75" s="356"/>
      <c r="AM75" s="315"/>
      <c r="AN75" s="362"/>
      <c r="AO75" s="236"/>
      <c r="AP75" s="362"/>
      <c r="AQ75" s="362"/>
      <c r="AR75" s="362"/>
      <c r="AS75" s="351"/>
      <c r="AT75" s="351"/>
      <c r="AU75" s="351"/>
      <c r="AV75" s="351"/>
      <c r="AW75" s="351"/>
      <c r="AX75" s="351"/>
      <c r="AY75" s="351"/>
      <c r="AZ75" s="351"/>
      <c r="BA75" s="351"/>
      <c r="BB75" s="351"/>
      <c r="BC75" s="351"/>
      <c r="BD75" s="351"/>
      <c r="BE75" s="351"/>
      <c r="BF75" s="351"/>
      <c r="BG75" s="351"/>
      <c r="BH75" s="351"/>
      <c r="BI75" s="351"/>
      <c r="BJ75" s="351"/>
      <c r="BK75" s="237"/>
      <c r="BL75" s="238"/>
      <c r="BM75" s="238"/>
      <c r="BN75" s="238"/>
      <c r="BO75" s="238"/>
      <c r="BP75" s="238"/>
      <c r="BQ75" s="238"/>
      <c r="BR75" s="238"/>
      <c r="BS75" s="238"/>
      <c r="BT75" s="238"/>
      <c r="BU75" s="238"/>
      <c r="BV75" s="351"/>
      <c r="BW75" s="351"/>
      <c r="BX75" s="351"/>
      <c r="BY75" s="351"/>
      <c r="BZ75" s="351"/>
      <c r="CA75" s="351"/>
      <c r="CB75" s="351"/>
      <c r="CC75" s="351"/>
      <c r="CD75" s="351"/>
      <c r="CE75" s="238"/>
      <c r="CF75" s="238"/>
      <c r="CG75" s="351"/>
      <c r="CH75" s="351"/>
      <c r="CI75" s="351"/>
      <c r="CJ75" s="351"/>
      <c r="CK75" s="351"/>
      <c r="CL75" s="351"/>
      <c r="CM75" s="351"/>
      <c r="CN75" s="351"/>
      <c r="CO75" s="351"/>
      <c r="CP75" s="351"/>
      <c r="CQ75" s="351"/>
      <c r="CR75" s="351"/>
      <c r="CS75" s="351"/>
      <c r="CT75" s="351"/>
      <c r="CU75" s="351"/>
      <c r="CV75" s="351"/>
      <c r="CW75" s="235">
        <f>CX75</f>
        <v>3185.16588</v>
      </c>
      <c r="CX75" s="238">
        <f>CX76+CX77</f>
        <v>3185.16588</v>
      </c>
      <c r="CY75" s="351"/>
      <c r="CZ75" s="351"/>
      <c r="DA75" s="351"/>
      <c r="DB75" s="351"/>
      <c r="DC75" s="351"/>
      <c r="DD75" s="351"/>
      <c r="DE75" s="351"/>
      <c r="DF75" s="235">
        <f t="shared" si="175"/>
        <v>-3185.16588</v>
      </c>
      <c r="DG75" s="238">
        <f>DG76+DG77</f>
        <v>-3185.16588</v>
      </c>
      <c r="DH75" s="238">
        <f>SUM(DH77:DH84)</f>
        <v>0</v>
      </c>
      <c r="DI75" s="235">
        <f t="shared" si="176"/>
        <v>0</v>
      </c>
      <c r="DJ75" s="238">
        <f>DJ76+DJ77</f>
        <v>0</v>
      </c>
      <c r="DK75" s="238"/>
      <c r="DL75" s="238"/>
      <c r="DM75" s="238">
        <f t="shared" si="143"/>
        <v>2941.16588</v>
      </c>
      <c r="DN75" s="239" t="e">
        <f t="shared" si="144"/>
        <v>#DIV/0!</v>
      </c>
      <c r="DO75" s="238">
        <f>DO76+DO77</f>
        <v>2941.16588</v>
      </c>
      <c r="DP75" s="238"/>
      <c r="DQ75" s="238"/>
      <c r="DR75" s="235">
        <f t="shared" si="145"/>
        <v>-2941.16588</v>
      </c>
      <c r="DS75" s="239" t="e">
        <f t="shared" si="177"/>
        <v>#DIV/0!</v>
      </c>
      <c r="DT75" s="235">
        <f t="shared" si="178"/>
        <v>-2941.16588</v>
      </c>
      <c r="DU75" s="238"/>
      <c r="DV75" s="238"/>
      <c r="DW75" s="238"/>
      <c r="DX75" s="235">
        <f t="shared" ref="DX75:DX86" si="253">DZ75</f>
        <v>0</v>
      </c>
      <c r="DY75" s="228" t="e">
        <f t="shared" si="250"/>
        <v>#DIV/0!</v>
      </c>
      <c r="DZ75" s="235">
        <f>DZ76+DZ77</f>
        <v>0</v>
      </c>
      <c r="EA75" s="228" t="e">
        <f t="shared" si="251"/>
        <v>#DIV/0!</v>
      </c>
      <c r="EB75" s="234"/>
      <c r="EC75" s="228"/>
      <c r="ED75" s="234"/>
      <c r="EE75" s="228"/>
      <c r="EF75" s="234">
        <f t="shared" si="252"/>
        <v>2941.16588</v>
      </c>
      <c r="EG75" s="228" t="e">
        <f t="shared" si="136"/>
        <v>#DIV/0!</v>
      </c>
      <c r="EH75" s="300">
        <f>CS75-DR75</f>
        <v>2941.16588</v>
      </c>
      <c r="EI75" s="351"/>
      <c r="EJ75" s="351"/>
      <c r="EK75" s="234">
        <f>ES75</f>
        <v>0</v>
      </c>
      <c r="EL75" s="228" t="e">
        <f t="shared" si="234"/>
        <v>#DIV/0!</v>
      </c>
      <c r="EM75" s="228">
        <f t="shared" si="246"/>
        <v>0</v>
      </c>
      <c r="EN75" s="228"/>
      <c r="EO75" s="228"/>
      <c r="EP75" s="228"/>
      <c r="EQ75" s="228"/>
      <c r="ER75" s="228"/>
      <c r="ES75" s="234">
        <f>ES76+ES77</f>
        <v>0</v>
      </c>
      <c r="ET75" s="228" t="e">
        <f t="shared" si="235"/>
        <v>#DIV/0!</v>
      </c>
      <c r="EU75" s="238"/>
      <c r="EV75" s="228"/>
      <c r="EW75" s="238"/>
      <c r="EX75" s="351"/>
      <c r="EY75" s="235">
        <f t="shared" si="147"/>
        <v>2941.16588</v>
      </c>
      <c r="EZ75" s="228" t="e">
        <f t="shared" si="206"/>
        <v>#DIV/0!</v>
      </c>
      <c r="FA75" s="238">
        <f>DO75-EK75</f>
        <v>2941.16588</v>
      </c>
      <c r="FB75" s="351"/>
      <c r="FC75" s="351"/>
      <c r="FD75" s="234">
        <f t="shared" si="247"/>
        <v>0</v>
      </c>
      <c r="FE75" s="228" t="e">
        <f t="shared" si="236"/>
        <v>#DIV/0!</v>
      </c>
      <c r="FF75" s="234">
        <f>FF76+FF77</f>
        <v>0</v>
      </c>
      <c r="FG75" s="228" t="e">
        <f t="shared" si="237"/>
        <v>#DIV/0!</v>
      </c>
      <c r="FH75" s="235"/>
      <c r="FI75" s="235"/>
      <c r="FJ75" s="235"/>
      <c r="FK75" s="351"/>
      <c r="FL75" s="234">
        <f t="shared" si="248"/>
        <v>0</v>
      </c>
      <c r="FM75" s="228" t="e">
        <f t="shared" si="238"/>
        <v>#DIV/0!</v>
      </c>
      <c r="FN75" s="234">
        <f>FN76+FN77</f>
        <v>0</v>
      </c>
      <c r="FO75" s="228">
        <f t="shared" si="239"/>
        <v>0</v>
      </c>
      <c r="FP75" s="235"/>
      <c r="FQ75" s="235"/>
      <c r="FR75" s="235"/>
      <c r="FS75" s="351"/>
      <c r="FT75" s="234">
        <f t="shared" si="249"/>
        <v>0</v>
      </c>
      <c r="FU75" s="228" t="e">
        <f t="shared" si="139"/>
        <v>#DIV/0!</v>
      </c>
      <c r="FV75" s="234">
        <f>FV76+FV77</f>
        <v>0</v>
      </c>
      <c r="FW75" s="235"/>
      <c r="FX75" s="235"/>
      <c r="FY75" s="235"/>
      <c r="FZ75" s="351"/>
      <c r="GA75" s="364"/>
    </row>
    <row r="76" spans="2:183" s="313" customFormat="1" ht="42" hidden="1" customHeight="1" x14ac:dyDescent="0.25">
      <c r="B76" s="303"/>
      <c r="C76" s="304" t="s">
        <v>185</v>
      </c>
      <c r="D76" s="305"/>
      <c r="E76" s="306"/>
      <c r="F76" s="306"/>
      <c r="G76" s="306"/>
      <c r="H76" s="306"/>
      <c r="I76" s="306"/>
      <c r="J76" s="306"/>
      <c r="K76" s="306"/>
      <c r="L76" s="306"/>
      <c r="M76" s="306"/>
      <c r="N76" s="306"/>
      <c r="O76" s="306"/>
      <c r="P76" s="306"/>
      <c r="Q76" s="307"/>
      <c r="R76" s="307"/>
      <c r="S76" s="307"/>
      <c r="T76" s="307"/>
      <c r="U76" s="307"/>
      <c r="V76" s="307"/>
      <c r="W76" s="307"/>
      <c r="X76" s="307"/>
      <c r="Y76" s="307"/>
      <c r="Z76" s="307"/>
      <c r="AA76" s="307"/>
      <c r="AB76" s="307"/>
      <c r="AC76" s="307"/>
      <c r="AD76" s="307"/>
      <c r="AE76" s="307"/>
      <c r="AF76" s="307"/>
      <c r="AG76" s="307"/>
      <c r="AH76" s="307"/>
      <c r="AI76" s="308"/>
      <c r="AJ76" s="307"/>
      <c r="AK76" s="308"/>
      <c r="AL76" s="308"/>
      <c r="AM76" s="342"/>
      <c r="AN76" s="337"/>
      <c r="AO76" s="309"/>
      <c r="AP76" s="337"/>
      <c r="AQ76" s="337"/>
      <c r="AR76" s="337"/>
      <c r="AS76" s="307"/>
      <c r="AT76" s="307"/>
      <c r="AU76" s="307"/>
      <c r="AV76" s="307"/>
      <c r="AW76" s="307"/>
      <c r="AX76" s="307"/>
      <c r="AY76" s="307"/>
      <c r="AZ76" s="307"/>
      <c r="BA76" s="307"/>
      <c r="BB76" s="307"/>
      <c r="BC76" s="307"/>
      <c r="BD76" s="307"/>
      <c r="BE76" s="307"/>
      <c r="BF76" s="307"/>
      <c r="BG76" s="307"/>
      <c r="BH76" s="307"/>
      <c r="BI76" s="307"/>
      <c r="BJ76" s="307"/>
      <c r="BK76" s="310"/>
      <c r="BL76" s="311"/>
      <c r="BM76" s="311"/>
      <c r="BN76" s="311"/>
      <c r="BO76" s="311"/>
      <c r="BP76" s="311"/>
      <c r="BQ76" s="311"/>
      <c r="BR76" s="311"/>
      <c r="BS76" s="311"/>
      <c r="BT76" s="311"/>
      <c r="BU76" s="311"/>
      <c r="BV76" s="307"/>
      <c r="BW76" s="307"/>
      <c r="BX76" s="307"/>
      <c r="BY76" s="307"/>
      <c r="BZ76" s="307"/>
      <c r="CA76" s="307"/>
      <c r="CB76" s="307"/>
      <c r="CC76" s="307"/>
      <c r="CD76" s="307"/>
      <c r="CE76" s="311"/>
      <c r="CF76" s="311"/>
      <c r="CG76" s="307"/>
      <c r="CH76" s="307"/>
      <c r="CI76" s="307"/>
      <c r="CJ76" s="307"/>
      <c r="CK76" s="307"/>
      <c r="CL76" s="307"/>
      <c r="CM76" s="307"/>
      <c r="CN76" s="307"/>
      <c r="CO76" s="307"/>
      <c r="CP76" s="307"/>
      <c r="CQ76" s="307"/>
      <c r="CR76" s="307"/>
      <c r="CS76" s="307"/>
      <c r="CT76" s="307"/>
      <c r="CU76" s="307"/>
      <c r="CV76" s="307"/>
      <c r="CW76" s="294">
        <f>CX76</f>
        <v>1300</v>
      </c>
      <c r="CX76" s="311">
        <v>1300</v>
      </c>
      <c r="CY76" s="307"/>
      <c r="CZ76" s="307"/>
      <c r="DA76" s="307"/>
      <c r="DB76" s="307"/>
      <c r="DC76" s="307"/>
      <c r="DD76" s="307"/>
      <c r="DE76" s="307"/>
      <c r="DF76" s="294">
        <f>DG76</f>
        <v>-1300</v>
      </c>
      <c r="DG76" s="311">
        <f>DJ76-CX76</f>
        <v>-1300</v>
      </c>
      <c r="DH76" s="311"/>
      <c r="DI76" s="294">
        <f>DJ76</f>
        <v>0</v>
      </c>
      <c r="DJ76" s="311"/>
      <c r="DK76" s="311"/>
      <c r="DL76" s="311"/>
      <c r="DM76" s="311">
        <f t="shared" si="143"/>
        <v>1056</v>
      </c>
      <c r="DN76" s="239" t="e">
        <f t="shared" si="144"/>
        <v>#DIV/0!</v>
      </c>
      <c r="DO76" s="311">
        <v>1056</v>
      </c>
      <c r="DP76" s="311"/>
      <c r="DQ76" s="311"/>
      <c r="DR76" s="235">
        <f t="shared" si="145"/>
        <v>-1056</v>
      </c>
      <c r="DS76" s="239" t="e">
        <f t="shared" si="177"/>
        <v>#DIV/0!</v>
      </c>
      <c r="DT76" s="235">
        <f t="shared" si="178"/>
        <v>-1056</v>
      </c>
      <c r="DU76" s="311"/>
      <c r="DV76" s="311"/>
      <c r="DW76" s="311"/>
      <c r="DX76" s="294">
        <f t="shared" si="253"/>
        <v>0</v>
      </c>
      <c r="DY76" s="312" t="e">
        <f t="shared" si="250"/>
        <v>#DIV/0!</v>
      </c>
      <c r="DZ76" s="294"/>
      <c r="EA76" s="312" t="e">
        <f t="shared" si="251"/>
        <v>#DIV/0!</v>
      </c>
      <c r="EB76" s="234"/>
      <c r="EC76" s="312"/>
      <c r="ED76" s="293"/>
      <c r="EE76" s="312"/>
      <c r="EF76" s="234">
        <f t="shared" si="252"/>
        <v>0</v>
      </c>
      <c r="EG76" s="228" t="e">
        <f t="shared" si="136"/>
        <v>#DIV/0!</v>
      </c>
      <c r="EH76" s="300">
        <f>CN76-DZ76</f>
        <v>0</v>
      </c>
      <c r="EI76" s="307"/>
      <c r="EJ76" s="307"/>
      <c r="EK76" s="293">
        <f>ES76</f>
        <v>0</v>
      </c>
      <c r="EL76" s="312" t="e">
        <f t="shared" si="234"/>
        <v>#DIV/0!</v>
      </c>
      <c r="EM76" s="228">
        <f t="shared" si="246"/>
        <v>0</v>
      </c>
      <c r="EN76" s="312"/>
      <c r="EO76" s="312"/>
      <c r="EP76" s="312"/>
      <c r="EQ76" s="312"/>
      <c r="ER76" s="312"/>
      <c r="ES76" s="293">
        <v>0</v>
      </c>
      <c r="ET76" s="312" t="e">
        <f t="shared" si="235"/>
        <v>#DIV/0!</v>
      </c>
      <c r="EU76" s="238"/>
      <c r="EV76" s="228"/>
      <c r="EW76" s="238"/>
      <c r="EX76" s="307"/>
      <c r="EY76" s="235">
        <f t="shared" si="147"/>
        <v>0</v>
      </c>
      <c r="EZ76" s="228" t="e">
        <f t="shared" si="206"/>
        <v>#DIV/0!</v>
      </c>
      <c r="FA76" s="238">
        <f>DJ76-ES76</f>
        <v>0</v>
      </c>
      <c r="FB76" s="307"/>
      <c r="FC76" s="307"/>
      <c r="FD76" s="293">
        <f t="shared" si="247"/>
        <v>0</v>
      </c>
      <c r="FE76" s="312" t="e">
        <f t="shared" si="236"/>
        <v>#DIV/0!</v>
      </c>
      <c r="FF76" s="293"/>
      <c r="FG76" s="312" t="e">
        <f t="shared" si="237"/>
        <v>#DIV/0!</v>
      </c>
      <c r="FH76" s="294"/>
      <c r="FI76" s="294"/>
      <c r="FJ76" s="294"/>
      <c r="FK76" s="307"/>
      <c r="FL76" s="293">
        <f t="shared" si="248"/>
        <v>0</v>
      </c>
      <c r="FM76" s="312" t="e">
        <f t="shared" si="238"/>
        <v>#DIV/0!</v>
      </c>
      <c r="FN76" s="293"/>
      <c r="FO76" s="312">
        <f t="shared" si="239"/>
        <v>0</v>
      </c>
      <c r="FP76" s="294"/>
      <c r="FQ76" s="294"/>
      <c r="FR76" s="294"/>
      <c r="FS76" s="307"/>
      <c r="FT76" s="293">
        <f t="shared" si="249"/>
        <v>0</v>
      </c>
      <c r="FU76" s="312" t="e">
        <f t="shared" si="139"/>
        <v>#DIV/0!</v>
      </c>
      <c r="FV76" s="293"/>
      <c r="FW76" s="294"/>
      <c r="FX76" s="294"/>
      <c r="FY76" s="294"/>
      <c r="FZ76" s="307"/>
      <c r="GA76" s="317"/>
    </row>
    <row r="77" spans="2:183" s="313" customFormat="1" ht="15" hidden="1" customHeight="1" x14ac:dyDescent="0.25">
      <c r="B77" s="303"/>
      <c r="C77" s="304" t="s">
        <v>184</v>
      </c>
      <c r="D77" s="305"/>
      <c r="E77" s="306"/>
      <c r="F77" s="306"/>
      <c r="G77" s="306"/>
      <c r="H77" s="306"/>
      <c r="I77" s="306"/>
      <c r="J77" s="306"/>
      <c r="K77" s="306"/>
      <c r="L77" s="306"/>
      <c r="M77" s="306"/>
      <c r="N77" s="306"/>
      <c r="O77" s="306"/>
      <c r="P77" s="306"/>
      <c r="Q77" s="307"/>
      <c r="R77" s="307"/>
      <c r="S77" s="307"/>
      <c r="T77" s="307"/>
      <c r="U77" s="307"/>
      <c r="V77" s="307"/>
      <c r="W77" s="307"/>
      <c r="X77" s="307"/>
      <c r="Y77" s="307"/>
      <c r="Z77" s="307"/>
      <c r="AA77" s="307"/>
      <c r="AB77" s="307"/>
      <c r="AC77" s="307"/>
      <c r="AD77" s="307"/>
      <c r="AE77" s="307"/>
      <c r="AF77" s="307"/>
      <c r="AG77" s="307"/>
      <c r="AH77" s="307"/>
      <c r="AI77" s="308"/>
      <c r="AJ77" s="307"/>
      <c r="AK77" s="308"/>
      <c r="AL77" s="308"/>
      <c r="AM77" s="342"/>
      <c r="AN77" s="337"/>
      <c r="AO77" s="309"/>
      <c r="AP77" s="337"/>
      <c r="AQ77" s="337"/>
      <c r="AR77" s="337"/>
      <c r="AS77" s="307"/>
      <c r="AT77" s="307"/>
      <c r="AU77" s="307"/>
      <c r="AV77" s="307"/>
      <c r="AW77" s="307"/>
      <c r="AX77" s="307"/>
      <c r="AY77" s="307"/>
      <c r="AZ77" s="307"/>
      <c r="BA77" s="307"/>
      <c r="BB77" s="307"/>
      <c r="BC77" s="307"/>
      <c r="BD77" s="307"/>
      <c r="BE77" s="307"/>
      <c r="BF77" s="307"/>
      <c r="BG77" s="307"/>
      <c r="BH77" s="307"/>
      <c r="BI77" s="307"/>
      <c r="BJ77" s="307"/>
      <c r="BK77" s="310"/>
      <c r="BL77" s="311"/>
      <c r="BM77" s="311"/>
      <c r="BN77" s="311"/>
      <c r="BO77" s="311"/>
      <c r="BP77" s="311"/>
      <c r="BQ77" s="311"/>
      <c r="BR77" s="311"/>
      <c r="BS77" s="311"/>
      <c r="BT77" s="311"/>
      <c r="BU77" s="311"/>
      <c r="BV77" s="307"/>
      <c r="BW77" s="307"/>
      <c r="BX77" s="307"/>
      <c r="BY77" s="307"/>
      <c r="BZ77" s="307"/>
      <c r="CA77" s="307"/>
      <c r="CB77" s="307"/>
      <c r="CC77" s="307"/>
      <c r="CD77" s="307"/>
      <c r="CE77" s="311"/>
      <c r="CF77" s="311"/>
      <c r="CG77" s="307"/>
      <c r="CH77" s="307"/>
      <c r="CI77" s="307"/>
      <c r="CJ77" s="307"/>
      <c r="CK77" s="307"/>
      <c r="CL77" s="307"/>
      <c r="CM77" s="307"/>
      <c r="CN77" s="307"/>
      <c r="CO77" s="307"/>
      <c r="CP77" s="307"/>
      <c r="CQ77" s="307"/>
      <c r="CR77" s="307"/>
      <c r="CS77" s="307"/>
      <c r="CT77" s="307"/>
      <c r="CU77" s="307"/>
      <c r="CV77" s="307"/>
      <c r="CW77" s="307">
        <f>CX77+CY77</f>
        <v>1885.16588</v>
      </c>
      <c r="CX77" s="307">
        <v>1885.16588</v>
      </c>
      <c r="CY77" s="307"/>
      <c r="CZ77" s="307"/>
      <c r="DA77" s="307"/>
      <c r="DB77" s="307"/>
      <c r="DC77" s="307"/>
      <c r="DD77" s="307"/>
      <c r="DE77" s="307"/>
      <c r="DF77" s="307">
        <f>DG77+DH77</f>
        <v>-1885.16588</v>
      </c>
      <c r="DG77" s="307">
        <f>DJ77-CX77</f>
        <v>-1885.16588</v>
      </c>
      <c r="DH77" s="307"/>
      <c r="DI77" s="307">
        <f>DJ77+DL77</f>
        <v>0</v>
      </c>
      <c r="DJ77" s="307"/>
      <c r="DK77" s="307"/>
      <c r="DL77" s="311"/>
      <c r="DM77" s="307">
        <f t="shared" si="143"/>
        <v>1885.16588</v>
      </c>
      <c r="DN77" s="239" t="e">
        <f t="shared" si="144"/>
        <v>#DIV/0!</v>
      </c>
      <c r="DO77" s="307">
        <v>1885.16588</v>
      </c>
      <c r="DP77" s="311"/>
      <c r="DQ77" s="311"/>
      <c r="DR77" s="235">
        <f t="shared" si="145"/>
        <v>-1885.16588</v>
      </c>
      <c r="DS77" s="239" t="e">
        <f t="shared" si="177"/>
        <v>#DIV/0!</v>
      </c>
      <c r="DT77" s="235">
        <f t="shared" si="178"/>
        <v>-1885.16588</v>
      </c>
      <c r="DU77" s="311"/>
      <c r="DV77" s="311"/>
      <c r="DW77" s="311"/>
      <c r="DX77" s="294">
        <f t="shared" si="253"/>
        <v>0</v>
      </c>
      <c r="DY77" s="312" t="e">
        <f t="shared" si="250"/>
        <v>#DIV/0!</v>
      </c>
      <c r="DZ77" s="307"/>
      <c r="EA77" s="312" t="e">
        <f t="shared" si="251"/>
        <v>#DIV/0!</v>
      </c>
      <c r="EB77" s="234"/>
      <c r="EC77" s="312"/>
      <c r="ED77" s="306"/>
      <c r="EE77" s="312"/>
      <c r="EF77" s="234">
        <f t="shared" si="252"/>
        <v>0</v>
      </c>
      <c r="EG77" s="228" t="e">
        <f t="shared" si="136"/>
        <v>#DIV/0!</v>
      </c>
      <c r="EH77" s="300">
        <f>CN77-DZ77</f>
        <v>0</v>
      </c>
      <c r="EI77" s="307"/>
      <c r="EJ77" s="307"/>
      <c r="EK77" s="293">
        <f>ES77+EX77</f>
        <v>0</v>
      </c>
      <c r="EL77" s="312" t="e">
        <f t="shared" si="234"/>
        <v>#DIV/0!</v>
      </c>
      <c r="EM77" s="228">
        <f t="shared" si="246"/>
        <v>0</v>
      </c>
      <c r="EN77" s="312"/>
      <c r="EO77" s="312"/>
      <c r="EP77" s="312"/>
      <c r="EQ77" s="312"/>
      <c r="ER77" s="312"/>
      <c r="ES77" s="306">
        <f>DJ77</f>
        <v>0</v>
      </c>
      <c r="ET77" s="312" t="e">
        <f t="shared" si="235"/>
        <v>#DIV/0!</v>
      </c>
      <c r="EU77" s="238"/>
      <c r="EV77" s="228"/>
      <c r="EW77" s="238"/>
      <c r="EX77" s="307"/>
      <c r="EY77" s="235">
        <f t="shared" si="147"/>
        <v>0</v>
      </c>
      <c r="EZ77" s="228" t="e">
        <f t="shared" si="206"/>
        <v>#DIV/0!</v>
      </c>
      <c r="FA77" s="238">
        <f>DJ77-ES77</f>
        <v>0</v>
      </c>
      <c r="FB77" s="307"/>
      <c r="FC77" s="307"/>
      <c r="FD77" s="306">
        <f t="shared" si="247"/>
        <v>0</v>
      </c>
      <c r="FE77" s="312" t="e">
        <f t="shared" si="236"/>
        <v>#DIV/0!</v>
      </c>
      <c r="FF77" s="306"/>
      <c r="FG77" s="312" t="e">
        <f t="shared" si="237"/>
        <v>#DIV/0!</v>
      </c>
      <c r="FH77" s="307"/>
      <c r="FI77" s="307"/>
      <c r="FJ77" s="307"/>
      <c r="FK77" s="307"/>
      <c r="FL77" s="306">
        <f t="shared" si="248"/>
        <v>0</v>
      </c>
      <c r="FM77" s="312" t="e">
        <f t="shared" si="238"/>
        <v>#DIV/0!</v>
      </c>
      <c r="FN77" s="306"/>
      <c r="FO77" s="312">
        <f t="shared" si="239"/>
        <v>0</v>
      </c>
      <c r="FP77" s="307"/>
      <c r="FQ77" s="307"/>
      <c r="FR77" s="307"/>
      <c r="FS77" s="307"/>
      <c r="FT77" s="306">
        <f t="shared" si="249"/>
        <v>0</v>
      </c>
      <c r="FU77" s="312" t="e">
        <f t="shared" si="139"/>
        <v>#DIV/0!</v>
      </c>
      <c r="FV77" s="306"/>
      <c r="FW77" s="307"/>
      <c r="FX77" s="307"/>
      <c r="FY77" s="307"/>
      <c r="FZ77" s="307"/>
      <c r="GA77" s="317"/>
    </row>
    <row r="78" spans="2:183" s="363" customFormat="1" ht="93" customHeight="1" x14ac:dyDescent="0.3">
      <c r="B78" s="303" t="s">
        <v>198</v>
      </c>
      <c r="C78" s="292" t="s">
        <v>204</v>
      </c>
      <c r="D78" s="361"/>
      <c r="E78" s="341"/>
      <c r="F78" s="341"/>
      <c r="G78" s="341"/>
      <c r="H78" s="341"/>
      <c r="I78" s="341"/>
      <c r="J78" s="341"/>
      <c r="K78" s="341"/>
      <c r="L78" s="341"/>
      <c r="M78" s="341"/>
      <c r="N78" s="341"/>
      <c r="O78" s="341"/>
      <c r="P78" s="341"/>
      <c r="Q78" s="351"/>
      <c r="R78" s="351"/>
      <c r="S78" s="351"/>
      <c r="T78" s="351"/>
      <c r="U78" s="351"/>
      <c r="V78" s="351"/>
      <c r="W78" s="351"/>
      <c r="X78" s="351"/>
      <c r="Y78" s="351"/>
      <c r="Z78" s="351"/>
      <c r="AA78" s="351"/>
      <c r="AB78" s="351"/>
      <c r="AC78" s="351"/>
      <c r="AD78" s="351"/>
      <c r="AE78" s="351"/>
      <c r="AF78" s="351"/>
      <c r="AG78" s="351"/>
      <c r="AH78" s="351"/>
      <c r="AI78" s="356"/>
      <c r="AJ78" s="351"/>
      <c r="AK78" s="356"/>
      <c r="AL78" s="356"/>
      <c r="AM78" s="315"/>
      <c r="AN78" s="362"/>
      <c r="AO78" s="236"/>
      <c r="AP78" s="362"/>
      <c r="AQ78" s="362"/>
      <c r="AR78" s="362"/>
      <c r="AS78" s="351"/>
      <c r="AT78" s="351"/>
      <c r="AU78" s="351"/>
      <c r="AV78" s="351"/>
      <c r="AW78" s="351"/>
      <c r="AX78" s="351"/>
      <c r="AY78" s="351"/>
      <c r="AZ78" s="351"/>
      <c r="BA78" s="351"/>
      <c r="BB78" s="351"/>
      <c r="BC78" s="351"/>
      <c r="BD78" s="351"/>
      <c r="BE78" s="351"/>
      <c r="BF78" s="351"/>
      <c r="BG78" s="351"/>
      <c r="BH78" s="351"/>
      <c r="BI78" s="351"/>
      <c r="BJ78" s="351"/>
      <c r="BK78" s="237"/>
      <c r="BL78" s="238"/>
      <c r="BM78" s="238"/>
      <c r="BN78" s="238"/>
      <c r="BO78" s="238"/>
      <c r="BP78" s="238"/>
      <c r="BQ78" s="238"/>
      <c r="BR78" s="238"/>
      <c r="BS78" s="238"/>
      <c r="BT78" s="238"/>
      <c r="BU78" s="238"/>
      <c r="BV78" s="351"/>
      <c r="BW78" s="351"/>
      <c r="BX78" s="351"/>
      <c r="BY78" s="351"/>
      <c r="BZ78" s="351"/>
      <c r="CA78" s="351"/>
      <c r="CB78" s="351"/>
      <c r="CC78" s="351"/>
      <c r="CD78" s="351"/>
      <c r="CE78" s="238"/>
      <c r="CF78" s="238"/>
      <c r="CG78" s="351"/>
      <c r="CH78" s="351"/>
      <c r="CI78" s="351"/>
      <c r="CJ78" s="351"/>
      <c r="CK78" s="351"/>
      <c r="CL78" s="351"/>
      <c r="CM78" s="351"/>
      <c r="CN78" s="351"/>
      <c r="CO78" s="351"/>
      <c r="CP78" s="351"/>
      <c r="CQ78" s="351"/>
      <c r="CR78" s="351"/>
      <c r="CS78" s="351"/>
      <c r="CT78" s="351"/>
      <c r="CU78" s="351"/>
      <c r="CV78" s="351"/>
      <c r="CW78" s="351">
        <f>CX78</f>
        <v>15591.905629999999</v>
      </c>
      <c r="CX78" s="351">
        <f>CX79+CX80</f>
        <v>15591.905629999999</v>
      </c>
      <c r="CY78" s="351"/>
      <c r="CZ78" s="351"/>
      <c r="DA78" s="351"/>
      <c r="DB78" s="351"/>
      <c r="DC78" s="351"/>
      <c r="DD78" s="351"/>
      <c r="DE78" s="351"/>
      <c r="DF78" s="235">
        <f>DG78</f>
        <v>-4102.6871899999996</v>
      </c>
      <c r="DG78" s="238">
        <f>DG79+DG80</f>
        <v>-4102.6871899999996</v>
      </c>
      <c r="DH78" s="238"/>
      <c r="DI78" s="235">
        <f>DJ78</f>
        <v>11489.218440000001</v>
      </c>
      <c r="DJ78" s="238">
        <f>DJ79+DJ80</f>
        <v>11489.218440000001</v>
      </c>
      <c r="DK78" s="238"/>
      <c r="DL78" s="238"/>
      <c r="DM78" s="238">
        <f t="shared" si="143"/>
        <v>21841.68648</v>
      </c>
      <c r="DN78" s="239">
        <f t="shared" si="144"/>
        <v>1.9010593796317445</v>
      </c>
      <c r="DO78" s="238">
        <f>DO79+DO80</f>
        <v>21841.68648</v>
      </c>
      <c r="DP78" s="238"/>
      <c r="DQ78" s="238"/>
      <c r="DR78" s="235">
        <f t="shared" si="145"/>
        <v>-10352.46804</v>
      </c>
      <c r="DS78" s="239">
        <f t="shared" si="177"/>
        <v>-0.90105937963174454</v>
      </c>
      <c r="DT78" s="235">
        <f t="shared" si="178"/>
        <v>-10352.46804</v>
      </c>
      <c r="DU78" s="238"/>
      <c r="DV78" s="238"/>
      <c r="DW78" s="238"/>
      <c r="DX78" s="235">
        <f t="shared" si="253"/>
        <v>11477.94412</v>
      </c>
      <c r="DY78" s="228">
        <f t="shared" si="250"/>
        <v>0.99901870435670814</v>
      </c>
      <c r="DZ78" s="238">
        <f>DZ79+DZ80</f>
        <v>11477.94412</v>
      </c>
      <c r="EA78" s="228">
        <f t="shared" si="251"/>
        <v>0.99901870435670814</v>
      </c>
      <c r="EB78" s="234"/>
      <c r="EC78" s="228"/>
      <c r="ED78" s="300"/>
      <c r="EE78" s="228"/>
      <c r="EF78" s="234">
        <f t="shared" si="252"/>
        <v>11.274319999999999</v>
      </c>
      <c r="EG78" s="228">
        <f t="shared" si="136"/>
        <v>9.8129564329181638E-4</v>
      </c>
      <c r="EH78" s="300">
        <f>SUM(EH79:EH80)</f>
        <v>11.274319999999999</v>
      </c>
      <c r="EI78" s="351"/>
      <c r="EJ78" s="351"/>
      <c r="EK78" s="234">
        <f>ES78</f>
        <v>11477.94412</v>
      </c>
      <c r="EL78" s="228">
        <f t="shared" si="234"/>
        <v>0.99901870435670814</v>
      </c>
      <c r="EM78" s="228">
        <f t="shared" si="246"/>
        <v>0.52550631245943968</v>
      </c>
      <c r="EN78" s="228"/>
      <c r="EO78" s="228"/>
      <c r="EP78" s="228"/>
      <c r="EQ78" s="228"/>
      <c r="ER78" s="228"/>
      <c r="ES78" s="300">
        <f>ES79+ES80</f>
        <v>11477.94412</v>
      </c>
      <c r="ET78" s="228">
        <f t="shared" si="235"/>
        <v>0.99901870435670814</v>
      </c>
      <c r="EU78" s="238"/>
      <c r="EV78" s="228"/>
      <c r="EW78" s="238"/>
      <c r="EX78" s="351"/>
      <c r="EY78" s="235">
        <f t="shared" si="147"/>
        <v>11.274319999999999</v>
      </c>
      <c r="EZ78" s="228">
        <f t="shared" si="206"/>
        <v>9.8129564329181638E-4</v>
      </c>
      <c r="FA78" s="238">
        <f>SUM(FA79:FA80)</f>
        <v>11.274319999999999</v>
      </c>
      <c r="FB78" s="351"/>
      <c r="FC78" s="351"/>
      <c r="FD78" s="300">
        <f t="shared" si="247"/>
        <v>11489.218440000001</v>
      </c>
      <c r="FE78" s="228">
        <f t="shared" si="236"/>
        <v>1</v>
      </c>
      <c r="FF78" s="300">
        <f>FF79+FF80</f>
        <v>11489.218440000001</v>
      </c>
      <c r="FG78" s="228">
        <f t="shared" si="237"/>
        <v>1</v>
      </c>
      <c r="FH78" s="238"/>
      <c r="FI78" s="238"/>
      <c r="FJ78" s="238"/>
      <c r="FK78" s="351"/>
      <c r="FL78" s="300">
        <f t="shared" si="248"/>
        <v>0</v>
      </c>
      <c r="FM78" s="228" t="e">
        <f t="shared" si="238"/>
        <v>#DIV/0!</v>
      </c>
      <c r="FN78" s="300">
        <f>FN79+FN80</f>
        <v>0</v>
      </c>
      <c r="FO78" s="228">
        <f t="shared" si="239"/>
        <v>0</v>
      </c>
      <c r="FP78" s="238"/>
      <c r="FQ78" s="238"/>
      <c r="FR78" s="238"/>
      <c r="FS78" s="351"/>
      <c r="FT78" s="300">
        <f t="shared" si="249"/>
        <v>0</v>
      </c>
      <c r="FU78" s="228">
        <f t="shared" si="139"/>
        <v>0</v>
      </c>
      <c r="FV78" s="300">
        <f>FV79+FV80</f>
        <v>0</v>
      </c>
      <c r="FW78" s="238"/>
      <c r="FX78" s="238"/>
      <c r="FY78" s="238"/>
      <c r="FZ78" s="351"/>
      <c r="GA78" s="302" t="s">
        <v>205</v>
      </c>
    </row>
    <row r="79" spans="2:183" s="313" customFormat="1" ht="33" hidden="1" customHeight="1" x14ac:dyDescent="0.25">
      <c r="B79" s="303"/>
      <c r="C79" s="304" t="s">
        <v>191</v>
      </c>
      <c r="D79" s="305"/>
      <c r="E79" s="306"/>
      <c r="F79" s="306"/>
      <c r="G79" s="306"/>
      <c r="H79" s="306"/>
      <c r="I79" s="306"/>
      <c r="J79" s="306"/>
      <c r="K79" s="306"/>
      <c r="L79" s="306"/>
      <c r="M79" s="306"/>
      <c r="N79" s="306"/>
      <c r="O79" s="306"/>
      <c r="P79" s="306"/>
      <c r="Q79" s="307"/>
      <c r="R79" s="307"/>
      <c r="S79" s="307"/>
      <c r="T79" s="307"/>
      <c r="U79" s="307"/>
      <c r="V79" s="307"/>
      <c r="W79" s="307"/>
      <c r="X79" s="307"/>
      <c r="Y79" s="307"/>
      <c r="Z79" s="307"/>
      <c r="AA79" s="307"/>
      <c r="AB79" s="307"/>
      <c r="AC79" s="307"/>
      <c r="AD79" s="307"/>
      <c r="AE79" s="307"/>
      <c r="AF79" s="307"/>
      <c r="AG79" s="307"/>
      <c r="AH79" s="307"/>
      <c r="AI79" s="308"/>
      <c r="AJ79" s="307"/>
      <c r="AK79" s="308"/>
      <c r="AL79" s="308"/>
      <c r="AM79" s="342"/>
      <c r="AN79" s="337"/>
      <c r="AO79" s="309"/>
      <c r="AP79" s="337"/>
      <c r="AQ79" s="337"/>
      <c r="AR79" s="337"/>
      <c r="AS79" s="307"/>
      <c r="AT79" s="307"/>
      <c r="AU79" s="307"/>
      <c r="AV79" s="307"/>
      <c r="AW79" s="307"/>
      <c r="AX79" s="307"/>
      <c r="AY79" s="307"/>
      <c r="AZ79" s="307"/>
      <c r="BA79" s="307"/>
      <c r="BB79" s="307"/>
      <c r="BC79" s="307"/>
      <c r="BD79" s="307"/>
      <c r="BE79" s="307"/>
      <c r="BF79" s="307"/>
      <c r="BG79" s="307"/>
      <c r="BH79" s="307"/>
      <c r="BI79" s="307"/>
      <c r="BJ79" s="307"/>
      <c r="BK79" s="310"/>
      <c r="BL79" s="311"/>
      <c r="BM79" s="311"/>
      <c r="BN79" s="311"/>
      <c r="BO79" s="311"/>
      <c r="BP79" s="311"/>
      <c r="BQ79" s="311"/>
      <c r="BR79" s="311"/>
      <c r="BS79" s="311"/>
      <c r="BT79" s="311"/>
      <c r="BU79" s="311"/>
      <c r="BV79" s="307"/>
      <c r="BW79" s="307"/>
      <c r="BX79" s="307"/>
      <c r="BY79" s="307"/>
      <c r="BZ79" s="307"/>
      <c r="CA79" s="307"/>
      <c r="CB79" s="307"/>
      <c r="CC79" s="307"/>
      <c r="CD79" s="307"/>
      <c r="CE79" s="311"/>
      <c r="CF79" s="311"/>
      <c r="CG79" s="307"/>
      <c r="CH79" s="307"/>
      <c r="CI79" s="307"/>
      <c r="CJ79" s="307"/>
      <c r="CK79" s="307"/>
      <c r="CL79" s="307"/>
      <c r="CM79" s="307"/>
      <c r="CN79" s="307"/>
      <c r="CO79" s="307"/>
      <c r="CP79" s="307"/>
      <c r="CQ79" s="307"/>
      <c r="CR79" s="307"/>
      <c r="CS79" s="307"/>
      <c r="CT79" s="307"/>
      <c r="CU79" s="307"/>
      <c r="CV79" s="307"/>
      <c r="CW79" s="307">
        <f>CX79</f>
        <v>15000</v>
      </c>
      <c r="CX79" s="307">
        <v>15000</v>
      </c>
      <c r="CY79" s="307"/>
      <c r="CZ79" s="307"/>
      <c r="DA79" s="307"/>
      <c r="DB79" s="307"/>
      <c r="DC79" s="307"/>
      <c r="DD79" s="307"/>
      <c r="DE79" s="307"/>
      <c r="DF79" s="294">
        <f>DG79</f>
        <v>-3522.0558799999999</v>
      </c>
      <c r="DG79" s="311">
        <f>DJ79-CX79</f>
        <v>-3522.0558799999999</v>
      </c>
      <c r="DH79" s="311"/>
      <c r="DI79" s="294">
        <f>DJ79</f>
        <v>11477.94412</v>
      </c>
      <c r="DJ79" s="311">
        <v>11477.94412</v>
      </c>
      <c r="DK79" s="311"/>
      <c r="DL79" s="307"/>
      <c r="DM79" s="311">
        <f t="shared" si="143"/>
        <v>21261.05517</v>
      </c>
      <c r="DN79" s="239">
        <f t="shared" si="144"/>
        <v>1.8523400138316757</v>
      </c>
      <c r="DO79" s="311">
        <v>21261.05517</v>
      </c>
      <c r="DP79" s="307"/>
      <c r="DQ79" s="307"/>
      <c r="DR79" s="235">
        <f t="shared" si="145"/>
        <v>-9783.1110499999995</v>
      </c>
      <c r="DS79" s="239">
        <f t="shared" si="177"/>
        <v>-0.85234001383167557</v>
      </c>
      <c r="DT79" s="235">
        <f t="shared" si="178"/>
        <v>-9783.1110499999995</v>
      </c>
      <c r="DU79" s="307"/>
      <c r="DV79" s="307"/>
      <c r="DW79" s="307"/>
      <c r="DX79" s="294">
        <f t="shared" si="253"/>
        <v>11477.94412</v>
      </c>
      <c r="DY79" s="312">
        <f t="shared" si="250"/>
        <v>1</v>
      </c>
      <c r="DZ79" s="311">
        <f>'[4]по объектам (2)'!$E$31</f>
        <v>11477.94412</v>
      </c>
      <c r="EA79" s="312">
        <f t="shared" si="251"/>
        <v>1</v>
      </c>
      <c r="EB79" s="234"/>
      <c r="EC79" s="312"/>
      <c r="ED79" s="316"/>
      <c r="EE79" s="312"/>
      <c r="EF79" s="293">
        <f t="shared" si="252"/>
        <v>0</v>
      </c>
      <c r="EG79" s="228">
        <f t="shared" si="136"/>
        <v>0</v>
      </c>
      <c r="EH79" s="316">
        <f t="shared" ref="EH79:EH80" si="254">DJ79-DZ79</f>
        <v>0</v>
      </c>
      <c r="EI79" s="307"/>
      <c r="EJ79" s="307"/>
      <c r="EK79" s="293">
        <f>ES79</f>
        <v>11477.94412</v>
      </c>
      <c r="EL79" s="312">
        <f t="shared" si="234"/>
        <v>1</v>
      </c>
      <c r="EM79" s="228">
        <f t="shared" si="246"/>
        <v>0.53985768948079915</v>
      </c>
      <c r="EN79" s="312"/>
      <c r="EO79" s="312"/>
      <c r="EP79" s="312"/>
      <c r="EQ79" s="312"/>
      <c r="ER79" s="312"/>
      <c r="ES79" s="316">
        <v>11477.94412</v>
      </c>
      <c r="ET79" s="312">
        <f t="shared" si="235"/>
        <v>1</v>
      </c>
      <c r="EU79" s="238"/>
      <c r="EV79" s="228"/>
      <c r="EW79" s="238"/>
      <c r="EX79" s="307"/>
      <c r="EY79" s="294">
        <f t="shared" si="147"/>
        <v>0</v>
      </c>
      <c r="EZ79" s="228">
        <f t="shared" si="206"/>
        <v>0</v>
      </c>
      <c r="FA79" s="311">
        <f>DJ79-ES79</f>
        <v>0</v>
      </c>
      <c r="FB79" s="307"/>
      <c r="FC79" s="307"/>
      <c r="FD79" s="306">
        <f t="shared" si="247"/>
        <v>11477.94412</v>
      </c>
      <c r="FE79" s="312">
        <f t="shared" si="236"/>
        <v>1</v>
      </c>
      <c r="FF79" s="316">
        <v>11477.94412</v>
      </c>
      <c r="FG79" s="312">
        <f t="shared" si="237"/>
        <v>1</v>
      </c>
      <c r="FH79" s="311"/>
      <c r="FI79" s="311"/>
      <c r="FJ79" s="311"/>
      <c r="FK79" s="307"/>
      <c r="FL79" s="306">
        <f t="shared" si="248"/>
        <v>0</v>
      </c>
      <c r="FM79" s="312" t="e">
        <f t="shared" si="238"/>
        <v>#DIV/0!</v>
      </c>
      <c r="FN79" s="316"/>
      <c r="FO79" s="312">
        <f t="shared" si="239"/>
        <v>0</v>
      </c>
      <c r="FP79" s="311"/>
      <c r="FQ79" s="311"/>
      <c r="FR79" s="311"/>
      <c r="FS79" s="307"/>
      <c r="FT79" s="306">
        <f t="shared" si="249"/>
        <v>0</v>
      </c>
      <c r="FU79" s="312">
        <f t="shared" si="139"/>
        <v>0</v>
      </c>
      <c r="FV79" s="306">
        <f>ES79-DZ79</f>
        <v>0</v>
      </c>
      <c r="FW79" s="311"/>
      <c r="FX79" s="311"/>
      <c r="FY79" s="311"/>
      <c r="FZ79" s="307"/>
      <c r="GA79" s="317"/>
    </row>
    <row r="80" spans="2:183" s="313" customFormat="1" ht="30" hidden="1" customHeight="1" x14ac:dyDescent="0.25">
      <c r="B80" s="303"/>
      <c r="C80" s="304" t="s">
        <v>184</v>
      </c>
      <c r="D80" s="305"/>
      <c r="E80" s="306"/>
      <c r="F80" s="306"/>
      <c r="G80" s="306"/>
      <c r="H80" s="306"/>
      <c r="I80" s="306"/>
      <c r="J80" s="306"/>
      <c r="K80" s="306"/>
      <c r="L80" s="306"/>
      <c r="M80" s="306"/>
      <c r="N80" s="306"/>
      <c r="O80" s="306"/>
      <c r="P80" s="306"/>
      <c r="Q80" s="307"/>
      <c r="R80" s="307"/>
      <c r="S80" s="307"/>
      <c r="T80" s="307"/>
      <c r="U80" s="307"/>
      <c r="V80" s="307"/>
      <c r="W80" s="307"/>
      <c r="X80" s="307"/>
      <c r="Y80" s="307"/>
      <c r="Z80" s="307"/>
      <c r="AA80" s="307"/>
      <c r="AB80" s="307"/>
      <c r="AC80" s="307"/>
      <c r="AD80" s="307"/>
      <c r="AE80" s="307"/>
      <c r="AF80" s="307"/>
      <c r="AG80" s="307"/>
      <c r="AH80" s="307"/>
      <c r="AI80" s="308"/>
      <c r="AJ80" s="307"/>
      <c r="AK80" s="308"/>
      <c r="AL80" s="308"/>
      <c r="AM80" s="342"/>
      <c r="AN80" s="337"/>
      <c r="AO80" s="309"/>
      <c r="AP80" s="337"/>
      <c r="AQ80" s="337"/>
      <c r="AR80" s="337"/>
      <c r="AS80" s="307"/>
      <c r="AT80" s="307"/>
      <c r="AU80" s="307"/>
      <c r="AV80" s="307"/>
      <c r="AW80" s="307"/>
      <c r="AX80" s="307"/>
      <c r="AY80" s="307"/>
      <c r="AZ80" s="307"/>
      <c r="BA80" s="307"/>
      <c r="BB80" s="307"/>
      <c r="BC80" s="307"/>
      <c r="BD80" s="307"/>
      <c r="BE80" s="307"/>
      <c r="BF80" s="307"/>
      <c r="BG80" s="307"/>
      <c r="BH80" s="307"/>
      <c r="BI80" s="307"/>
      <c r="BJ80" s="307"/>
      <c r="BK80" s="310"/>
      <c r="BL80" s="311"/>
      <c r="BM80" s="311"/>
      <c r="BN80" s="311"/>
      <c r="BO80" s="311"/>
      <c r="BP80" s="311"/>
      <c r="BQ80" s="311"/>
      <c r="BR80" s="311"/>
      <c r="BS80" s="311"/>
      <c r="BT80" s="311"/>
      <c r="BU80" s="311"/>
      <c r="BV80" s="307"/>
      <c r="BW80" s="307"/>
      <c r="BX80" s="307"/>
      <c r="BY80" s="307"/>
      <c r="BZ80" s="307"/>
      <c r="CA80" s="307"/>
      <c r="CB80" s="307"/>
      <c r="CC80" s="307"/>
      <c r="CD80" s="307"/>
      <c r="CE80" s="311"/>
      <c r="CF80" s="311"/>
      <c r="CG80" s="307"/>
      <c r="CH80" s="307"/>
      <c r="CI80" s="307"/>
      <c r="CJ80" s="307"/>
      <c r="CK80" s="307"/>
      <c r="CL80" s="307"/>
      <c r="CM80" s="307"/>
      <c r="CN80" s="307"/>
      <c r="CO80" s="307"/>
      <c r="CP80" s="307"/>
      <c r="CQ80" s="307"/>
      <c r="CR80" s="307"/>
      <c r="CS80" s="307"/>
      <c r="CT80" s="307"/>
      <c r="CU80" s="307"/>
      <c r="CV80" s="307"/>
      <c r="CW80" s="307">
        <f>CX80+CY80</f>
        <v>591.90562999999997</v>
      </c>
      <c r="CX80" s="307">
        <v>591.90562999999997</v>
      </c>
      <c r="CY80" s="307"/>
      <c r="CZ80" s="307"/>
      <c r="DA80" s="307"/>
      <c r="DB80" s="307"/>
      <c r="DC80" s="307"/>
      <c r="DD80" s="307"/>
      <c r="DE80" s="307"/>
      <c r="DF80" s="307">
        <f>DG80+DH80</f>
        <v>-580.63130999999998</v>
      </c>
      <c r="DG80" s="307">
        <f>DJ80-CX80</f>
        <v>-580.63130999999998</v>
      </c>
      <c r="DH80" s="307"/>
      <c r="DI80" s="307">
        <f>DJ80+DL80</f>
        <v>11.274319999999999</v>
      </c>
      <c r="DJ80" s="307">
        <v>11.274319999999999</v>
      </c>
      <c r="DK80" s="307"/>
      <c r="DL80" s="307"/>
      <c r="DM80" s="307">
        <f t="shared" si="143"/>
        <v>580.63130999999998</v>
      </c>
      <c r="DN80" s="239">
        <f t="shared" si="144"/>
        <v>51.500339710066775</v>
      </c>
      <c r="DO80" s="307">
        <v>580.63130999999998</v>
      </c>
      <c r="DP80" s="307"/>
      <c r="DQ80" s="307"/>
      <c r="DR80" s="235">
        <f t="shared" si="145"/>
        <v>-569.35699</v>
      </c>
      <c r="DS80" s="239">
        <f t="shared" si="177"/>
        <v>-50.500339710066775</v>
      </c>
      <c r="DT80" s="235">
        <f t="shared" si="178"/>
        <v>-569.35699</v>
      </c>
      <c r="DU80" s="307"/>
      <c r="DV80" s="307"/>
      <c r="DW80" s="307"/>
      <c r="DX80" s="294">
        <f t="shared" si="253"/>
        <v>0</v>
      </c>
      <c r="DY80" s="312">
        <f t="shared" si="250"/>
        <v>0</v>
      </c>
      <c r="DZ80" s="307">
        <v>0</v>
      </c>
      <c r="EA80" s="312">
        <f t="shared" si="251"/>
        <v>0</v>
      </c>
      <c r="EB80" s="234"/>
      <c r="EC80" s="312"/>
      <c r="ED80" s="306"/>
      <c r="EE80" s="312"/>
      <c r="EF80" s="293">
        <f t="shared" si="252"/>
        <v>11.274319999999999</v>
      </c>
      <c r="EG80" s="228">
        <f t="shared" si="136"/>
        <v>1</v>
      </c>
      <c r="EH80" s="316">
        <f t="shared" si="254"/>
        <v>11.274319999999999</v>
      </c>
      <c r="EI80" s="307"/>
      <c r="EJ80" s="307"/>
      <c r="EK80" s="306">
        <f>ES80+EX80</f>
        <v>0</v>
      </c>
      <c r="EL80" s="312">
        <f t="shared" si="234"/>
        <v>0</v>
      </c>
      <c r="EM80" s="228">
        <f t="shared" si="246"/>
        <v>0</v>
      </c>
      <c r="EN80" s="312"/>
      <c r="EO80" s="312"/>
      <c r="EP80" s="312"/>
      <c r="EQ80" s="312"/>
      <c r="ER80" s="312"/>
      <c r="ES80" s="306">
        <v>0</v>
      </c>
      <c r="ET80" s="312">
        <f t="shared" si="235"/>
        <v>0</v>
      </c>
      <c r="EU80" s="238"/>
      <c r="EV80" s="228"/>
      <c r="EW80" s="238"/>
      <c r="EX80" s="307"/>
      <c r="EY80" s="294">
        <f t="shared" si="147"/>
        <v>11.274319999999999</v>
      </c>
      <c r="EZ80" s="228">
        <f t="shared" si="206"/>
        <v>1</v>
      </c>
      <c r="FA80" s="311">
        <f>DJ80-ES80</f>
        <v>11.274319999999999</v>
      </c>
      <c r="FB80" s="307"/>
      <c r="FC80" s="307"/>
      <c r="FD80" s="306">
        <f t="shared" si="247"/>
        <v>11.274319999999989</v>
      </c>
      <c r="FE80" s="312">
        <f t="shared" si="236"/>
        <v>0.999999999999999</v>
      </c>
      <c r="FF80" s="306">
        <f>'[1]по объектам (2)'!$K$39</f>
        <v>11.274319999999989</v>
      </c>
      <c r="FG80" s="312">
        <f t="shared" si="237"/>
        <v>0.999999999999999</v>
      </c>
      <c r="FH80" s="307"/>
      <c r="FI80" s="307"/>
      <c r="FJ80" s="307"/>
      <c r="FK80" s="307"/>
      <c r="FL80" s="306">
        <f t="shared" si="248"/>
        <v>0</v>
      </c>
      <c r="FM80" s="312" t="e">
        <f t="shared" si="238"/>
        <v>#DIV/0!</v>
      </c>
      <c r="FN80" s="306"/>
      <c r="FO80" s="312">
        <f t="shared" si="239"/>
        <v>0</v>
      </c>
      <c r="FP80" s="307"/>
      <c r="FQ80" s="307"/>
      <c r="FR80" s="307"/>
      <c r="FS80" s="307"/>
      <c r="FT80" s="306">
        <f t="shared" si="249"/>
        <v>0</v>
      </c>
      <c r="FU80" s="312">
        <v>0</v>
      </c>
      <c r="FV80" s="306">
        <f>ES80-DZ80</f>
        <v>0</v>
      </c>
      <c r="FW80" s="307"/>
      <c r="FX80" s="307"/>
      <c r="FY80" s="307"/>
      <c r="FZ80" s="307"/>
      <c r="GA80" s="317"/>
    </row>
    <row r="81" spans="2:189" s="363" customFormat="1" ht="168.75" customHeight="1" x14ac:dyDescent="0.3">
      <c r="B81" s="303" t="s">
        <v>206</v>
      </c>
      <c r="C81" s="365" t="s">
        <v>207</v>
      </c>
      <c r="D81" s="361"/>
      <c r="E81" s="341"/>
      <c r="F81" s="341"/>
      <c r="G81" s="341"/>
      <c r="H81" s="341"/>
      <c r="I81" s="341"/>
      <c r="J81" s="341"/>
      <c r="K81" s="341"/>
      <c r="L81" s="341"/>
      <c r="M81" s="341"/>
      <c r="N81" s="341"/>
      <c r="O81" s="341"/>
      <c r="P81" s="341"/>
      <c r="Q81" s="351"/>
      <c r="R81" s="351"/>
      <c r="S81" s="351"/>
      <c r="T81" s="351"/>
      <c r="U81" s="351"/>
      <c r="V81" s="351"/>
      <c r="W81" s="351"/>
      <c r="X81" s="351"/>
      <c r="Y81" s="351"/>
      <c r="Z81" s="351"/>
      <c r="AA81" s="351"/>
      <c r="AB81" s="351"/>
      <c r="AC81" s="351"/>
      <c r="AD81" s="351"/>
      <c r="AE81" s="351"/>
      <c r="AF81" s="351"/>
      <c r="AG81" s="351"/>
      <c r="AH81" s="351"/>
      <c r="AI81" s="356"/>
      <c r="AJ81" s="351"/>
      <c r="AK81" s="356"/>
      <c r="AL81" s="356"/>
      <c r="AM81" s="315"/>
      <c r="AN81" s="362"/>
      <c r="AO81" s="236"/>
      <c r="AP81" s="362"/>
      <c r="AQ81" s="362"/>
      <c r="AR81" s="362"/>
      <c r="AS81" s="351"/>
      <c r="AT81" s="351"/>
      <c r="AU81" s="351"/>
      <c r="AV81" s="351"/>
      <c r="AW81" s="351"/>
      <c r="AX81" s="351"/>
      <c r="AY81" s="351"/>
      <c r="AZ81" s="351"/>
      <c r="BA81" s="351"/>
      <c r="BB81" s="351"/>
      <c r="BC81" s="351"/>
      <c r="BD81" s="351"/>
      <c r="BE81" s="351"/>
      <c r="BF81" s="351"/>
      <c r="BG81" s="351"/>
      <c r="BH81" s="351"/>
      <c r="BI81" s="351"/>
      <c r="BJ81" s="351"/>
      <c r="BK81" s="237"/>
      <c r="BL81" s="238"/>
      <c r="BM81" s="238"/>
      <c r="BN81" s="238"/>
      <c r="BO81" s="238"/>
      <c r="BP81" s="238"/>
      <c r="BQ81" s="238"/>
      <c r="BR81" s="238"/>
      <c r="BS81" s="238"/>
      <c r="BT81" s="238"/>
      <c r="BU81" s="238"/>
      <c r="BV81" s="351"/>
      <c r="BW81" s="351"/>
      <c r="BX81" s="351"/>
      <c r="BY81" s="351"/>
      <c r="BZ81" s="351"/>
      <c r="CA81" s="351"/>
      <c r="CB81" s="351"/>
      <c r="CC81" s="351"/>
      <c r="CD81" s="351"/>
      <c r="CE81" s="238"/>
      <c r="CF81" s="238"/>
      <c r="CG81" s="351"/>
      <c r="CH81" s="351"/>
      <c r="CI81" s="351"/>
      <c r="CJ81" s="351"/>
      <c r="CK81" s="351"/>
      <c r="CL81" s="351"/>
      <c r="CM81" s="351"/>
      <c r="CN81" s="351"/>
      <c r="CO81" s="351"/>
      <c r="CP81" s="351"/>
      <c r="CQ81" s="351"/>
      <c r="CR81" s="351"/>
      <c r="CS81" s="351"/>
      <c r="CT81" s="351"/>
      <c r="CU81" s="351"/>
      <c r="CV81" s="351"/>
      <c r="CW81" s="351"/>
      <c r="CX81" s="351"/>
      <c r="CY81" s="351"/>
      <c r="CZ81" s="351"/>
      <c r="DA81" s="351"/>
      <c r="DB81" s="351"/>
      <c r="DC81" s="351"/>
      <c r="DD81" s="351"/>
      <c r="DE81" s="351"/>
      <c r="DF81" s="351"/>
      <c r="DG81" s="351"/>
      <c r="DH81" s="351"/>
      <c r="DI81" s="235">
        <f t="shared" ref="DI81:DI86" si="255">DJ81</f>
        <v>559475.31165000005</v>
      </c>
      <c r="DJ81" s="238">
        <f>SUM(DJ82:DJ84)</f>
        <v>559475.31165000005</v>
      </c>
      <c r="DK81" s="351"/>
      <c r="DL81" s="351"/>
      <c r="DM81" s="238">
        <f t="shared" si="143"/>
        <v>0</v>
      </c>
      <c r="DN81" s="239">
        <f t="shared" si="144"/>
        <v>0</v>
      </c>
      <c r="DO81" s="238">
        <f>DO84</f>
        <v>0</v>
      </c>
      <c r="DP81" s="351"/>
      <c r="DQ81" s="351"/>
      <c r="DR81" s="235">
        <f t="shared" si="145"/>
        <v>559475.31165000005</v>
      </c>
      <c r="DS81" s="239">
        <f t="shared" si="177"/>
        <v>1</v>
      </c>
      <c r="DT81" s="235">
        <f t="shared" si="178"/>
        <v>559475.31165000005</v>
      </c>
      <c r="DU81" s="351"/>
      <c r="DV81" s="351"/>
      <c r="DW81" s="351"/>
      <c r="DX81" s="235">
        <f t="shared" si="253"/>
        <v>369069.91277</v>
      </c>
      <c r="DY81" s="228">
        <f>DX81/DI81</f>
        <v>0.65967149056415375</v>
      </c>
      <c r="DZ81" s="238">
        <f>SUM(DZ82:DZ84)</f>
        <v>369069.91277</v>
      </c>
      <c r="EA81" s="228">
        <f>DZ81/DJ81</f>
        <v>0.65967149056415375</v>
      </c>
      <c r="EB81" s="234"/>
      <c r="EC81" s="228"/>
      <c r="ED81" s="341"/>
      <c r="EE81" s="228"/>
      <c r="EF81" s="234">
        <f t="shared" si="252"/>
        <v>190405.39887999999</v>
      </c>
      <c r="EG81" s="228">
        <f t="shared" si="136"/>
        <v>0.34032850943584614</v>
      </c>
      <c r="EH81" s="300">
        <f>EH82+EH83+EH84</f>
        <v>190405.39887999999</v>
      </c>
      <c r="EI81" s="351"/>
      <c r="EJ81" s="351"/>
      <c r="EK81" s="341">
        <f t="shared" ref="EK81:EK86" si="256">ES81</f>
        <v>369069.91277</v>
      </c>
      <c r="EL81" s="228">
        <f t="shared" si="234"/>
        <v>0.65967149056415375</v>
      </c>
      <c r="EM81" s="228" t="e">
        <f t="shared" si="246"/>
        <v>#DIV/0!</v>
      </c>
      <c r="EN81" s="228"/>
      <c r="EO81" s="228"/>
      <c r="EP81" s="228"/>
      <c r="EQ81" s="228"/>
      <c r="ER81" s="228"/>
      <c r="ES81" s="300">
        <f>SUM(ES82:ES84)</f>
        <v>369069.91277</v>
      </c>
      <c r="ET81" s="228">
        <f t="shared" si="235"/>
        <v>0.65967149056415375</v>
      </c>
      <c r="EU81" s="238"/>
      <c r="EV81" s="228"/>
      <c r="EW81" s="238"/>
      <c r="EX81" s="351"/>
      <c r="EY81" s="235">
        <f t="shared" si="147"/>
        <v>190405.39887999999</v>
      </c>
      <c r="EZ81" s="228">
        <f t="shared" si="206"/>
        <v>0.34032850943584614</v>
      </c>
      <c r="FA81" s="238">
        <f>FA82+FA83+FA84</f>
        <v>190405.39887999999</v>
      </c>
      <c r="FB81" s="351"/>
      <c r="FC81" s="351"/>
      <c r="FD81" s="300">
        <f t="shared" si="247"/>
        <v>103001.97037000001</v>
      </c>
      <c r="FE81" s="228">
        <f t="shared" si="236"/>
        <v>0.18410458553788089</v>
      </c>
      <c r="FF81" s="300">
        <f>FF82+FF84</f>
        <v>103001.97037000001</v>
      </c>
      <c r="FG81" s="228">
        <f t="shared" si="237"/>
        <v>0.18410458553788089</v>
      </c>
      <c r="FH81" s="351"/>
      <c r="FI81" s="351"/>
      <c r="FJ81" s="351"/>
      <c r="FK81" s="351"/>
      <c r="FL81" s="300">
        <f t="shared" si="248"/>
        <v>0</v>
      </c>
      <c r="FM81" s="228" t="e">
        <f t="shared" si="238"/>
        <v>#DIV/0!</v>
      </c>
      <c r="FN81" s="300">
        <f>FN82+FN84</f>
        <v>0</v>
      </c>
      <c r="FO81" s="228">
        <f t="shared" si="239"/>
        <v>0</v>
      </c>
      <c r="FP81" s="351"/>
      <c r="FQ81" s="351"/>
      <c r="FR81" s="351"/>
      <c r="FS81" s="351"/>
      <c r="FT81" s="300">
        <f t="shared" si="249"/>
        <v>0</v>
      </c>
      <c r="FU81" s="228">
        <f t="shared" si="139"/>
        <v>0</v>
      </c>
      <c r="FV81" s="300">
        <f>FV82+FV83+FV84</f>
        <v>0</v>
      </c>
      <c r="FW81" s="351"/>
      <c r="FX81" s="351"/>
      <c r="FY81" s="351"/>
      <c r="FZ81" s="351"/>
      <c r="GA81" s="302" t="s">
        <v>208</v>
      </c>
    </row>
    <row r="82" spans="2:189" s="363" customFormat="1" ht="35.25" hidden="1" customHeight="1" x14ac:dyDescent="0.25">
      <c r="B82" s="303"/>
      <c r="C82" s="304" t="s">
        <v>191</v>
      </c>
      <c r="D82" s="361"/>
      <c r="E82" s="341"/>
      <c r="F82" s="341"/>
      <c r="G82" s="341"/>
      <c r="H82" s="341"/>
      <c r="I82" s="341"/>
      <c r="J82" s="341"/>
      <c r="K82" s="341"/>
      <c r="L82" s="341"/>
      <c r="M82" s="341"/>
      <c r="N82" s="341"/>
      <c r="O82" s="341"/>
      <c r="P82" s="341"/>
      <c r="Q82" s="351"/>
      <c r="R82" s="351"/>
      <c r="S82" s="351"/>
      <c r="T82" s="351"/>
      <c r="U82" s="351"/>
      <c r="V82" s="351"/>
      <c r="W82" s="351"/>
      <c r="X82" s="351"/>
      <c r="Y82" s="351"/>
      <c r="Z82" s="351"/>
      <c r="AA82" s="351"/>
      <c r="AB82" s="351"/>
      <c r="AC82" s="351"/>
      <c r="AD82" s="351"/>
      <c r="AE82" s="351"/>
      <c r="AF82" s="351"/>
      <c r="AG82" s="351"/>
      <c r="AH82" s="351"/>
      <c r="AI82" s="356"/>
      <c r="AJ82" s="351"/>
      <c r="AK82" s="356"/>
      <c r="AL82" s="356"/>
      <c r="AM82" s="315"/>
      <c r="AN82" s="362"/>
      <c r="AO82" s="236"/>
      <c r="AP82" s="362"/>
      <c r="AQ82" s="362"/>
      <c r="AR82" s="362"/>
      <c r="AS82" s="351"/>
      <c r="AT82" s="351"/>
      <c r="AU82" s="351"/>
      <c r="AV82" s="351"/>
      <c r="AW82" s="351"/>
      <c r="AX82" s="351"/>
      <c r="AY82" s="351"/>
      <c r="AZ82" s="351"/>
      <c r="BA82" s="351"/>
      <c r="BB82" s="351"/>
      <c r="BC82" s="351"/>
      <c r="BD82" s="351"/>
      <c r="BE82" s="351"/>
      <c r="BF82" s="351"/>
      <c r="BG82" s="351"/>
      <c r="BH82" s="351"/>
      <c r="BI82" s="351"/>
      <c r="BJ82" s="351"/>
      <c r="BK82" s="237"/>
      <c r="BL82" s="238"/>
      <c r="BM82" s="238"/>
      <c r="BN82" s="238"/>
      <c r="BO82" s="238"/>
      <c r="BP82" s="238"/>
      <c r="BQ82" s="238"/>
      <c r="BR82" s="238"/>
      <c r="BS82" s="238"/>
      <c r="BT82" s="238"/>
      <c r="BU82" s="238"/>
      <c r="BV82" s="351"/>
      <c r="BW82" s="351"/>
      <c r="BX82" s="351"/>
      <c r="BY82" s="351"/>
      <c r="BZ82" s="351"/>
      <c r="CA82" s="351"/>
      <c r="CB82" s="351"/>
      <c r="CC82" s="351"/>
      <c r="CD82" s="351"/>
      <c r="CE82" s="238"/>
      <c r="CF82" s="238"/>
      <c r="CG82" s="351"/>
      <c r="CH82" s="351"/>
      <c r="CI82" s="351"/>
      <c r="CJ82" s="351"/>
      <c r="CK82" s="351"/>
      <c r="CL82" s="351"/>
      <c r="CM82" s="351"/>
      <c r="CN82" s="351"/>
      <c r="CO82" s="351"/>
      <c r="CP82" s="351"/>
      <c r="CQ82" s="351"/>
      <c r="CR82" s="351"/>
      <c r="CS82" s="351"/>
      <c r="CT82" s="351"/>
      <c r="CU82" s="351"/>
      <c r="CV82" s="351"/>
      <c r="CW82" s="351"/>
      <c r="CX82" s="351"/>
      <c r="CY82" s="351"/>
      <c r="CZ82" s="351"/>
      <c r="DA82" s="351"/>
      <c r="DB82" s="351"/>
      <c r="DC82" s="351"/>
      <c r="DD82" s="351"/>
      <c r="DE82" s="351"/>
      <c r="DF82" s="351"/>
      <c r="DG82" s="351"/>
      <c r="DH82" s="351"/>
      <c r="DI82" s="294">
        <f t="shared" si="255"/>
        <v>213813.59010999999</v>
      </c>
      <c r="DJ82" s="311">
        <v>213813.59010999999</v>
      </c>
      <c r="DK82" s="351"/>
      <c r="DL82" s="351"/>
      <c r="DM82" s="238"/>
      <c r="DN82" s="239"/>
      <c r="DO82" s="238"/>
      <c r="DP82" s="351"/>
      <c r="DQ82" s="351"/>
      <c r="DR82" s="235"/>
      <c r="DS82" s="239"/>
      <c r="DT82" s="235"/>
      <c r="DU82" s="351"/>
      <c r="DV82" s="351"/>
      <c r="DW82" s="351"/>
      <c r="DX82" s="294">
        <f t="shared" si="253"/>
        <v>56137.436589999998</v>
      </c>
      <c r="DY82" s="312">
        <f>DX82/DI82</f>
        <v>0.26255317335590855</v>
      </c>
      <c r="DZ82" s="294">
        <v>56137.436589999998</v>
      </c>
      <c r="EA82" s="312">
        <f>DZ82/DJ82</f>
        <v>0.26255317335590855</v>
      </c>
      <c r="EB82" s="234"/>
      <c r="EC82" s="312"/>
      <c r="ED82" s="341"/>
      <c r="EE82" s="312"/>
      <c r="EF82" s="293">
        <f>EH82</f>
        <v>157676.15351999999</v>
      </c>
      <c r="EG82" s="228">
        <f t="shared" si="136"/>
        <v>0.73744682664409145</v>
      </c>
      <c r="EH82" s="316">
        <f t="shared" ref="EH82:EH84" si="257">DJ82-DZ82</f>
        <v>157676.15351999999</v>
      </c>
      <c r="EI82" s="351"/>
      <c r="EJ82" s="351"/>
      <c r="EK82" s="306">
        <f t="shared" si="256"/>
        <v>56137.436589999998</v>
      </c>
      <c r="EL82" s="312">
        <f t="shared" si="234"/>
        <v>0.26255317335590855</v>
      </c>
      <c r="EM82" s="312"/>
      <c r="EN82" s="312"/>
      <c r="EO82" s="312"/>
      <c r="EP82" s="312"/>
      <c r="EQ82" s="312"/>
      <c r="ER82" s="312"/>
      <c r="ES82" s="306">
        <f>DZ82</f>
        <v>56137.436589999998</v>
      </c>
      <c r="ET82" s="312">
        <f t="shared" si="235"/>
        <v>0.26255317335590855</v>
      </c>
      <c r="EU82" s="238"/>
      <c r="EV82" s="228"/>
      <c r="EW82" s="238"/>
      <c r="EX82" s="351"/>
      <c r="EY82" s="294">
        <f>FA82</f>
        <v>157676.15351999999</v>
      </c>
      <c r="EZ82" s="228">
        <f t="shared" si="206"/>
        <v>0.73744682664409145</v>
      </c>
      <c r="FA82" s="311">
        <f>DJ82-ES82</f>
        <v>157676.15351999999</v>
      </c>
      <c r="FB82" s="351"/>
      <c r="FC82" s="351"/>
      <c r="FD82" s="316">
        <f t="shared" si="247"/>
        <v>50747.513830000011</v>
      </c>
      <c r="FE82" s="312">
        <f t="shared" si="236"/>
        <v>0.23734465991564008</v>
      </c>
      <c r="FF82" s="316">
        <f>'[1]по объектам (2)'!$K$75</f>
        <v>50747.513830000011</v>
      </c>
      <c r="FG82" s="312">
        <f t="shared" si="237"/>
        <v>0.23734465991564008</v>
      </c>
      <c r="FH82" s="351"/>
      <c r="FI82" s="351"/>
      <c r="FJ82" s="351"/>
      <c r="FK82" s="351"/>
      <c r="FL82" s="316">
        <f t="shared" si="248"/>
        <v>0</v>
      </c>
      <c r="FM82" s="312" t="e">
        <f t="shared" si="238"/>
        <v>#DIV/0!</v>
      </c>
      <c r="FN82" s="316"/>
      <c r="FO82" s="312" t="e">
        <f t="shared" si="239"/>
        <v>#DIV/0!</v>
      </c>
      <c r="FP82" s="351"/>
      <c r="FQ82" s="351"/>
      <c r="FR82" s="351"/>
      <c r="FS82" s="351"/>
      <c r="FT82" s="316">
        <f t="shared" si="249"/>
        <v>0</v>
      </c>
      <c r="FU82" s="312">
        <f t="shared" si="139"/>
        <v>0</v>
      </c>
      <c r="FV82" s="306">
        <f>ES82-DZ82</f>
        <v>0</v>
      </c>
      <c r="FW82" s="351"/>
      <c r="FX82" s="351"/>
      <c r="FY82" s="351"/>
      <c r="FZ82" s="351"/>
      <c r="GA82" s="364"/>
    </row>
    <row r="83" spans="2:189" s="363" customFormat="1" ht="35.25" hidden="1" customHeight="1" x14ac:dyDescent="0.25">
      <c r="B83" s="303"/>
      <c r="C83" s="352" t="s">
        <v>185</v>
      </c>
      <c r="D83" s="361"/>
      <c r="E83" s="341"/>
      <c r="F83" s="341"/>
      <c r="G83" s="341"/>
      <c r="H83" s="341"/>
      <c r="I83" s="341"/>
      <c r="J83" s="341"/>
      <c r="K83" s="341"/>
      <c r="L83" s="341"/>
      <c r="M83" s="341"/>
      <c r="N83" s="341"/>
      <c r="O83" s="341"/>
      <c r="P83" s="341"/>
      <c r="Q83" s="351"/>
      <c r="R83" s="351"/>
      <c r="S83" s="351"/>
      <c r="T83" s="351"/>
      <c r="U83" s="351"/>
      <c r="V83" s="351"/>
      <c r="W83" s="351"/>
      <c r="X83" s="351"/>
      <c r="Y83" s="351"/>
      <c r="Z83" s="351"/>
      <c r="AA83" s="351"/>
      <c r="AB83" s="351"/>
      <c r="AC83" s="351"/>
      <c r="AD83" s="351"/>
      <c r="AE83" s="351"/>
      <c r="AF83" s="351"/>
      <c r="AG83" s="351"/>
      <c r="AH83" s="351"/>
      <c r="AI83" s="356"/>
      <c r="AJ83" s="351"/>
      <c r="AK83" s="356"/>
      <c r="AL83" s="356"/>
      <c r="AM83" s="315"/>
      <c r="AN83" s="362"/>
      <c r="AO83" s="236"/>
      <c r="AP83" s="362"/>
      <c r="AQ83" s="362"/>
      <c r="AR83" s="362"/>
      <c r="AS83" s="351"/>
      <c r="AT83" s="351"/>
      <c r="AU83" s="351"/>
      <c r="AV83" s="351"/>
      <c r="AW83" s="351"/>
      <c r="AX83" s="351"/>
      <c r="AY83" s="351"/>
      <c r="AZ83" s="351"/>
      <c r="BA83" s="351"/>
      <c r="BB83" s="351"/>
      <c r="BC83" s="351"/>
      <c r="BD83" s="351"/>
      <c r="BE83" s="351"/>
      <c r="BF83" s="351"/>
      <c r="BG83" s="351"/>
      <c r="BH83" s="351"/>
      <c r="BI83" s="351"/>
      <c r="BJ83" s="351"/>
      <c r="BK83" s="237"/>
      <c r="BL83" s="238"/>
      <c r="BM83" s="238"/>
      <c r="BN83" s="238"/>
      <c r="BO83" s="238"/>
      <c r="BP83" s="238"/>
      <c r="BQ83" s="238"/>
      <c r="BR83" s="238"/>
      <c r="BS83" s="238"/>
      <c r="BT83" s="238"/>
      <c r="BU83" s="238"/>
      <c r="BV83" s="351"/>
      <c r="BW83" s="351"/>
      <c r="BX83" s="351"/>
      <c r="BY83" s="351"/>
      <c r="BZ83" s="351"/>
      <c r="CA83" s="351"/>
      <c r="CB83" s="351"/>
      <c r="CC83" s="351"/>
      <c r="CD83" s="351"/>
      <c r="CE83" s="238"/>
      <c r="CF83" s="238"/>
      <c r="CG83" s="351"/>
      <c r="CH83" s="351"/>
      <c r="CI83" s="351"/>
      <c r="CJ83" s="351"/>
      <c r="CK83" s="351"/>
      <c r="CL83" s="351"/>
      <c r="CM83" s="351"/>
      <c r="CN83" s="351"/>
      <c r="CO83" s="351"/>
      <c r="CP83" s="351"/>
      <c r="CQ83" s="351"/>
      <c r="CR83" s="351"/>
      <c r="CS83" s="351"/>
      <c r="CT83" s="351"/>
      <c r="CU83" s="351"/>
      <c r="CV83" s="351"/>
      <c r="CW83" s="351"/>
      <c r="CX83" s="351"/>
      <c r="CY83" s="351"/>
      <c r="CZ83" s="351"/>
      <c r="DA83" s="351"/>
      <c r="DB83" s="351"/>
      <c r="DC83" s="351"/>
      <c r="DD83" s="351"/>
      <c r="DE83" s="351"/>
      <c r="DF83" s="351"/>
      <c r="DG83" s="351"/>
      <c r="DH83" s="351"/>
      <c r="DI83" s="294">
        <f t="shared" si="255"/>
        <v>294697.16499999998</v>
      </c>
      <c r="DJ83" s="311">
        <v>294697.16499999998</v>
      </c>
      <c r="DK83" s="351"/>
      <c r="DL83" s="351"/>
      <c r="DM83" s="238"/>
      <c r="DN83" s="239"/>
      <c r="DO83" s="238"/>
      <c r="DP83" s="351"/>
      <c r="DQ83" s="351"/>
      <c r="DR83" s="235"/>
      <c r="DS83" s="239"/>
      <c r="DT83" s="235"/>
      <c r="DU83" s="351"/>
      <c r="DV83" s="351"/>
      <c r="DW83" s="351"/>
      <c r="DX83" s="294">
        <f t="shared" si="253"/>
        <v>294697.16499999998</v>
      </c>
      <c r="DY83" s="312">
        <f t="shared" ref="DY83:DY84" si="258">DX83/DI83</f>
        <v>1</v>
      </c>
      <c r="DZ83" s="294">
        <f>DJ83</f>
        <v>294697.16499999998</v>
      </c>
      <c r="EA83" s="312">
        <f t="shared" ref="EA83:EA84" si="259">DZ83/DJ83</f>
        <v>1</v>
      </c>
      <c r="EB83" s="234"/>
      <c r="EC83" s="312"/>
      <c r="ED83" s="341"/>
      <c r="EE83" s="312"/>
      <c r="EF83" s="293">
        <f>EH83</f>
        <v>0</v>
      </c>
      <c r="EG83" s="228">
        <f t="shared" si="136"/>
        <v>0</v>
      </c>
      <c r="EH83" s="316">
        <f t="shared" si="257"/>
        <v>0</v>
      </c>
      <c r="EI83" s="351"/>
      <c r="EJ83" s="351"/>
      <c r="EK83" s="306">
        <f t="shared" si="256"/>
        <v>294697.16499999998</v>
      </c>
      <c r="EL83" s="312">
        <f t="shared" si="234"/>
        <v>1</v>
      </c>
      <c r="EM83" s="312"/>
      <c r="EN83" s="312"/>
      <c r="EO83" s="312"/>
      <c r="EP83" s="312"/>
      <c r="EQ83" s="312"/>
      <c r="ER83" s="312"/>
      <c r="ES83" s="306">
        <v>294697.16499999998</v>
      </c>
      <c r="ET83" s="312">
        <f t="shared" si="235"/>
        <v>1</v>
      </c>
      <c r="EU83" s="238"/>
      <c r="EV83" s="228"/>
      <c r="EW83" s="238"/>
      <c r="EX83" s="351"/>
      <c r="EY83" s="294">
        <f>FA83</f>
        <v>0</v>
      </c>
      <c r="EZ83" s="228">
        <f t="shared" si="206"/>
        <v>0</v>
      </c>
      <c r="FA83" s="311">
        <f>DJ83-ES83</f>
        <v>0</v>
      </c>
      <c r="FB83" s="351"/>
      <c r="FC83" s="351"/>
      <c r="FD83" s="316"/>
      <c r="FE83" s="312"/>
      <c r="FF83" s="316"/>
      <c r="FG83" s="312"/>
      <c r="FH83" s="351"/>
      <c r="FI83" s="351"/>
      <c r="FJ83" s="351"/>
      <c r="FK83" s="351"/>
      <c r="FL83" s="316"/>
      <c r="FM83" s="312"/>
      <c r="FN83" s="316"/>
      <c r="FO83" s="312"/>
      <c r="FP83" s="351"/>
      <c r="FQ83" s="351"/>
      <c r="FR83" s="351"/>
      <c r="FS83" s="351"/>
      <c r="FT83" s="316">
        <f>FV83</f>
        <v>0</v>
      </c>
      <c r="FU83" s="312">
        <f t="shared" si="139"/>
        <v>0</v>
      </c>
      <c r="FV83" s="306">
        <f>ES83-DZ83</f>
        <v>0</v>
      </c>
      <c r="FW83" s="351"/>
      <c r="FX83" s="351"/>
      <c r="FY83" s="351"/>
      <c r="FZ83" s="351"/>
      <c r="GA83" s="364"/>
    </row>
    <row r="84" spans="2:189" s="363" customFormat="1" ht="40.5" hidden="1" customHeight="1" x14ac:dyDescent="0.25">
      <c r="B84" s="366"/>
      <c r="C84" s="304" t="s">
        <v>184</v>
      </c>
      <c r="D84" s="361"/>
      <c r="E84" s="341"/>
      <c r="F84" s="341"/>
      <c r="G84" s="341"/>
      <c r="H84" s="341"/>
      <c r="I84" s="341"/>
      <c r="J84" s="341"/>
      <c r="K84" s="341"/>
      <c r="L84" s="341"/>
      <c r="M84" s="341"/>
      <c r="N84" s="341"/>
      <c r="O84" s="341"/>
      <c r="P84" s="341"/>
      <c r="Q84" s="351"/>
      <c r="R84" s="351"/>
      <c r="S84" s="351"/>
      <c r="T84" s="351"/>
      <c r="U84" s="351"/>
      <c r="V84" s="351"/>
      <c r="W84" s="351"/>
      <c r="X84" s="351"/>
      <c r="Y84" s="351"/>
      <c r="Z84" s="351"/>
      <c r="AA84" s="351"/>
      <c r="AB84" s="351"/>
      <c r="AC84" s="351"/>
      <c r="AD84" s="351"/>
      <c r="AE84" s="351"/>
      <c r="AF84" s="351"/>
      <c r="AG84" s="351"/>
      <c r="AH84" s="351"/>
      <c r="AI84" s="356"/>
      <c r="AJ84" s="351"/>
      <c r="AK84" s="356"/>
      <c r="AL84" s="356"/>
      <c r="AM84" s="315"/>
      <c r="AN84" s="362"/>
      <c r="AO84" s="236"/>
      <c r="AP84" s="362"/>
      <c r="AQ84" s="362"/>
      <c r="AR84" s="362"/>
      <c r="AS84" s="351"/>
      <c r="AT84" s="351"/>
      <c r="AU84" s="351"/>
      <c r="AV84" s="351"/>
      <c r="AW84" s="351"/>
      <c r="AX84" s="351"/>
      <c r="AY84" s="351"/>
      <c r="AZ84" s="351"/>
      <c r="BA84" s="351"/>
      <c r="BB84" s="351"/>
      <c r="BC84" s="351"/>
      <c r="BD84" s="351"/>
      <c r="BE84" s="351"/>
      <c r="BF84" s="351"/>
      <c r="BG84" s="351"/>
      <c r="BH84" s="351"/>
      <c r="BI84" s="351"/>
      <c r="BJ84" s="351"/>
      <c r="BK84" s="237"/>
      <c r="BL84" s="238"/>
      <c r="BM84" s="238"/>
      <c r="BN84" s="238"/>
      <c r="BO84" s="238"/>
      <c r="BP84" s="238"/>
      <c r="BQ84" s="238"/>
      <c r="BR84" s="238"/>
      <c r="BS84" s="238"/>
      <c r="BT84" s="238"/>
      <c r="BU84" s="238"/>
      <c r="BV84" s="351"/>
      <c r="BW84" s="351"/>
      <c r="BX84" s="351"/>
      <c r="BY84" s="351"/>
      <c r="BZ84" s="351"/>
      <c r="CA84" s="351"/>
      <c r="CB84" s="351"/>
      <c r="CC84" s="351"/>
      <c r="CD84" s="351"/>
      <c r="CE84" s="238"/>
      <c r="CF84" s="238"/>
      <c r="CG84" s="351"/>
      <c r="CH84" s="351"/>
      <c r="CI84" s="351"/>
      <c r="CJ84" s="351"/>
      <c r="CK84" s="351"/>
      <c r="CL84" s="351"/>
      <c r="CM84" s="351"/>
      <c r="CN84" s="351"/>
      <c r="CO84" s="351"/>
      <c r="CP84" s="351"/>
      <c r="CQ84" s="351"/>
      <c r="CR84" s="351"/>
      <c r="CS84" s="351"/>
      <c r="CT84" s="351"/>
      <c r="CU84" s="351"/>
      <c r="CV84" s="351"/>
      <c r="CW84" s="351"/>
      <c r="CX84" s="351"/>
      <c r="CY84" s="351"/>
      <c r="CZ84" s="351"/>
      <c r="DA84" s="351"/>
      <c r="DB84" s="351"/>
      <c r="DC84" s="351"/>
      <c r="DD84" s="351"/>
      <c r="DE84" s="351"/>
      <c r="DF84" s="351"/>
      <c r="DG84" s="351"/>
      <c r="DH84" s="351"/>
      <c r="DI84" s="294">
        <f t="shared" si="255"/>
        <v>50964.55654000002</v>
      </c>
      <c r="DJ84" s="311">
        <f>345661.72154-DJ83</f>
        <v>50964.55654000002</v>
      </c>
      <c r="DK84" s="351"/>
      <c r="DL84" s="351"/>
      <c r="DM84" s="311">
        <f t="shared" si="143"/>
        <v>0</v>
      </c>
      <c r="DN84" s="239">
        <f t="shared" si="144"/>
        <v>0</v>
      </c>
      <c r="DO84" s="311">
        <v>0</v>
      </c>
      <c r="DP84" s="351"/>
      <c r="DQ84" s="351"/>
      <c r="DR84" s="235">
        <f t="shared" si="145"/>
        <v>50964.55654000002</v>
      </c>
      <c r="DS84" s="239">
        <f t="shared" si="177"/>
        <v>1</v>
      </c>
      <c r="DT84" s="235">
        <f t="shared" si="178"/>
        <v>50964.55654000002</v>
      </c>
      <c r="DU84" s="351"/>
      <c r="DV84" s="351"/>
      <c r="DW84" s="351"/>
      <c r="DX84" s="294">
        <f t="shared" si="253"/>
        <v>18235.311180000019</v>
      </c>
      <c r="DY84" s="312">
        <f t="shared" si="258"/>
        <v>0.35780378400208113</v>
      </c>
      <c r="DZ84" s="294">
        <f>312932.47618-DZ83</f>
        <v>18235.311180000019</v>
      </c>
      <c r="EA84" s="312">
        <f t="shared" si="259"/>
        <v>0.35780378400208113</v>
      </c>
      <c r="EB84" s="234"/>
      <c r="EC84" s="312"/>
      <c r="ED84" s="341"/>
      <c r="EE84" s="312"/>
      <c r="EF84" s="293">
        <f t="shared" ref="EF84" si="260">EH84+EI84+EJ84</f>
        <v>32729.245360000001</v>
      </c>
      <c r="EG84" s="228">
        <f t="shared" si="136"/>
        <v>0.64219621599791887</v>
      </c>
      <c r="EH84" s="316">
        <f t="shared" si="257"/>
        <v>32729.245360000001</v>
      </c>
      <c r="EI84" s="351"/>
      <c r="EJ84" s="351"/>
      <c r="EK84" s="306">
        <f t="shared" si="256"/>
        <v>18235.311180000019</v>
      </c>
      <c r="EL84" s="312">
        <f t="shared" si="234"/>
        <v>0.35780378400208113</v>
      </c>
      <c r="EM84" s="312" t="e">
        <f>EK84/DM84</f>
        <v>#DIV/0!</v>
      </c>
      <c r="EN84" s="312"/>
      <c r="EO84" s="312"/>
      <c r="EP84" s="312"/>
      <c r="EQ84" s="312"/>
      <c r="ER84" s="312"/>
      <c r="ES84" s="306">
        <f>DZ84</f>
        <v>18235.311180000019</v>
      </c>
      <c r="ET84" s="312">
        <f t="shared" si="235"/>
        <v>0.35780378400208113</v>
      </c>
      <c r="EU84" s="238"/>
      <c r="EV84" s="228"/>
      <c r="EW84" s="238"/>
      <c r="EX84" s="351"/>
      <c r="EY84" s="294">
        <f t="shared" si="147"/>
        <v>32729.245360000001</v>
      </c>
      <c r="EZ84" s="228">
        <f t="shared" si="206"/>
        <v>0.64219621599791887</v>
      </c>
      <c r="FA84" s="311">
        <f>DJ84-ES84</f>
        <v>32729.245360000001</v>
      </c>
      <c r="FB84" s="351"/>
      <c r="FC84" s="351"/>
      <c r="FD84" s="306">
        <f t="shared" si="247"/>
        <v>52254.456539999999</v>
      </c>
      <c r="FE84" s="312">
        <f>FD84/DI84</f>
        <v>1.0253097463722183</v>
      </c>
      <c r="FF84" s="316">
        <v>52254.456539999999</v>
      </c>
      <c r="FG84" s="312">
        <f>FF84/DJ84</f>
        <v>1.0253097463722183</v>
      </c>
      <c r="FH84" s="351"/>
      <c r="FI84" s="351"/>
      <c r="FJ84" s="351"/>
      <c r="FK84" s="351"/>
      <c r="FL84" s="306">
        <f t="shared" si="248"/>
        <v>0</v>
      </c>
      <c r="FM84" s="312" t="e">
        <f>FL84/DQ84</f>
        <v>#DIV/0!</v>
      </c>
      <c r="FN84" s="316"/>
      <c r="FO84" s="312">
        <f>FN84/DR84</f>
        <v>0</v>
      </c>
      <c r="FP84" s="351"/>
      <c r="FQ84" s="351"/>
      <c r="FR84" s="351"/>
      <c r="FS84" s="351"/>
      <c r="FT84" s="306">
        <f t="shared" si="249"/>
        <v>0</v>
      </c>
      <c r="FU84" s="312">
        <f t="shared" si="139"/>
        <v>0</v>
      </c>
      <c r="FV84" s="306">
        <f>ES84-DZ84</f>
        <v>0</v>
      </c>
      <c r="FW84" s="351"/>
      <c r="FX84" s="351"/>
      <c r="FY84" s="351"/>
      <c r="FZ84" s="351"/>
      <c r="GA84" s="364"/>
    </row>
    <row r="85" spans="2:189" s="363" customFormat="1" ht="143.25" customHeight="1" x14ac:dyDescent="0.3">
      <c r="B85" s="303" t="s">
        <v>209</v>
      </c>
      <c r="C85" s="367" t="s">
        <v>210</v>
      </c>
      <c r="D85" s="361"/>
      <c r="E85" s="341"/>
      <c r="F85" s="341"/>
      <c r="G85" s="341"/>
      <c r="H85" s="341"/>
      <c r="I85" s="341"/>
      <c r="J85" s="341"/>
      <c r="K85" s="341"/>
      <c r="L85" s="341"/>
      <c r="M85" s="341"/>
      <c r="N85" s="341"/>
      <c r="O85" s="341"/>
      <c r="P85" s="341"/>
      <c r="Q85" s="351"/>
      <c r="R85" s="351"/>
      <c r="S85" s="351"/>
      <c r="T85" s="351"/>
      <c r="U85" s="351"/>
      <c r="V85" s="351"/>
      <c r="W85" s="351"/>
      <c r="X85" s="351"/>
      <c r="Y85" s="351"/>
      <c r="Z85" s="351"/>
      <c r="AA85" s="351"/>
      <c r="AB85" s="351"/>
      <c r="AC85" s="351"/>
      <c r="AD85" s="351"/>
      <c r="AE85" s="351"/>
      <c r="AF85" s="351"/>
      <c r="AG85" s="351"/>
      <c r="AH85" s="351"/>
      <c r="AI85" s="356"/>
      <c r="AJ85" s="351"/>
      <c r="AK85" s="356"/>
      <c r="AL85" s="356"/>
      <c r="AM85" s="315"/>
      <c r="AN85" s="362"/>
      <c r="AO85" s="236"/>
      <c r="AP85" s="362"/>
      <c r="AQ85" s="362"/>
      <c r="AR85" s="362"/>
      <c r="AS85" s="351"/>
      <c r="AT85" s="351"/>
      <c r="AU85" s="351"/>
      <c r="AV85" s="351"/>
      <c r="AW85" s="351"/>
      <c r="AX85" s="351"/>
      <c r="AY85" s="351"/>
      <c r="AZ85" s="351"/>
      <c r="BA85" s="351"/>
      <c r="BB85" s="351"/>
      <c r="BC85" s="351"/>
      <c r="BD85" s="351"/>
      <c r="BE85" s="351"/>
      <c r="BF85" s="351"/>
      <c r="BG85" s="351"/>
      <c r="BH85" s="351"/>
      <c r="BI85" s="351"/>
      <c r="BJ85" s="351"/>
      <c r="BK85" s="237"/>
      <c r="BL85" s="238"/>
      <c r="BM85" s="238"/>
      <c r="BN85" s="238"/>
      <c r="BO85" s="238"/>
      <c r="BP85" s="238"/>
      <c r="BQ85" s="238"/>
      <c r="BR85" s="238"/>
      <c r="BS85" s="238"/>
      <c r="BT85" s="238"/>
      <c r="BU85" s="238"/>
      <c r="BV85" s="351"/>
      <c r="BW85" s="351"/>
      <c r="BX85" s="351"/>
      <c r="BY85" s="351"/>
      <c r="BZ85" s="351"/>
      <c r="CA85" s="351"/>
      <c r="CB85" s="351"/>
      <c r="CC85" s="351"/>
      <c r="CD85" s="351"/>
      <c r="CE85" s="238"/>
      <c r="CF85" s="238"/>
      <c r="CG85" s="351"/>
      <c r="CH85" s="351"/>
      <c r="CI85" s="351"/>
      <c r="CJ85" s="351"/>
      <c r="CK85" s="351"/>
      <c r="CL85" s="351"/>
      <c r="CM85" s="351"/>
      <c r="CN85" s="351"/>
      <c r="CO85" s="351"/>
      <c r="CP85" s="351"/>
      <c r="CQ85" s="351"/>
      <c r="CR85" s="351"/>
      <c r="CS85" s="351"/>
      <c r="CT85" s="351"/>
      <c r="CU85" s="351"/>
      <c r="CV85" s="351"/>
      <c r="CW85" s="351"/>
      <c r="CX85" s="351"/>
      <c r="CY85" s="351"/>
      <c r="CZ85" s="351"/>
      <c r="DA85" s="351"/>
      <c r="DB85" s="351"/>
      <c r="DC85" s="351"/>
      <c r="DD85" s="351"/>
      <c r="DE85" s="351"/>
      <c r="DF85" s="351"/>
      <c r="DG85" s="351"/>
      <c r="DH85" s="351"/>
      <c r="DI85" s="235">
        <f t="shared" si="255"/>
        <v>250000</v>
      </c>
      <c r="DJ85" s="238">
        <f>DJ86</f>
        <v>250000</v>
      </c>
      <c r="DK85" s="351"/>
      <c r="DL85" s="351"/>
      <c r="DM85" s="238"/>
      <c r="DN85" s="239"/>
      <c r="DO85" s="238"/>
      <c r="DP85" s="351"/>
      <c r="DQ85" s="351"/>
      <c r="DR85" s="235"/>
      <c r="DS85" s="239"/>
      <c r="DT85" s="235"/>
      <c r="DU85" s="351"/>
      <c r="DV85" s="351"/>
      <c r="DW85" s="351"/>
      <c r="DX85" s="235">
        <f t="shared" si="253"/>
        <v>250000</v>
      </c>
      <c r="DY85" s="228">
        <f>DX85/DI85</f>
        <v>1</v>
      </c>
      <c r="DZ85" s="235">
        <f>DZ86</f>
        <v>250000</v>
      </c>
      <c r="EA85" s="228">
        <f>DZ85/DJ85</f>
        <v>1</v>
      </c>
      <c r="EB85" s="234"/>
      <c r="EC85" s="228"/>
      <c r="ED85" s="341"/>
      <c r="EE85" s="228"/>
      <c r="EF85" s="234">
        <f>EH85</f>
        <v>0</v>
      </c>
      <c r="EG85" s="228">
        <f t="shared" si="136"/>
        <v>0</v>
      </c>
      <c r="EH85" s="300">
        <f>EH86</f>
        <v>0</v>
      </c>
      <c r="EI85" s="351"/>
      <c r="EJ85" s="351"/>
      <c r="EK85" s="341">
        <f t="shared" si="256"/>
        <v>250000</v>
      </c>
      <c r="EL85" s="228">
        <f t="shared" si="234"/>
        <v>1</v>
      </c>
      <c r="EM85" s="228"/>
      <c r="EN85" s="228"/>
      <c r="EO85" s="228"/>
      <c r="EP85" s="228"/>
      <c r="EQ85" s="228"/>
      <c r="ER85" s="228"/>
      <c r="ES85" s="341">
        <f>ES86</f>
        <v>250000</v>
      </c>
      <c r="ET85" s="228">
        <f t="shared" si="235"/>
        <v>1</v>
      </c>
      <c r="EU85" s="238"/>
      <c r="EV85" s="228"/>
      <c r="EW85" s="238"/>
      <c r="EX85" s="351"/>
      <c r="EY85" s="235">
        <f>FA85</f>
        <v>0</v>
      </c>
      <c r="EZ85" s="228">
        <f t="shared" si="206"/>
        <v>0</v>
      </c>
      <c r="FA85" s="238">
        <f>FA86</f>
        <v>0</v>
      </c>
      <c r="FB85" s="351"/>
      <c r="FC85" s="351"/>
      <c r="FD85" s="341">
        <f t="shared" si="247"/>
        <v>250000</v>
      </c>
      <c r="FE85" s="228">
        <f>FD85/DI85</f>
        <v>1</v>
      </c>
      <c r="FF85" s="300">
        <f>FF86</f>
        <v>250000</v>
      </c>
      <c r="FG85" s="228">
        <f>FF85/DJ85</f>
        <v>1</v>
      </c>
      <c r="FH85" s="351"/>
      <c r="FI85" s="351"/>
      <c r="FJ85" s="351"/>
      <c r="FK85" s="351"/>
      <c r="FL85" s="341">
        <f t="shared" si="248"/>
        <v>0</v>
      </c>
      <c r="FM85" s="228" t="e">
        <f>FL85/DQ85</f>
        <v>#DIV/0!</v>
      </c>
      <c r="FN85" s="300">
        <f>FN86</f>
        <v>0</v>
      </c>
      <c r="FO85" s="228"/>
      <c r="FP85" s="351"/>
      <c r="FQ85" s="351"/>
      <c r="FR85" s="351"/>
      <c r="FS85" s="351"/>
      <c r="FT85" s="341">
        <f t="shared" si="249"/>
        <v>0</v>
      </c>
      <c r="FU85" s="228">
        <f t="shared" si="139"/>
        <v>0</v>
      </c>
      <c r="FV85" s="300">
        <f>FV86</f>
        <v>0</v>
      </c>
      <c r="FW85" s="351"/>
      <c r="FX85" s="351"/>
      <c r="FY85" s="351"/>
      <c r="FZ85" s="351"/>
      <c r="GA85" s="364"/>
    </row>
    <row r="86" spans="2:189" s="326" customFormat="1" ht="40.5" customHeight="1" x14ac:dyDescent="0.3">
      <c r="B86" s="318"/>
      <c r="C86" s="319" t="s">
        <v>211</v>
      </c>
      <c r="D86" s="320"/>
      <c r="E86" s="321"/>
      <c r="F86" s="321"/>
      <c r="G86" s="321"/>
      <c r="H86" s="321"/>
      <c r="I86" s="321"/>
      <c r="J86" s="321"/>
      <c r="K86" s="321"/>
      <c r="L86" s="321"/>
      <c r="M86" s="321"/>
      <c r="N86" s="321"/>
      <c r="O86" s="321"/>
      <c r="P86" s="321"/>
      <c r="Q86" s="322"/>
      <c r="R86" s="322"/>
      <c r="S86" s="322"/>
      <c r="T86" s="322"/>
      <c r="U86" s="322"/>
      <c r="V86" s="322"/>
      <c r="W86" s="322"/>
      <c r="X86" s="322"/>
      <c r="Y86" s="322"/>
      <c r="Z86" s="322"/>
      <c r="AA86" s="322"/>
      <c r="AB86" s="322"/>
      <c r="AC86" s="322"/>
      <c r="AD86" s="322"/>
      <c r="AE86" s="322"/>
      <c r="AF86" s="322"/>
      <c r="AG86" s="322"/>
      <c r="AH86" s="322"/>
      <c r="AI86" s="323"/>
      <c r="AJ86" s="322"/>
      <c r="AK86" s="323"/>
      <c r="AL86" s="323"/>
      <c r="AM86" s="324"/>
      <c r="AN86" s="343"/>
      <c r="AO86" s="249"/>
      <c r="AP86" s="343"/>
      <c r="AQ86" s="343"/>
      <c r="AR86" s="343"/>
      <c r="AS86" s="322"/>
      <c r="AT86" s="322"/>
      <c r="AU86" s="322"/>
      <c r="AV86" s="322"/>
      <c r="AW86" s="322"/>
      <c r="AX86" s="322"/>
      <c r="AY86" s="322"/>
      <c r="AZ86" s="322"/>
      <c r="BA86" s="322"/>
      <c r="BB86" s="322"/>
      <c r="BC86" s="322"/>
      <c r="BD86" s="322"/>
      <c r="BE86" s="322"/>
      <c r="BF86" s="322"/>
      <c r="BG86" s="322"/>
      <c r="BH86" s="322"/>
      <c r="BI86" s="322"/>
      <c r="BJ86" s="322"/>
      <c r="BK86" s="250"/>
      <c r="BL86" s="251"/>
      <c r="BM86" s="251"/>
      <c r="BN86" s="251"/>
      <c r="BO86" s="251"/>
      <c r="BP86" s="251"/>
      <c r="BQ86" s="251"/>
      <c r="BR86" s="251"/>
      <c r="BS86" s="251"/>
      <c r="BT86" s="251"/>
      <c r="BU86" s="251"/>
      <c r="BV86" s="322"/>
      <c r="BW86" s="322"/>
      <c r="BX86" s="322"/>
      <c r="BY86" s="322"/>
      <c r="BZ86" s="322"/>
      <c r="CA86" s="322"/>
      <c r="CB86" s="322"/>
      <c r="CC86" s="322"/>
      <c r="CD86" s="322"/>
      <c r="CE86" s="251"/>
      <c r="CF86" s="251"/>
      <c r="CG86" s="322"/>
      <c r="CH86" s="322"/>
      <c r="CI86" s="322"/>
      <c r="CJ86" s="322"/>
      <c r="CK86" s="322"/>
      <c r="CL86" s="322"/>
      <c r="CM86" s="322"/>
      <c r="CN86" s="322"/>
      <c r="CO86" s="322"/>
      <c r="CP86" s="322"/>
      <c r="CQ86" s="322"/>
      <c r="CR86" s="322"/>
      <c r="CS86" s="322"/>
      <c r="CT86" s="322"/>
      <c r="CU86" s="322"/>
      <c r="CV86" s="322"/>
      <c r="CW86" s="322"/>
      <c r="CX86" s="322"/>
      <c r="CY86" s="322"/>
      <c r="CZ86" s="322"/>
      <c r="DA86" s="322"/>
      <c r="DB86" s="322"/>
      <c r="DC86" s="322"/>
      <c r="DD86" s="322"/>
      <c r="DE86" s="322"/>
      <c r="DF86" s="322"/>
      <c r="DG86" s="322"/>
      <c r="DH86" s="322"/>
      <c r="DI86" s="248">
        <f t="shared" si="255"/>
        <v>250000</v>
      </c>
      <c r="DJ86" s="251">
        <v>250000</v>
      </c>
      <c r="DK86" s="322"/>
      <c r="DL86" s="322"/>
      <c r="DM86" s="251"/>
      <c r="DN86" s="252"/>
      <c r="DO86" s="251"/>
      <c r="DP86" s="322"/>
      <c r="DQ86" s="322"/>
      <c r="DR86" s="248"/>
      <c r="DS86" s="252"/>
      <c r="DT86" s="248"/>
      <c r="DU86" s="322"/>
      <c r="DV86" s="322"/>
      <c r="DW86" s="322"/>
      <c r="DX86" s="248">
        <f t="shared" si="253"/>
        <v>250000</v>
      </c>
      <c r="DY86" s="253">
        <f>DX86/DI86</f>
        <v>1</v>
      </c>
      <c r="DZ86" s="248">
        <v>250000</v>
      </c>
      <c r="EA86" s="253">
        <f>DZ86/DJ86</f>
        <v>1</v>
      </c>
      <c r="EB86" s="247"/>
      <c r="EC86" s="253"/>
      <c r="ED86" s="321"/>
      <c r="EE86" s="253"/>
      <c r="EF86" s="247">
        <f>EH86</f>
        <v>0</v>
      </c>
      <c r="EG86" s="228">
        <f t="shared" si="136"/>
        <v>0</v>
      </c>
      <c r="EH86" s="316">
        <f>DJ86-DZ86</f>
        <v>0</v>
      </c>
      <c r="EI86" s="322"/>
      <c r="EJ86" s="322"/>
      <c r="EK86" s="321">
        <f t="shared" si="256"/>
        <v>250000</v>
      </c>
      <c r="EL86" s="253">
        <f t="shared" si="234"/>
        <v>1</v>
      </c>
      <c r="EM86" s="253"/>
      <c r="EN86" s="253"/>
      <c r="EO86" s="253"/>
      <c r="EP86" s="253"/>
      <c r="EQ86" s="253"/>
      <c r="ER86" s="253"/>
      <c r="ES86" s="321">
        <f>98000+6921.7792+34215.40633+52804.22355+2093.49592+55965.095</f>
        <v>250000</v>
      </c>
      <c r="ET86" s="253">
        <f t="shared" si="235"/>
        <v>1</v>
      </c>
      <c r="EU86" s="251"/>
      <c r="EV86" s="253"/>
      <c r="EW86" s="251"/>
      <c r="EX86" s="322"/>
      <c r="EY86" s="248">
        <f>FA86</f>
        <v>0</v>
      </c>
      <c r="EZ86" s="253">
        <f t="shared" si="206"/>
        <v>0</v>
      </c>
      <c r="FA86" s="251">
        <f>DJ86-ES86</f>
        <v>0</v>
      </c>
      <c r="FB86" s="322"/>
      <c r="FC86" s="322"/>
      <c r="FD86" s="321">
        <f t="shared" si="247"/>
        <v>250000</v>
      </c>
      <c r="FE86" s="253">
        <f>FD86/DI86</f>
        <v>1</v>
      </c>
      <c r="FF86" s="349">
        <v>250000</v>
      </c>
      <c r="FG86" s="253">
        <f>FF86/DJ86</f>
        <v>1</v>
      </c>
      <c r="FH86" s="322"/>
      <c r="FI86" s="322"/>
      <c r="FJ86" s="322"/>
      <c r="FK86" s="322"/>
      <c r="FL86" s="321">
        <f t="shared" si="248"/>
        <v>0</v>
      </c>
      <c r="FM86" s="253" t="e">
        <f>FL86/DQ86</f>
        <v>#DIV/0!</v>
      </c>
      <c r="FN86" s="349">
        <v>0</v>
      </c>
      <c r="FO86" s="253"/>
      <c r="FP86" s="322"/>
      <c r="FQ86" s="322"/>
      <c r="FR86" s="322"/>
      <c r="FS86" s="322"/>
      <c r="FT86" s="321">
        <f t="shared" si="249"/>
        <v>0</v>
      </c>
      <c r="FU86" s="253">
        <f t="shared" si="139"/>
        <v>0</v>
      </c>
      <c r="FV86" s="349">
        <v>0</v>
      </c>
      <c r="FW86" s="322"/>
      <c r="FX86" s="322"/>
      <c r="FY86" s="322"/>
      <c r="FZ86" s="322"/>
      <c r="GA86" s="325"/>
    </row>
    <row r="87" spans="2:189" s="326" customFormat="1" ht="165.75" customHeight="1" x14ac:dyDescent="0.3">
      <c r="B87" s="299" t="s">
        <v>212</v>
      </c>
      <c r="C87" s="292" t="s">
        <v>213</v>
      </c>
      <c r="D87" s="320"/>
      <c r="E87" s="321"/>
      <c r="F87" s="321"/>
      <c r="G87" s="321"/>
      <c r="H87" s="321"/>
      <c r="I87" s="321"/>
      <c r="J87" s="321"/>
      <c r="K87" s="321"/>
      <c r="L87" s="321"/>
      <c r="M87" s="321"/>
      <c r="N87" s="321"/>
      <c r="O87" s="321"/>
      <c r="P87" s="321"/>
      <c r="Q87" s="322"/>
      <c r="R87" s="322"/>
      <c r="S87" s="322"/>
      <c r="T87" s="322"/>
      <c r="U87" s="322"/>
      <c r="V87" s="322"/>
      <c r="W87" s="322"/>
      <c r="X87" s="322"/>
      <c r="Y87" s="322"/>
      <c r="Z87" s="322"/>
      <c r="AA87" s="322"/>
      <c r="AB87" s="322"/>
      <c r="AC87" s="322"/>
      <c r="AD87" s="322"/>
      <c r="AE87" s="322"/>
      <c r="AF87" s="322"/>
      <c r="AG87" s="322"/>
      <c r="AH87" s="322"/>
      <c r="AI87" s="323"/>
      <c r="AJ87" s="322"/>
      <c r="AK87" s="323"/>
      <c r="AL87" s="323"/>
      <c r="AM87" s="324"/>
      <c r="AN87" s="343"/>
      <c r="AO87" s="249"/>
      <c r="AP87" s="343"/>
      <c r="AQ87" s="343"/>
      <c r="AR87" s="343"/>
      <c r="AS87" s="322"/>
      <c r="AT87" s="322"/>
      <c r="AU87" s="322"/>
      <c r="AV87" s="322"/>
      <c r="AW87" s="322"/>
      <c r="AX87" s="322"/>
      <c r="AY87" s="322"/>
      <c r="AZ87" s="322"/>
      <c r="BA87" s="322"/>
      <c r="BB87" s="322"/>
      <c r="BC87" s="322"/>
      <c r="BD87" s="322"/>
      <c r="BE87" s="322"/>
      <c r="BF87" s="322"/>
      <c r="BG87" s="322"/>
      <c r="BH87" s="322"/>
      <c r="BI87" s="322"/>
      <c r="BJ87" s="322"/>
      <c r="BK87" s="250"/>
      <c r="BL87" s="251"/>
      <c r="BM87" s="251"/>
      <c r="BN87" s="251"/>
      <c r="BO87" s="251"/>
      <c r="BP87" s="251"/>
      <c r="BQ87" s="251"/>
      <c r="BR87" s="251"/>
      <c r="BS87" s="251"/>
      <c r="BT87" s="251"/>
      <c r="BU87" s="251"/>
      <c r="BV87" s="322"/>
      <c r="BW87" s="322"/>
      <c r="BX87" s="322"/>
      <c r="BY87" s="322"/>
      <c r="BZ87" s="322"/>
      <c r="CA87" s="322"/>
      <c r="CB87" s="322"/>
      <c r="CC87" s="322"/>
      <c r="CD87" s="322"/>
      <c r="CE87" s="251"/>
      <c r="CF87" s="251"/>
      <c r="CG87" s="322"/>
      <c r="CH87" s="322"/>
      <c r="CI87" s="322"/>
      <c r="CJ87" s="322"/>
      <c r="CK87" s="322"/>
      <c r="CL87" s="322"/>
      <c r="CM87" s="322"/>
      <c r="CN87" s="322"/>
      <c r="CO87" s="322"/>
      <c r="CP87" s="322"/>
      <c r="CQ87" s="322"/>
      <c r="CR87" s="322"/>
      <c r="CS87" s="322"/>
      <c r="CT87" s="322"/>
      <c r="CU87" s="322"/>
      <c r="CV87" s="322"/>
      <c r="CW87" s="322"/>
      <c r="CX87" s="322"/>
      <c r="CY87" s="322"/>
      <c r="CZ87" s="322"/>
      <c r="DA87" s="322"/>
      <c r="DB87" s="322"/>
      <c r="DC87" s="322"/>
      <c r="DD87" s="322"/>
      <c r="DE87" s="322"/>
      <c r="DF87" s="322"/>
      <c r="DG87" s="322"/>
      <c r="DH87" s="322"/>
      <c r="DI87" s="235">
        <f>DJ87</f>
        <v>3001.4256700000001</v>
      </c>
      <c r="DJ87" s="238">
        <f>DJ88</f>
        <v>3001.4256700000001</v>
      </c>
      <c r="DK87" s="322"/>
      <c r="DL87" s="322"/>
      <c r="DM87" s="251"/>
      <c r="DN87" s="252"/>
      <c r="DO87" s="251"/>
      <c r="DP87" s="322"/>
      <c r="DQ87" s="322"/>
      <c r="DR87" s="248"/>
      <c r="DS87" s="252"/>
      <c r="DT87" s="248"/>
      <c r="DU87" s="322"/>
      <c r="DV87" s="322"/>
      <c r="DW87" s="322"/>
      <c r="DX87" s="235">
        <f>DZ87</f>
        <v>3001.4256700000001</v>
      </c>
      <c r="DY87" s="228">
        <f t="shared" ref="DY87:DY90" si="261">DX87/DI87</f>
        <v>1</v>
      </c>
      <c r="DZ87" s="238">
        <f>DZ88</f>
        <v>3001.4256700000001</v>
      </c>
      <c r="EA87" s="228">
        <f>DZ87/DJ87</f>
        <v>1</v>
      </c>
      <c r="EB87" s="247"/>
      <c r="EC87" s="253"/>
      <c r="ED87" s="321"/>
      <c r="EE87" s="253"/>
      <c r="EF87" s="341">
        <f>EH87</f>
        <v>0</v>
      </c>
      <c r="EG87" s="228">
        <f t="shared" si="136"/>
        <v>0</v>
      </c>
      <c r="EH87" s="228">
        <f>EH88</f>
        <v>0</v>
      </c>
      <c r="EI87" s="228"/>
      <c r="EJ87" s="228"/>
      <c r="EK87" s="341">
        <f>ES87</f>
        <v>3001.4256700000001</v>
      </c>
      <c r="EL87" s="228">
        <f t="shared" si="234"/>
        <v>1</v>
      </c>
      <c r="EM87" s="228"/>
      <c r="EN87" s="228"/>
      <c r="EO87" s="228"/>
      <c r="EP87" s="228"/>
      <c r="EQ87" s="228"/>
      <c r="ER87" s="228"/>
      <c r="ES87" s="341">
        <f>ES88</f>
        <v>3001.4256700000001</v>
      </c>
      <c r="ET87" s="228">
        <f t="shared" si="235"/>
        <v>1</v>
      </c>
      <c r="EU87" s="251"/>
      <c r="EV87" s="253"/>
      <c r="EW87" s="251"/>
      <c r="EX87" s="322"/>
      <c r="EY87" s="351">
        <f>FA87</f>
        <v>0</v>
      </c>
      <c r="EZ87" s="228">
        <f t="shared" si="206"/>
        <v>0</v>
      </c>
      <c r="FA87" s="235">
        <f>FA88</f>
        <v>0</v>
      </c>
      <c r="FB87" s="235"/>
      <c r="FC87" s="235"/>
      <c r="FD87" s="228"/>
      <c r="FE87" s="228"/>
      <c r="FF87" s="228"/>
      <c r="FG87" s="341"/>
      <c r="FH87" s="322"/>
      <c r="FI87" s="322"/>
      <c r="FJ87" s="322"/>
      <c r="FK87" s="322"/>
      <c r="FL87" s="321"/>
      <c r="FM87" s="253"/>
      <c r="FN87" s="349"/>
      <c r="FO87" s="253"/>
      <c r="FP87" s="322"/>
      <c r="FQ87" s="322"/>
      <c r="FR87" s="322"/>
      <c r="FS87" s="322"/>
      <c r="FT87" s="341">
        <f>FV87</f>
        <v>0</v>
      </c>
      <c r="FU87" s="228">
        <f t="shared" si="139"/>
        <v>0</v>
      </c>
      <c r="FV87" s="341">
        <f>FV88</f>
        <v>0</v>
      </c>
      <c r="FW87" s="322"/>
      <c r="FX87" s="322"/>
      <c r="FY87" s="322"/>
      <c r="FZ87" s="322"/>
      <c r="GA87" s="325"/>
    </row>
    <row r="88" spans="2:189" s="383" customFormat="1" ht="40.5" hidden="1" customHeight="1" x14ac:dyDescent="0.25">
      <c r="B88" s="299"/>
      <c r="C88" s="304" t="s">
        <v>184</v>
      </c>
      <c r="D88" s="368"/>
      <c r="E88" s="369"/>
      <c r="F88" s="369"/>
      <c r="G88" s="369"/>
      <c r="H88" s="369"/>
      <c r="I88" s="369"/>
      <c r="J88" s="369"/>
      <c r="K88" s="369"/>
      <c r="L88" s="369"/>
      <c r="M88" s="369"/>
      <c r="N88" s="369"/>
      <c r="O88" s="369"/>
      <c r="P88" s="369"/>
      <c r="Q88" s="370"/>
      <c r="R88" s="370"/>
      <c r="S88" s="370"/>
      <c r="T88" s="370"/>
      <c r="U88" s="370"/>
      <c r="V88" s="370"/>
      <c r="W88" s="370"/>
      <c r="X88" s="370"/>
      <c r="Y88" s="370"/>
      <c r="Z88" s="370"/>
      <c r="AA88" s="370"/>
      <c r="AB88" s="370"/>
      <c r="AC88" s="370"/>
      <c r="AD88" s="370"/>
      <c r="AE88" s="370"/>
      <c r="AF88" s="370"/>
      <c r="AG88" s="370"/>
      <c r="AH88" s="370"/>
      <c r="AI88" s="371"/>
      <c r="AJ88" s="370"/>
      <c r="AK88" s="371"/>
      <c r="AL88" s="371"/>
      <c r="AM88" s="372"/>
      <c r="AN88" s="373"/>
      <c r="AO88" s="374"/>
      <c r="AP88" s="373"/>
      <c r="AQ88" s="373"/>
      <c r="AR88" s="373"/>
      <c r="AS88" s="370"/>
      <c r="AT88" s="370"/>
      <c r="AU88" s="370"/>
      <c r="AV88" s="370"/>
      <c r="AW88" s="370"/>
      <c r="AX88" s="370"/>
      <c r="AY88" s="370"/>
      <c r="AZ88" s="370"/>
      <c r="BA88" s="370"/>
      <c r="BB88" s="370"/>
      <c r="BC88" s="370"/>
      <c r="BD88" s="370"/>
      <c r="BE88" s="370"/>
      <c r="BF88" s="370"/>
      <c r="BG88" s="370"/>
      <c r="BH88" s="370"/>
      <c r="BI88" s="370"/>
      <c r="BJ88" s="370"/>
      <c r="BK88" s="375"/>
      <c r="BL88" s="376"/>
      <c r="BM88" s="376"/>
      <c r="BN88" s="376"/>
      <c r="BO88" s="376"/>
      <c r="BP88" s="376"/>
      <c r="BQ88" s="376"/>
      <c r="BR88" s="376"/>
      <c r="BS88" s="376"/>
      <c r="BT88" s="376"/>
      <c r="BU88" s="376"/>
      <c r="BV88" s="370"/>
      <c r="BW88" s="370"/>
      <c r="BX88" s="370"/>
      <c r="BY88" s="370"/>
      <c r="BZ88" s="370"/>
      <c r="CA88" s="370"/>
      <c r="CB88" s="370"/>
      <c r="CC88" s="370"/>
      <c r="CD88" s="370"/>
      <c r="CE88" s="376"/>
      <c r="CF88" s="376"/>
      <c r="CG88" s="370"/>
      <c r="CH88" s="370"/>
      <c r="CI88" s="370"/>
      <c r="CJ88" s="370"/>
      <c r="CK88" s="370"/>
      <c r="CL88" s="370"/>
      <c r="CM88" s="370"/>
      <c r="CN88" s="370"/>
      <c r="CO88" s="370"/>
      <c r="CP88" s="370"/>
      <c r="CQ88" s="370"/>
      <c r="CR88" s="370"/>
      <c r="CS88" s="370"/>
      <c r="CT88" s="370"/>
      <c r="CU88" s="370"/>
      <c r="CV88" s="370"/>
      <c r="CW88" s="370"/>
      <c r="CX88" s="370"/>
      <c r="CY88" s="370"/>
      <c r="CZ88" s="370"/>
      <c r="DA88" s="370"/>
      <c r="DB88" s="370"/>
      <c r="DC88" s="370"/>
      <c r="DD88" s="370"/>
      <c r="DE88" s="370"/>
      <c r="DF88" s="370"/>
      <c r="DG88" s="370"/>
      <c r="DH88" s="370"/>
      <c r="DI88" s="294">
        <f>DJ88</f>
        <v>3001.4256700000001</v>
      </c>
      <c r="DJ88" s="311">
        <f>'[2]2020_уточн'!$ES$89</f>
        <v>3001.4256700000001</v>
      </c>
      <c r="DK88" s="370"/>
      <c r="DL88" s="370"/>
      <c r="DM88" s="376"/>
      <c r="DN88" s="377"/>
      <c r="DO88" s="376"/>
      <c r="DP88" s="370"/>
      <c r="DQ88" s="370"/>
      <c r="DR88" s="378"/>
      <c r="DS88" s="377"/>
      <c r="DT88" s="378"/>
      <c r="DU88" s="370"/>
      <c r="DV88" s="370"/>
      <c r="DW88" s="370"/>
      <c r="DX88" s="294">
        <f>DZ88</f>
        <v>3001.4256700000001</v>
      </c>
      <c r="DY88" s="312">
        <f t="shared" si="261"/>
        <v>1</v>
      </c>
      <c r="DZ88" s="294">
        <f>DJ88</f>
        <v>3001.4256700000001</v>
      </c>
      <c r="EA88" s="312">
        <f>DZ88/DJ88</f>
        <v>1</v>
      </c>
      <c r="EB88" s="379"/>
      <c r="EC88" s="380"/>
      <c r="ED88" s="369"/>
      <c r="EE88" s="380"/>
      <c r="EF88" s="306">
        <f>EH88</f>
        <v>0</v>
      </c>
      <c r="EG88" s="312">
        <f t="shared" si="136"/>
        <v>0</v>
      </c>
      <c r="EH88" s="316">
        <f>DJ88-DZ88</f>
        <v>0</v>
      </c>
      <c r="EI88" s="312"/>
      <c r="EJ88" s="312"/>
      <c r="EK88" s="306">
        <f>ES88</f>
        <v>3001.4256700000001</v>
      </c>
      <c r="EL88" s="312">
        <f t="shared" si="234"/>
        <v>1</v>
      </c>
      <c r="EM88" s="312"/>
      <c r="EN88" s="312"/>
      <c r="EO88" s="312"/>
      <c r="EP88" s="312"/>
      <c r="EQ88" s="312"/>
      <c r="ER88" s="312"/>
      <c r="ES88" s="306">
        <f>DJ88</f>
        <v>3001.4256700000001</v>
      </c>
      <c r="ET88" s="312">
        <f t="shared" si="235"/>
        <v>1</v>
      </c>
      <c r="EU88" s="376"/>
      <c r="EV88" s="380"/>
      <c r="EW88" s="376"/>
      <c r="EX88" s="370"/>
      <c r="EY88" s="307">
        <f>FA88</f>
        <v>0</v>
      </c>
      <c r="EZ88" s="228">
        <f t="shared" si="206"/>
        <v>0</v>
      </c>
      <c r="FA88" s="307">
        <f>DJ88-ES88</f>
        <v>0</v>
      </c>
      <c r="FB88" s="294"/>
      <c r="FC88" s="294"/>
      <c r="FD88" s="312"/>
      <c r="FE88" s="312"/>
      <c r="FF88" s="312"/>
      <c r="FG88" s="306"/>
      <c r="FH88" s="370"/>
      <c r="FI88" s="370"/>
      <c r="FJ88" s="370"/>
      <c r="FK88" s="370"/>
      <c r="FL88" s="369"/>
      <c r="FM88" s="380"/>
      <c r="FN88" s="381"/>
      <c r="FO88" s="380"/>
      <c r="FP88" s="370"/>
      <c r="FQ88" s="370"/>
      <c r="FR88" s="370"/>
      <c r="FS88" s="370"/>
      <c r="FT88" s="306">
        <f>FV88</f>
        <v>0</v>
      </c>
      <c r="FU88" s="312">
        <f t="shared" si="139"/>
        <v>0</v>
      </c>
      <c r="FV88" s="306">
        <f>ES88-DZ88</f>
        <v>0</v>
      </c>
      <c r="FW88" s="370"/>
      <c r="FX88" s="370"/>
      <c r="FY88" s="370"/>
      <c r="FZ88" s="370"/>
      <c r="GA88" s="382"/>
    </row>
    <row r="89" spans="2:189" s="242" customFormat="1" ht="52.5" customHeight="1" x14ac:dyDescent="0.3">
      <c r="B89" s="299" t="s">
        <v>214</v>
      </c>
      <c r="C89" s="365" t="s">
        <v>215</v>
      </c>
      <c r="D89" s="233" t="s">
        <v>216</v>
      </c>
      <c r="E89" s="234">
        <f>F89+G89</f>
        <v>64783.012199999997</v>
      </c>
      <c r="F89" s="234">
        <v>64759.412199999999</v>
      </c>
      <c r="G89" s="234">
        <v>23.6</v>
      </c>
      <c r="H89" s="234">
        <f>I89+J89</f>
        <v>-20540.649729999997</v>
      </c>
      <c r="I89" s="234">
        <f>L89-F89</f>
        <v>-20540.649729999997</v>
      </c>
      <c r="J89" s="234">
        <f>M89-G89</f>
        <v>0</v>
      </c>
      <c r="K89" s="234">
        <f>L89+M89</f>
        <v>44242.36247</v>
      </c>
      <c r="L89" s="234">
        <v>44218.762470000001</v>
      </c>
      <c r="M89" s="234">
        <v>23.6</v>
      </c>
      <c r="N89" s="234">
        <f>O89+P89</f>
        <v>-10000</v>
      </c>
      <c r="O89" s="234">
        <f>R89-L89</f>
        <v>-10000</v>
      </c>
      <c r="P89" s="234">
        <f>S89-M89</f>
        <v>0</v>
      </c>
      <c r="Q89" s="235">
        <f>R89+S89</f>
        <v>34242.36247</v>
      </c>
      <c r="R89" s="235">
        <f>44218.76247-10000</f>
        <v>34218.762470000001</v>
      </c>
      <c r="S89" s="235">
        <v>23.6</v>
      </c>
      <c r="T89" s="235">
        <f>U89+V89</f>
        <v>29363.333330000001</v>
      </c>
      <c r="U89" s="235">
        <v>0</v>
      </c>
      <c r="V89" s="235">
        <v>29363.333330000001</v>
      </c>
      <c r="W89" s="235">
        <f>X89+Y89</f>
        <v>-14000.000000000002</v>
      </c>
      <c r="X89" s="235">
        <f>AA89-U89</f>
        <v>15363.333329999999</v>
      </c>
      <c r="Y89" s="235">
        <f>AB89-V89</f>
        <v>-29363.333330000001</v>
      </c>
      <c r="Z89" s="235">
        <f>AA89+AB89</f>
        <v>15363.333329999999</v>
      </c>
      <c r="AA89" s="235">
        <v>15363.333329999999</v>
      </c>
      <c r="AB89" s="235">
        <v>0</v>
      </c>
      <c r="AC89" s="235">
        <f>AD89+AE89</f>
        <v>0</v>
      </c>
      <c r="AD89" s="235">
        <v>0</v>
      </c>
      <c r="AE89" s="235">
        <v>0</v>
      </c>
      <c r="AF89" s="235" t="e">
        <f>AG89+AH89</f>
        <v>#REF!</v>
      </c>
      <c r="AG89" s="235" t="e">
        <f>'[3]2017_с остатком на торги'!$AG$72</f>
        <v>#REF!</v>
      </c>
      <c r="AH89" s="235">
        <v>0</v>
      </c>
      <c r="AI89" s="238">
        <v>0</v>
      </c>
      <c r="AJ89" s="235">
        <v>0</v>
      </c>
      <c r="AK89" s="238">
        <f>Z89-AJ89</f>
        <v>15363.333329999999</v>
      </c>
      <c r="AL89" s="238" t="e">
        <f>AF89-AJ89</f>
        <v>#REF!</v>
      </c>
      <c r="AM89" s="301" t="s">
        <v>217</v>
      </c>
      <c r="AN89" s="301" t="s">
        <v>217</v>
      </c>
      <c r="AO89" s="236">
        <v>1</v>
      </c>
      <c r="AP89" s="301"/>
      <c r="AQ89" s="238">
        <v>7144.0362400000004</v>
      </c>
      <c r="AR89" s="238" t="e">
        <f>AF89-AP89-AQ89</f>
        <v>#REF!</v>
      </c>
      <c r="AS89" s="235">
        <f>AT89+AU89</f>
        <v>25000</v>
      </c>
      <c r="AT89" s="235">
        <v>25000</v>
      </c>
      <c r="AU89" s="235">
        <v>0</v>
      </c>
      <c r="AV89" s="235">
        <f>AW89+AX89</f>
        <v>-2000</v>
      </c>
      <c r="AW89" s="235">
        <v>-2000</v>
      </c>
      <c r="AX89" s="235">
        <v>0</v>
      </c>
      <c r="AY89" s="235">
        <f>AZ89+BA89</f>
        <v>23000</v>
      </c>
      <c r="AZ89" s="235">
        <f>AT89+AW89</f>
        <v>23000</v>
      </c>
      <c r="BA89" s="235">
        <v>0</v>
      </c>
      <c r="BB89" s="235">
        <f>BC89+BD89</f>
        <v>25000</v>
      </c>
      <c r="BC89" s="235">
        <v>25000</v>
      </c>
      <c r="BD89" s="235"/>
      <c r="BE89" s="235">
        <f>BF89+BG89</f>
        <v>0</v>
      </c>
      <c r="BF89" s="235">
        <f>BW89-BC89</f>
        <v>0</v>
      </c>
      <c r="BG89" s="235">
        <f>BX89-BD89</f>
        <v>0</v>
      </c>
      <c r="BH89" s="235">
        <f>BI89+BJ89</f>
        <v>23000</v>
      </c>
      <c r="BI89" s="235">
        <f>AZ89</f>
        <v>23000</v>
      </c>
      <c r="BJ89" s="235">
        <v>0</v>
      </c>
      <c r="BK89" s="237">
        <v>1</v>
      </c>
      <c r="BL89" s="238">
        <f>AZ89</f>
        <v>23000</v>
      </c>
      <c r="BM89" s="238">
        <f>BN89</f>
        <v>2153.5004899999999</v>
      </c>
      <c r="BN89" s="238">
        <v>2153.5004899999999</v>
      </c>
      <c r="BO89" s="238"/>
      <c r="BP89" s="238">
        <f>BQ89</f>
        <v>0</v>
      </c>
      <c r="BQ89" s="238">
        <v>0</v>
      </c>
      <c r="BR89" s="238"/>
      <c r="BS89" s="238">
        <f>BT89+BU89</f>
        <v>20846.499510000001</v>
      </c>
      <c r="BT89" s="238">
        <f>BI89-BN89-BQ89</f>
        <v>20846.499510000001</v>
      </c>
      <c r="BU89" s="238"/>
      <c r="BV89" s="235">
        <f>BW89+BX89</f>
        <v>25000</v>
      </c>
      <c r="BW89" s="235">
        <v>25000</v>
      </c>
      <c r="BX89" s="235"/>
      <c r="BY89" s="235">
        <f>BZ89+CA89</f>
        <v>0</v>
      </c>
      <c r="BZ89" s="235">
        <v>0</v>
      </c>
      <c r="CA89" s="235">
        <v>0</v>
      </c>
      <c r="CB89" s="235">
        <f>CC89+CD89</f>
        <v>23000</v>
      </c>
      <c r="CC89" s="235">
        <f>BI89</f>
        <v>23000</v>
      </c>
      <c r="CD89" s="235"/>
      <c r="CE89" s="238">
        <v>1</v>
      </c>
      <c r="CF89" s="238">
        <f>CB89</f>
        <v>23000</v>
      </c>
      <c r="CG89" s="285"/>
      <c r="CH89" s="235">
        <f>CI89+CJ89</f>
        <v>10000</v>
      </c>
      <c r="CI89" s="235">
        <v>10000</v>
      </c>
      <c r="CJ89" s="235">
        <v>0</v>
      </c>
      <c r="CK89" s="235">
        <f>CL89+CM89</f>
        <v>0</v>
      </c>
      <c r="CL89" s="235">
        <f>CR89-CI89</f>
        <v>0</v>
      </c>
      <c r="CM89" s="235">
        <v>0</v>
      </c>
      <c r="CN89" s="235"/>
      <c r="CO89" s="235"/>
      <c r="CP89" s="235"/>
      <c r="CQ89" s="235">
        <f>CR89+CS89</f>
        <v>10000</v>
      </c>
      <c r="CR89" s="235">
        <v>10000</v>
      </c>
      <c r="CS89" s="235">
        <v>0</v>
      </c>
      <c r="CT89" s="235">
        <f>CU89+CV89</f>
        <v>0</v>
      </c>
      <c r="CU89" s="235"/>
      <c r="CV89" s="235"/>
      <c r="CW89" s="235">
        <f>CX89+CY89</f>
        <v>19650</v>
      </c>
      <c r="CX89" s="235">
        <v>19650</v>
      </c>
      <c r="CY89" s="235"/>
      <c r="CZ89" s="235">
        <f>DA89+DB89</f>
        <v>10000</v>
      </c>
      <c r="DA89" s="235">
        <v>10000</v>
      </c>
      <c r="DB89" s="235">
        <v>0</v>
      </c>
      <c r="DC89" s="235"/>
      <c r="DD89" s="235"/>
      <c r="DE89" s="235"/>
      <c r="DF89" s="235">
        <f>DG89+DH89</f>
        <v>40785.011890000002</v>
      </c>
      <c r="DG89" s="235">
        <f>DJ89-CX89</f>
        <v>40785.011890000002</v>
      </c>
      <c r="DH89" s="235"/>
      <c r="DI89" s="235">
        <f>DJ89+DL89</f>
        <v>60435.011890000002</v>
      </c>
      <c r="DJ89" s="235">
        <f>'[2]2020_уточн'!$ES$95</f>
        <v>60435.011890000002</v>
      </c>
      <c r="DK89" s="235"/>
      <c r="DL89" s="235"/>
      <c r="DM89" s="235">
        <f t="shared" si="143"/>
        <v>3677.9741899999999</v>
      </c>
      <c r="DN89" s="239">
        <f t="shared" si="144"/>
        <v>6.0858334845609305E-2</v>
      </c>
      <c r="DO89" s="235">
        <v>3677.9741899999999</v>
      </c>
      <c r="DP89" s="235"/>
      <c r="DQ89" s="235"/>
      <c r="DR89" s="235">
        <f t="shared" si="145"/>
        <v>56757.037700000001</v>
      </c>
      <c r="DS89" s="239">
        <f t="shared" si="177"/>
        <v>0.93914166515439068</v>
      </c>
      <c r="DT89" s="235">
        <f t="shared" si="178"/>
        <v>56757.037700000001</v>
      </c>
      <c r="DU89" s="235"/>
      <c r="DV89" s="235"/>
      <c r="DW89" s="235"/>
      <c r="DX89" s="235">
        <f>DZ89+EB89+ED89</f>
        <v>14894.96703</v>
      </c>
      <c r="DY89" s="228">
        <f t="shared" si="261"/>
        <v>0.24646254818499713</v>
      </c>
      <c r="DZ89" s="235">
        <v>14894.96703</v>
      </c>
      <c r="EA89" s="228">
        <f t="shared" ref="EA89:EA90" si="262">DZ89/DJ89</f>
        <v>0.24646254818499713</v>
      </c>
      <c r="EB89" s="234"/>
      <c r="EC89" s="228"/>
      <c r="ED89" s="234"/>
      <c r="EE89" s="228"/>
      <c r="EF89" s="234">
        <f t="shared" ref="EF89:EF90" si="263">EH89+EI89+EJ89</f>
        <v>45540.044860000002</v>
      </c>
      <c r="EG89" s="228">
        <f t="shared" si="136"/>
        <v>0.75353745181500287</v>
      </c>
      <c r="EH89" s="316">
        <f>DJ89-DZ89</f>
        <v>45540.044860000002</v>
      </c>
      <c r="EI89" s="235"/>
      <c r="EJ89" s="235"/>
      <c r="EK89" s="234">
        <f>ES89+EX89</f>
        <v>14894.96703</v>
      </c>
      <c r="EL89" s="228">
        <f t="shared" si="234"/>
        <v>0.24646254818499713</v>
      </c>
      <c r="EM89" s="228">
        <f>EK89/DM89</f>
        <v>4.0497747565759834</v>
      </c>
      <c r="EN89" s="228"/>
      <c r="EO89" s="228"/>
      <c r="EP89" s="228"/>
      <c r="EQ89" s="228"/>
      <c r="ER89" s="228"/>
      <c r="ES89" s="234">
        <f>14894.96703</f>
        <v>14894.96703</v>
      </c>
      <c r="ET89" s="228">
        <f t="shared" si="235"/>
        <v>0.24646254818499713</v>
      </c>
      <c r="EU89" s="238"/>
      <c r="EV89" s="228"/>
      <c r="EW89" s="238"/>
      <c r="EX89" s="228"/>
      <c r="EY89" s="235">
        <f t="shared" si="147"/>
        <v>45540.044860000002</v>
      </c>
      <c r="EZ89" s="228">
        <f t="shared" si="206"/>
        <v>0.75353745181500287</v>
      </c>
      <c r="FA89" s="238">
        <f>DJ89-ES89</f>
        <v>45540.044860000002</v>
      </c>
      <c r="FB89" s="235"/>
      <c r="FC89" s="235"/>
      <c r="FD89" s="234">
        <f t="shared" si="247"/>
        <v>63292.922590000002</v>
      </c>
      <c r="FE89" s="228">
        <f>FD89/DI89</f>
        <v>1.0472889904481493</v>
      </c>
      <c r="FF89" s="234">
        <v>63292.922590000002</v>
      </c>
      <c r="FG89" s="228">
        <f>FF89/DJ89</f>
        <v>1.0472889904481493</v>
      </c>
      <c r="FH89" s="235"/>
      <c r="FI89" s="235"/>
      <c r="FJ89" s="235"/>
      <c r="FK89" s="235"/>
      <c r="FL89" s="234">
        <f t="shared" si="248"/>
        <v>0</v>
      </c>
      <c r="FM89" s="228" t="e">
        <f>FL89/DQ89</f>
        <v>#DIV/0!</v>
      </c>
      <c r="FN89" s="234"/>
      <c r="FO89" s="228">
        <f>FN89/DR89</f>
        <v>0</v>
      </c>
      <c r="FP89" s="235"/>
      <c r="FQ89" s="235"/>
      <c r="FR89" s="235"/>
      <c r="FS89" s="235"/>
      <c r="FT89" s="234">
        <f t="shared" si="249"/>
        <v>0</v>
      </c>
      <c r="FU89" s="228">
        <f t="shared" si="139"/>
        <v>0</v>
      </c>
      <c r="FV89" s="234">
        <f>ES89-DZ89</f>
        <v>0</v>
      </c>
      <c r="FW89" s="235"/>
      <c r="FX89" s="235"/>
      <c r="FY89" s="235"/>
      <c r="FZ89" s="235"/>
      <c r="GA89" s="302" t="s">
        <v>218</v>
      </c>
    </row>
    <row r="90" spans="2:189" s="283" customFormat="1" ht="59.25" customHeight="1" x14ac:dyDescent="0.3">
      <c r="B90" s="271" t="s">
        <v>219</v>
      </c>
      <c r="C90" s="272" t="s">
        <v>220</v>
      </c>
      <c r="D90" s="273" t="s">
        <v>221</v>
      </c>
      <c r="E90" s="274" t="e">
        <f>F90+G90</f>
        <v>#REF!</v>
      </c>
      <c r="F90" s="274" t="e">
        <f>SUM(#REF!)</f>
        <v>#REF!</v>
      </c>
      <c r="G90" s="274" t="e">
        <f>SUM(#REF!)</f>
        <v>#REF!</v>
      </c>
      <c r="H90" s="274" t="e">
        <f>I90+J90</f>
        <v>#REF!</v>
      </c>
      <c r="I90" s="274" t="e">
        <f>SUM(#REF!)</f>
        <v>#REF!</v>
      </c>
      <c r="J90" s="274" t="e">
        <f>SUM(#REF!)</f>
        <v>#REF!</v>
      </c>
      <c r="K90" s="274" t="e">
        <f>L90+M90</f>
        <v>#REF!</v>
      </c>
      <c r="L90" s="274" t="e">
        <f>SUM(#REF!)</f>
        <v>#REF!</v>
      </c>
      <c r="M90" s="274" t="e">
        <f>SUM(#REF!)</f>
        <v>#REF!</v>
      </c>
      <c r="N90" s="274" t="e">
        <f>O90+P90</f>
        <v>#REF!</v>
      </c>
      <c r="O90" s="274" t="e">
        <f>SUM(#REF!)</f>
        <v>#REF!</v>
      </c>
      <c r="P90" s="274" t="e">
        <f>SUM(#REF!)</f>
        <v>#REF!</v>
      </c>
      <c r="Q90" s="275" t="e">
        <f>R90+S90</f>
        <v>#REF!</v>
      </c>
      <c r="R90" s="275" t="e">
        <f>SUM(#REF!)</f>
        <v>#REF!</v>
      </c>
      <c r="S90" s="275" t="e">
        <f>SUM(#REF!)</f>
        <v>#REF!</v>
      </c>
      <c r="T90" s="275" t="e">
        <f>U90+V90</f>
        <v>#REF!</v>
      </c>
      <c r="U90" s="275" t="e">
        <f>SUM(#REF!)</f>
        <v>#REF!</v>
      </c>
      <c r="V90" s="275" t="e">
        <f>SUM(#REF!)</f>
        <v>#REF!</v>
      </c>
      <c r="W90" s="275" t="e">
        <f>X90+Y90</f>
        <v>#REF!</v>
      </c>
      <c r="X90" s="275" t="e">
        <f>SUM(#REF!)</f>
        <v>#REF!</v>
      </c>
      <c r="Y90" s="275" t="e">
        <f>SUM(#REF!)</f>
        <v>#REF!</v>
      </c>
      <c r="Z90" s="275" t="e">
        <f>AA90+AB90</f>
        <v>#REF!</v>
      </c>
      <c r="AA90" s="275" t="e">
        <f>SUM(#REF!)</f>
        <v>#REF!</v>
      </c>
      <c r="AB90" s="275" t="e">
        <f>SUM(#REF!)</f>
        <v>#REF!</v>
      </c>
      <c r="AC90" s="275" t="e">
        <f>SUM(#REF!)</f>
        <v>#REF!</v>
      </c>
      <c r="AD90" s="275" t="e">
        <f>SUM(#REF!)</f>
        <v>#REF!</v>
      </c>
      <c r="AE90" s="275" t="e">
        <f>SUM(#REF!)</f>
        <v>#REF!</v>
      </c>
      <c r="AF90" s="275" t="e">
        <f>SUM(#REF!)</f>
        <v>#REF!</v>
      </c>
      <c r="AG90" s="275" t="e">
        <f>SUM(#REF!)</f>
        <v>#REF!</v>
      </c>
      <c r="AH90" s="275" t="e">
        <f>SUM(#REF!)</f>
        <v>#REF!</v>
      </c>
      <c r="AI90" s="275" t="e">
        <f>SUM(#REF!)</f>
        <v>#REF!</v>
      </c>
      <c r="AJ90" s="275" t="e">
        <f>SUM(#REF!)</f>
        <v>#REF!</v>
      </c>
      <c r="AK90" s="276" t="e">
        <f>SUM(#REF!)</f>
        <v>#REF!</v>
      </c>
      <c r="AL90" s="276" t="e">
        <f>SUM(#REF!)</f>
        <v>#REF!</v>
      </c>
      <c r="AM90" s="277" t="e">
        <f>SUM(#REF!)</f>
        <v>#REF!</v>
      </c>
      <c r="AN90" s="277" t="e">
        <f>SUM(#REF!)</f>
        <v>#REF!</v>
      </c>
      <c r="AO90" s="278">
        <v>1</v>
      </c>
      <c r="AP90" s="275" t="e">
        <f>SUM(#REF!)</f>
        <v>#REF!</v>
      </c>
      <c r="AQ90" s="275" t="e">
        <f>SUM(#REF!)</f>
        <v>#REF!</v>
      </c>
      <c r="AR90" s="276" t="e">
        <f>SUM(#REF!)</f>
        <v>#REF!</v>
      </c>
      <c r="AS90" s="275" t="e">
        <f>AT90+AU90</f>
        <v>#REF!</v>
      </c>
      <c r="AT90" s="275" t="e">
        <f>SUM(#REF!)</f>
        <v>#REF!</v>
      </c>
      <c r="AU90" s="275" t="e">
        <f>SUM(#REF!)</f>
        <v>#REF!</v>
      </c>
      <c r="AV90" s="275" t="e">
        <f>AW90+AX90</f>
        <v>#REF!</v>
      </c>
      <c r="AW90" s="275" t="e">
        <f>SUM(#REF!)</f>
        <v>#REF!</v>
      </c>
      <c r="AX90" s="275" t="e">
        <f>SUM(#REF!)</f>
        <v>#REF!</v>
      </c>
      <c r="AY90" s="275" t="e">
        <f>AZ90+BA90</f>
        <v>#REF!</v>
      </c>
      <c r="AZ90" s="275" t="e">
        <f>SUM(#REF!)</f>
        <v>#REF!</v>
      </c>
      <c r="BA90" s="275" t="e">
        <f>SUM(#REF!)</f>
        <v>#REF!</v>
      </c>
      <c r="BB90" s="275" t="e">
        <f>BC90+BD90</f>
        <v>#REF!</v>
      </c>
      <c r="BC90" s="275" t="e">
        <f>SUM(#REF!)</f>
        <v>#REF!</v>
      </c>
      <c r="BD90" s="275" t="e">
        <f>SUM(#REF!)</f>
        <v>#REF!</v>
      </c>
      <c r="BE90" s="275" t="e">
        <f>BF90+BG90</f>
        <v>#REF!</v>
      </c>
      <c r="BF90" s="275" t="e">
        <f>SUM(#REF!)</f>
        <v>#REF!</v>
      </c>
      <c r="BG90" s="275" t="e">
        <f>SUM(#REF!)</f>
        <v>#REF!</v>
      </c>
      <c r="BH90" s="275" t="e">
        <f>BI90+BJ90</f>
        <v>#REF!</v>
      </c>
      <c r="BI90" s="275" t="e">
        <f>SUM(#REF!)</f>
        <v>#REF!</v>
      </c>
      <c r="BJ90" s="275" t="e">
        <f>SUM(#REF!)</f>
        <v>#REF!</v>
      </c>
      <c r="BK90" s="279">
        <v>1</v>
      </c>
      <c r="BL90" s="276" t="e">
        <f>AZ90</f>
        <v>#REF!</v>
      </c>
      <c r="BM90" s="276" t="e">
        <f>BN90+BO90</f>
        <v>#REF!</v>
      </c>
      <c r="BN90" s="276" t="e">
        <f>SUM(#REF!)</f>
        <v>#REF!</v>
      </c>
      <c r="BO90" s="276" t="e">
        <f>SUM(#REF!)</f>
        <v>#REF!</v>
      </c>
      <c r="BP90" s="276" t="e">
        <f>BQ90+BR90</f>
        <v>#REF!</v>
      </c>
      <c r="BQ90" s="276" t="e">
        <f>SUM(#REF!)</f>
        <v>#REF!</v>
      </c>
      <c r="BR90" s="276" t="e">
        <f>SUM(#REF!)</f>
        <v>#REF!</v>
      </c>
      <c r="BS90" s="276" t="e">
        <f>BT90+BU90</f>
        <v>#REF!</v>
      </c>
      <c r="BT90" s="276" t="e">
        <f>SUM(#REF!)</f>
        <v>#REF!</v>
      </c>
      <c r="BU90" s="276" t="e">
        <f>SUM(#REF!)</f>
        <v>#REF!</v>
      </c>
      <c r="BV90" s="275" t="e">
        <f>BW90+BX90</f>
        <v>#REF!</v>
      </c>
      <c r="BW90" s="275" t="e">
        <f>SUM(#REF!)</f>
        <v>#REF!</v>
      </c>
      <c r="BX90" s="275" t="e">
        <f>SUM(#REF!)</f>
        <v>#REF!</v>
      </c>
      <c r="BY90" s="275" t="e">
        <f>BZ90+CA90</f>
        <v>#REF!</v>
      </c>
      <c r="BZ90" s="275" t="e">
        <f>SUM(#REF!)</f>
        <v>#REF!</v>
      </c>
      <c r="CA90" s="275" t="e">
        <f>SUM(#REF!)</f>
        <v>#REF!</v>
      </c>
      <c r="CB90" s="275" t="e">
        <f>#REF!+CB92+CB94+CB96+CB106</f>
        <v>#REF!</v>
      </c>
      <c r="CC90" s="275" t="e">
        <f>#REF!+CC92+CC94+CC96+CC106</f>
        <v>#REF!</v>
      </c>
      <c r="CD90" s="275" t="e">
        <f>#REF!+CD92+CD94+CD96+CD106</f>
        <v>#REF!</v>
      </c>
      <c r="CE90" s="276" t="e">
        <f>#REF!+CE92+CE94+CE96+CE106</f>
        <v>#REF!</v>
      </c>
      <c r="CF90" s="276" t="e">
        <f>#REF!+CF92+CF94+CF96+CF106</f>
        <v>#REF!</v>
      </c>
      <c r="CG90" s="275" t="e">
        <f>#REF!+CG92+CG94+CG96+CG106</f>
        <v>#REF!</v>
      </c>
      <c r="CH90" s="275" t="e">
        <f>#REF!+CH92+CH94+CH96+CH106</f>
        <v>#REF!</v>
      </c>
      <c r="CI90" s="275" t="e">
        <f>#REF!+CI92+CI94+CI96+CI106</f>
        <v>#REF!</v>
      </c>
      <c r="CJ90" s="275" t="e">
        <f>#REF!+CJ92+CJ94+CJ96+CJ106</f>
        <v>#REF!</v>
      </c>
      <c r="CK90" s="275" t="e">
        <f>#REF!+CK92+CK94+CK96+CK106</f>
        <v>#REF!</v>
      </c>
      <c r="CL90" s="275" t="e">
        <f>#REF!+CL92+CL94+CL96+CL106</f>
        <v>#REF!</v>
      </c>
      <c r="CM90" s="275" t="e">
        <f>#REF!+CM92+CM94+CM96+CM106</f>
        <v>#REF!</v>
      </c>
      <c r="CN90" s="275" t="e">
        <f>#REF!+CN92+CN94+CN96+CN106</f>
        <v>#REF!</v>
      </c>
      <c r="CO90" s="275" t="e">
        <f>#REF!+CO92+CO94+CO96+CO106</f>
        <v>#REF!</v>
      </c>
      <c r="CP90" s="275" t="e">
        <f>#REF!+CP92+CP94+CP96+CP106</f>
        <v>#REF!</v>
      </c>
      <c r="CQ90" s="275" t="e">
        <f>#REF!+CQ92+CQ94+CQ96+CQ106</f>
        <v>#REF!</v>
      </c>
      <c r="CR90" s="275" t="e">
        <f>#REF!+CR92+CR94+CR96+CR106</f>
        <v>#REF!</v>
      </c>
      <c r="CS90" s="275" t="e">
        <f>#REF!+CS92+CS94+CS96+CS106</f>
        <v>#REF!</v>
      </c>
      <c r="CT90" s="275" t="e">
        <f>#REF!+CT92+CT94+CT96+CT106</f>
        <v>#REF!</v>
      </c>
      <c r="CU90" s="275" t="e">
        <f>#REF!+CU92+CU94+CU96+CU106</f>
        <v>#REF!</v>
      </c>
      <c r="CV90" s="275" t="e">
        <f>#REF!+CV92+CV94+CV96+CV106</f>
        <v>#REF!</v>
      </c>
      <c r="CW90" s="275" t="e">
        <f>#REF!+CW92+CW94+CW96+CW106+CW99+CW102</f>
        <v>#REF!</v>
      </c>
      <c r="CX90" s="275" t="e">
        <f>#REF!+CX92+CX94+CX96+CX106+CX99+CX102</f>
        <v>#REF!</v>
      </c>
      <c r="CY90" s="275" t="e">
        <f>#REF!+CY92+CY94+CY96+CY106+CY99</f>
        <v>#REF!</v>
      </c>
      <c r="CZ90" s="275" t="e">
        <f>#REF!+CZ92+CZ94+CZ96+CZ106</f>
        <v>#REF!</v>
      </c>
      <c r="DA90" s="275" t="e">
        <f>#REF!+DA92+DA94+DA96+DA106</f>
        <v>#REF!</v>
      </c>
      <c r="DB90" s="275" t="e">
        <f>#REF!+DB92+DB94+DB96+DB106</f>
        <v>#REF!</v>
      </c>
      <c r="DC90" s="275"/>
      <c r="DD90" s="275"/>
      <c r="DE90" s="275"/>
      <c r="DF90" s="275" t="e">
        <f>#REF!+DF92+DF94+DF96+DF106+DF99+DF102</f>
        <v>#REF!</v>
      </c>
      <c r="DG90" s="275" t="e">
        <f>#REF!+DG92+DG94+DG96+DG106+DG99+DG102</f>
        <v>#REF!</v>
      </c>
      <c r="DH90" s="275" t="e">
        <f>#REF!+DH92+DH94+DH96+DH106</f>
        <v>#REF!</v>
      </c>
      <c r="DI90" s="275">
        <f>DJ90</f>
        <v>250828.04727000001</v>
      </c>
      <c r="DJ90" s="275">
        <f>DJ94+DJ96+DJ102+DJ106</f>
        <v>250828.04727000001</v>
      </c>
      <c r="DK90" s="275"/>
      <c r="DL90" s="275"/>
      <c r="DM90" s="275" t="e">
        <f t="shared" si="143"/>
        <v>#REF!</v>
      </c>
      <c r="DN90" s="280" t="e">
        <f t="shared" si="144"/>
        <v>#REF!</v>
      </c>
      <c r="DO90" s="275" t="e">
        <f>#REF!+DO92+DO94+DO96+DO106+DO99+DO102</f>
        <v>#REF!</v>
      </c>
      <c r="DP90" s="275"/>
      <c r="DQ90" s="275"/>
      <c r="DR90" s="275" t="e">
        <f t="shared" si="145"/>
        <v>#REF!</v>
      </c>
      <c r="DS90" s="280" t="e">
        <f t="shared" si="177"/>
        <v>#REF!</v>
      </c>
      <c r="DT90" s="275" t="e">
        <f t="shared" si="178"/>
        <v>#REF!</v>
      </c>
      <c r="DU90" s="275"/>
      <c r="DV90" s="275"/>
      <c r="DW90" s="275"/>
      <c r="DX90" s="275">
        <f>DZ90+EB90+ED90</f>
        <v>200201.35264000003</v>
      </c>
      <c r="DY90" s="281">
        <f t="shared" si="261"/>
        <v>0.79816174793441796</v>
      </c>
      <c r="DZ90" s="275">
        <f>DZ94+DZ96+DZ102+DZ106</f>
        <v>200201.35264000003</v>
      </c>
      <c r="EA90" s="281">
        <f t="shared" si="262"/>
        <v>0.79816174793441796</v>
      </c>
      <c r="EB90" s="274"/>
      <c r="EC90" s="281"/>
      <c r="ED90" s="274"/>
      <c r="EE90" s="281"/>
      <c r="EF90" s="274">
        <f t="shared" si="263"/>
        <v>50626.694629999991</v>
      </c>
      <c r="EG90" s="228">
        <f t="shared" si="136"/>
        <v>0.20183825206558204</v>
      </c>
      <c r="EH90" s="274">
        <f>EH92+EH94+EH96+EH106+EH99+EH102</f>
        <v>50626.694629999991</v>
      </c>
      <c r="EI90" s="275"/>
      <c r="EJ90" s="275"/>
      <c r="EK90" s="274">
        <f>ES90+EU90+EW90</f>
        <v>200201.35324000003</v>
      </c>
      <c r="EL90" s="281">
        <f t="shared" si="234"/>
        <v>0.79816175032649495</v>
      </c>
      <c r="EM90" s="281" t="e">
        <f>EK90/DM90</f>
        <v>#REF!</v>
      </c>
      <c r="EN90" s="281"/>
      <c r="EO90" s="281"/>
      <c r="EP90" s="281"/>
      <c r="EQ90" s="281"/>
      <c r="ER90" s="281"/>
      <c r="ES90" s="274">
        <f>ES92+ES94+ES96+ES106+ES99+ES102</f>
        <v>200201.35324000003</v>
      </c>
      <c r="ET90" s="281">
        <f t="shared" si="235"/>
        <v>0.79816175032649495</v>
      </c>
      <c r="EU90" s="276"/>
      <c r="EV90" s="281"/>
      <c r="EW90" s="276"/>
      <c r="EX90" s="275"/>
      <c r="EY90" s="275">
        <f t="shared" si="147"/>
        <v>50626.694629999991</v>
      </c>
      <c r="EZ90" s="281">
        <f t="shared" si="206"/>
        <v>0.20183825206558204</v>
      </c>
      <c r="FA90" s="275">
        <f>FA92+FA94+FA96+FA106+FA99+FA102</f>
        <v>50626.694629999991</v>
      </c>
      <c r="FB90" s="275"/>
      <c r="FC90" s="275"/>
      <c r="FD90" s="274">
        <f t="shared" si="247"/>
        <v>271028.51717999997</v>
      </c>
      <c r="FE90" s="281">
        <f>FD90/DI90</f>
        <v>1.0805351320550507</v>
      </c>
      <c r="FF90" s="274">
        <f>FF92+FF94+FF96+FF106+FF99+FF102</f>
        <v>271028.51717999997</v>
      </c>
      <c r="FG90" s="281">
        <f>FF90/DJ90</f>
        <v>1.0805351320550507</v>
      </c>
      <c r="FH90" s="275"/>
      <c r="FI90" s="275"/>
      <c r="FJ90" s="275"/>
      <c r="FK90" s="275"/>
      <c r="FL90" s="274">
        <f t="shared" si="248"/>
        <v>0</v>
      </c>
      <c r="FM90" s="281" t="e">
        <f>FL90/DQ90</f>
        <v>#DIV/0!</v>
      </c>
      <c r="FN90" s="274">
        <f>FN92+FN94+FN96+FN106+FN99+FN102</f>
        <v>0</v>
      </c>
      <c r="FO90" s="281" t="e">
        <f>FN90/DR90</f>
        <v>#REF!</v>
      </c>
      <c r="FP90" s="275"/>
      <c r="FQ90" s="275"/>
      <c r="FR90" s="275"/>
      <c r="FS90" s="275"/>
      <c r="FT90" s="274">
        <f t="shared" si="249"/>
        <v>5.9999999984938768E-4</v>
      </c>
      <c r="FU90" s="281">
        <f t="shared" si="139"/>
        <v>2.99698273832401E-9</v>
      </c>
      <c r="FV90" s="274">
        <f>FV92+FV94+FV96+FV106+FV99+FV102</f>
        <v>5.9999999984938768E-4</v>
      </c>
      <c r="FW90" s="275"/>
      <c r="FX90" s="275"/>
      <c r="FY90" s="275"/>
      <c r="FZ90" s="275"/>
      <c r="GA90" s="282"/>
    </row>
    <row r="91" spans="2:189" s="388" customFormat="1" ht="24.75" customHeight="1" x14ac:dyDescent="0.3">
      <c r="B91" s="366"/>
      <c r="C91" s="384" t="s">
        <v>159</v>
      </c>
      <c r="D91" s="361"/>
      <c r="E91" s="306"/>
      <c r="F91" s="341"/>
      <c r="G91" s="341"/>
      <c r="H91" s="306"/>
      <c r="I91" s="341"/>
      <c r="J91" s="341"/>
      <c r="K91" s="306"/>
      <c r="L91" s="341"/>
      <c r="M91" s="341"/>
      <c r="N91" s="306"/>
      <c r="O91" s="341"/>
      <c r="P91" s="341"/>
      <c r="Q91" s="307"/>
      <c r="R91" s="351"/>
      <c r="S91" s="351"/>
      <c r="T91" s="307"/>
      <c r="U91" s="351"/>
      <c r="V91" s="351"/>
      <c r="W91" s="307"/>
      <c r="X91" s="351"/>
      <c r="Y91" s="351"/>
      <c r="Z91" s="307"/>
      <c r="AA91" s="351"/>
      <c r="AB91" s="351"/>
      <c r="AC91" s="307"/>
      <c r="AD91" s="351"/>
      <c r="AE91" s="351"/>
      <c r="AF91" s="307"/>
      <c r="AG91" s="351"/>
      <c r="AH91" s="351"/>
      <c r="AI91" s="351"/>
      <c r="AJ91" s="351"/>
      <c r="AK91" s="351"/>
      <c r="AL91" s="351"/>
      <c r="AM91" s="351"/>
      <c r="AN91" s="351"/>
      <c r="AO91" s="385"/>
      <c r="AP91" s="351"/>
      <c r="AQ91" s="351"/>
      <c r="AR91" s="351"/>
      <c r="AS91" s="307"/>
      <c r="AT91" s="351"/>
      <c r="AU91" s="351"/>
      <c r="AV91" s="307"/>
      <c r="AW91" s="351"/>
      <c r="AX91" s="351"/>
      <c r="AY91" s="307"/>
      <c r="AZ91" s="351"/>
      <c r="BA91" s="351"/>
      <c r="BB91" s="307"/>
      <c r="BC91" s="351"/>
      <c r="BD91" s="351"/>
      <c r="BE91" s="307"/>
      <c r="BF91" s="351"/>
      <c r="BG91" s="351"/>
      <c r="BH91" s="307"/>
      <c r="BI91" s="351"/>
      <c r="BJ91" s="351"/>
      <c r="BK91" s="386"/>
      <c r="BL91" s="351"/>
      <c r="BM91" s="351"/>
      <c r="BN91" s="351"/>
      <c r="BO91" s="351"/>
      <c r="BP91" s="351"/>
      <c r="BQ91" s="351"/>
      <c r="BR91" s="351"/>
      <c r="BS91" s="351"/>
      <c r="BT91" s="351"/>
      <c r="BU91" s="351"/>
      <c r="BV91" s="307"/>
      <c r="BW91" s="351"/>
      <c r="BX91" s="351"/>
      <c r="BY91" s="307"/>
      <c r="BZ91" s="351"/>
      <c r="CA91" s="351"/>
      <c r="CB91" s="307"/>
      <c r="CC91" s="351"/>
      <c r="CD91" s="351"/>
      <c r="CE91" s="351"/>
      <c r="CF91" s="351"/>
      <c r="CG91" s="307"/>
      <c r="CH91" s="307"/>
      <c r="CI91" s="351"/>
      <c r="CJ91" s="351"/>
      <c r="CK91" s="307"/>
      <c r="CL91" s="351"/>
      <c r="CM91" s="351"/>
      <c r="CN91" s="351"/>
      <c r="CO91" s="351"/>
      <c r="CP91" s="351"/>
      <c r="CQ91" s="307"/>
      <c r="CR91" s="351"/>
      <c r="CS91" s="351"/>
      <c r="CT91" s="307"/>
      <c r="CU91" s="351"/>
      <c r="CV91" s="351"/>
      <c r="CW91" s="307"/>
      <c r="CX91" s="351"/>
      <c r="CY91" s="351"/>
      <c r="CZ91" s="307"/>
      <c r="DA91" s="351"/>
      <c r="DB91" s="351"/>
      <c r="DC91" s="351"/>
      <c r="DD91" s="351"/>
      <c r="DE91" s="351"/>
      <c r="DF91" s="307"/>
      <c r="DG91" s="351"/>
      <c r="DH91" s="351"/>
      <c r="DI91" s="307"/>
      <c r="DJ91" s="351"/>
      <c r="DK91" s="351"/>
      <c r="DL91" s="351"/>
      <c r="DM91" s="275"/>
      <c r="DN91" s="280"/>
      <c r="DO91" s="351"/>
      <c r="DP91" s="351"/>
      <c r="DQ91" s="351"/>
      <c r="DR91" s="235"/>
      <c r="DS91" s="239"/>
      <c r="DT91" s="235"/>
      <c r="DU91" s="351"/>
      <c r="DV91" s="351"/>
      <c r="DW91" s="351"/>
      <c r="DX91" s="307"/>
      <c r="DY91" s="228"/>
      <c r="DZ91" s="351"/>
      <c r="EA91" s="228"/>
      <c r="EB91" s="234"/>
      <c r="EC91" s="228"/>
      <c r="ED91" s="341"/>
      <c r="EE91" s="228"/>
      <c r="EF91" s="234"/>
      <c r="EG91" s="228"/>
      <c r="EH91" s="300"/>
      <c r="EI91" s="351"/>
      <c r="EJ91" s="351"/>
      <c r="EK91" s="341"/>
      <c r="EL91" s="228"/>
      <c r="EM91" s="281"/>
      <c r="EN91" s="228"/>
      <c r="EO91" s="228"/>
      <c r="EP91" s="228"/>
      <c r="EQ91" s="228"/>
      <c r="ER91" s="228"/>
      <c r="ES91" s="341"/>
      <c r="ET91" s="228"/>
      <c r="EU91" s="238"/>
      <c r="EV91" s="228"/>
      <c r="EW91" s="238"/>
      <c r="EX91" s="351"/>
      <c r="EY91" s="235"/>
      <c r="EZ91" s="227"/>
      <c r="FA91" s="238"/>
      <c r="FB91" s="351"/>
      <c r="FC91" s="351"/>
      <c r="FD91" s="341"/>
      <c r="FE91" s="228"/>
      <c r="FF91" s="341"/>
      <c r="FG91" s="228"/>
      <c r="FH91" s="351"/>
      <c r="FI91" s="351"/>
      <c r="FJ91" s="351"/>
      <c r="FK91" s="351"/>
      <c r="FL91" s="341"/>
      <c r="FM91" s="228"/>
      <c r="FN91" s="341"/>
      <c r="FO91" s="228"/>
      <c r="FP91" s="351"/>
      <c r="FQ91" s="351"/>
      <c r="FR91" s="351"/>
      <c r="FS91" s="351"/>
      <c r="FT91" s="341"/>
      <c r="FU91" s="228"/>
      <c r="FV91" s="341"/>
      <c r="FW91" s="351"/>
      <c r="FX91" s="351"/>
      <c r="FY91" s="351"/>
      <c r="FZ91" s="351"/>
      <c r="GA91" s="387"/>
      <c r="GB91" s="215"/>
      <c r="GC91" s="215"/>
      <c r="GD91" s="215"/>
      <c r="GE91" s="215"/>
      <c r="GF91" s="215"/>
      <c r="GG91" s="215"/>
    </row>
    <row r="92" spans="2:189" s="391" customFormat="1" ht="61.5" hidden="1" customHeight="1" x14ac:dyDescent="0.25">
      <c r="B92" s="366" t="s">
        <v>222</v>
      </c>
      <c r="C92" s="384" t="s">
        <v>223</v>
      </c>
      <c r="D92" s="361" t="s">
        <v>224</v>
      </c>
      <c r="E92" s="341">
        <f t="shared" ref="E92:E97" si="264">F92+G92</f>
        <v>0</v>
      </c>
      <c r="F92" s="389">
        <f>SUM(F93:F93)</f>
        <v>0</v>
      </c>
      <c r="G92" s="389"/>
      <c r="H92" s="341">
        <f t="shared" ref="H92:H97" si="265">I92+J92</f>
        <v>0</v>
      </c>
      <c r="I92" s="389">
        <f>SUM(I93:I93)</f>
        <v>0</v>
      </c>
      <c r="J92" s="389"/>
      <c r="K92" s="341">
        <f t="shared" ref="K92:K97" si="266">L92+M92</f>
        <v>0</v>
      </c>
      <c r="L92" s="389">
        <f>SUM(L93:L93)</f>
        <v>0</v>
      </c>
      <c r="M92" s="389"/>
      <c r="N92" s="341">
        <f t="shared" ref="N92:N97" si="267">O92+P92</f>
        <v>0</v>
      </c>
      <c r="O92" s="389">
        <f>SUM(O93:O93)</f>
        <v>0</v>
      </c>
      <c r="P92" s="389"/>
      <c r="Q92" s="351">
        <f t="shared" ref="Q92:Q97" si="268">R92+S92</f>
        <v>0</v>
      </c>
      <c r="R92" s="356">
        <f>SUM(R93:R93)</f>
        <v>0</v>
      </c>
      <c r="S92" s="356"/>
      <c r="T92" s="351">
        <f t="shared" ref="T92:T97" si="269">U92+V92</f>
        <v>0</v>
      </c>
      <c r="U92" s="356">
        <f>SUM(U93:U93)</f>
        <v>0</v>
      </c>
      <c r="V92" s="356"/>
      <c r="W92" s="351">
        <f t="shared" ref="W92:W97" si="270">X92+Y92</f>
        <v>0</v>
      </c>
      <c r="X92" s="356">
        <f>SUM(X93:X93)</f>
        <v>0</v>
      </c>
      <c r="Y92" s="356"/>
      <c r="Z92" s="351">
        <f t="shared" ref="Z92:Z97" si="271">AA92+AB92</f>
        <v>0</v>
      </c>
      <c r="AA92" s="356">
        <f t="shared" ref="AA92:AH92" si="272">SUM(AA93:AA93)</f>
        <v>0</v>
      </c>
      <c r="AB92" s="356">
        <f t="shared" si="272"/>
        <v>0</v>
      </c>
      <c r="AC92" s="356">
        <f t="shared" si="272"/>
        <v>0</v>
      </c>
      <c r="AD92" s="356">
        <f t="shared" si="272"/>
        <v>0</v>
      </c>
      <c r="AE92" s="356">
        <f t="shared" si="272"/>
        <v>0</v>
      </c>
      <c r="AF92" s="356">
        <f t="shared" si="272"/>
        <v>0</v>
      </c>
      <c r="AG92" s="356">
        <f t="shared" si="272"/>
        <v>0</v>
      </c>
      <c r="AH92" s="356">
        <f t="shared" si="272"/>
        <v>0</v>
      </c>
      <c r="AI92" s="356">
        <v>0</v>
      </c>
      <c r="AJ92" s="356">
        <f>SUM(AJ93:AJ93)</f>
        <v>0</v>
      </c>
      <c r="AK92" s="356">
        <f t="shared" ref="AK92:AL97" si="273">Z92-AJ92</f>
        <v>0</v>
      </c>
      <c r="AL92" s="356">
        <f t="shared" si="273"/>
        <v>0</v>
      </c>
      <c r="AM92" s="1157" t="s">
        <v>225</v>
      </c>
      <c r="AN92" s="315" t="s">
        <v>225</v>
      </c>
      <c r="AO92" s="236">
        <v>1</v>
      </c>
      <c r="AP92" s="315"/>
      <c r="AQ92" s="315"/>
      <c r="AR92" s="315"/>
      <c r="AS92" s="351">
        <f t="shared" ref="AS92:AS97" si="274">AT92+AU92</f>
        <v>500</v>
      </c>
      <c r="AT92" s="356">
        <f>SUM(AT93:AT93)</f>
        <v>500</v>
      </c>
      <c r="AU92" s="356">
        <f>SUM(AU93:AU93)</f>
        <v>0</v>
      </c>
      <c r="AV92" s="351">
        <f t="shared" ref="AV92:AV97" si="275">AW92+AX92</f>
        <v>0</v>
      </c>
      <c r="AW92" s="356">
        <f>SUM(AW93:AW93)</f>
        <v>0</v>
      </c>
      <c r="AX92" s="356"/>
      <c r="AY92" s="351">
        <f t="shared" ref="AY92:AY97" si="276">AZ92+BA92</f>
        <v>500</v>
      </c>
      <c r="AZ92" s="356">
        <f>SUM(AZ93:AZ93)</f>
        <v>500</v>
      </c>
      <c r="BA92" s="356">
        <f>SUM(BA93:BA93)</f>
        <v>0</v>
      </c>
      <c r="BB92" s="351">
        <f t="shared" ref="BB92:BB97" si="277">BC92+BD92</f>
        <v>500</v>
      </c>
      <c r="BC92" s="356">
        <f>SUM(BC93:BC93)</f>
        <v>500</v>
      </c>
      <c r="BD92" s="356"/>
      <c r="BE92" s="351">
        <f t="shared" ref="BE92:BE97" si="278">BF92+BG92</f>
        <v>0</v>
      </c>
      <c r="BF92" s="356">
        <f>SUM(BF93:BF93)</f>
        <v>0</v>
      </c>
      <c r="BG92" s="356"/>
      <c r="BH92" s="351">
        <f t="shared" ref="BH92:BH97" si="279">BI92+BJ92</f>
        <v>500</v>
      </c>
      <c r="BI92" s="356">
        <f>SUM(BI93:BI93)</f>
        <v>500</v>
      </c>
      <c r="BJ92" s="356">
        <f>SUM(BJ93:BJ93)</f>
        <v>0</v>
      </c>
      <c r="BK92" s="237">
        <v>1</v>
      </c>
      <c r="BL92" s="238">
        <f t="shared" ref="BL92:BL97" si="280">AY92</f>
        <v>500</v>
      </c>
      <c r="BM92" s="238"/>
      <c r="BN92" s="238"/>
      <c r="BO92" s="238"/>
      <c r="BP92" s="238"/>
      <c r="BQ92" s="238"/>
      <c r="BR92" s="238"/>
      <c r="BS92" s="238">
        <f>BS93</f>
        <v>500</v>
      </c>
      <c r="BT92" s="238">
        <f>BT93</f>
        <v>500</v>
      </c>
      <c r="BU92" s="238">
        <f>BU93</f>
        <v>0</v>
      </c>
      <c r="BV92" s="351">
        <f t="shared" ref="BV92:BV97" si="281">BW92+BX92</f>
        <v>500</v>
      </c>
      <c r="BW92" s="356">
        <f>SUM(BW93:BW93)</f>
        <v>500</v>
      </c>
      <c r="BX92" s="356"/>
      <c r="BY92" s="351">
        <f t="shared" ref="BY92:BY97" si="282">BZ92+CA92</f>
        <v>0</v>
      </c>
      <c r="BZ92" s="356">
        <f>SUM(BZ93:BZ93)</f>
        <v>0</v>
      </c>
      <c r="CA92" s="356"/>
      <c r="CB92" s="351">
        <f t="shared" ref="CB92:CB97" si="283">CC92+CD92</f>
        <v>500</v>
      </c>
      <c r="CC92" s="356">
        <f>SUM(CC93:CC93)</f>
        <v>500</v>
      </c>
      <c r="CD92" s="356"/>
      <c r="CE92" s="238">
        <v>1</v>
      </c>
      <c r="CF92" s="238">
        <f t="shared" ref="CF92:CF97" si="284">CB92</f>
        <v>500</v>
      </c>
      <c r="CG92" s="351"/>
      <c r="CH92" s="351">
        <f t="shared" ref="CH92:CH97" si="285">CI92+CJ92</f>
        <v>10000</v>
      </c>
      <c r="CI92" s="356">
        <f>SUM(CI93:CI93)</f>
        <v>10000</v>
      </c>
      <c r="CJ92" s="356">
        <f>SUM(CJ93:CJ93)</f>
        <v>0</v>
      </c>
      <c r="CK92" s="351">
        <f t="shared" ref="CK92:CK97" si="286">CL92+CM92</f>
        <v>0</v>
      </c>
      <c r="CL92" s="356">
        <f>SUM(CL93:CL93)</f>
        <v>0</v>
      </c>
      <c r="CM92" s="356"/>
      <c r="CN92" s="356"/>
      <c r="CO92" s="356"/>
      <c r="CP92" s="356"/>
      <c r="CQ92" s="351">
        <f t="shared" ref="CQ92:CQ97" si="287">CR92+CS92</f>
        <v>10000</v>
      </c>
      <c r="CR92" s="356">
        <f>SUM(CR93:CR93)</f>
        <v>10000</v>
      </c>
      <c r="CS92" s="356">
        <f>SUM(CS93:CS93)</f>
        <v>0</v>
      </c>
      <c r="CT92" s="351">
        <f t="shared" ref="CT92:CT97" si="288">CU92+CV92</f>
        <v>0</v>
      </c>
      <c r="CU92" s="356"/>
      <c r="CV92" s="356"/>
      <c r="CW92" s="351">
        <f t="shared" ref="CW92:CW101" si="289">CX92+CY92</f>
        <v>0</v>
      </c>
      <c r="CX92" s="356">
        <f>SUM(CX93:CX93)</f>
        <v>0</v>
      </c>
      <c r="CY92" s="356"/>
      <c r="CZ92" s="351">
        <f t="shared" ref="CZ92:CZ97" si="290">DA92+DB92</f>
        <v>500</v>
      </c>
      <c r="DA92" s="356">
        <f>SUM(DA93:DA93)</f>
        <v>500</v>
      </c>
      <c r="DB92" s="356">
        <f>SUM(DB93:DB93)</f>
        <v>0</v>
      </c>
      <c r="DC92" s="356"/>
      <c r="DD92" s="356"/>
      <c r="DE92" s="356"/>
      <c r="DF92" s="351">
        <f t="shared" ref="DF92:DF104" si="291">DG92+DH92</f>
        <v>0</v>
      </c>
      <c r="DG92" s="356">
        <f>SUM(DG93:DG93)</f>
        <v>0</v>
      </c>
      <c r="DH92" s="356"/>
      <c r="DI92" s="351">
        <f t="shared" ref="DI92:DI118" si="292">DJ92+DL92</f>
        <v>0</v>
      </c>
      <c r="DJ92" s="356">
        <f>SUM(DJ93:DJ93)</f>
        <v>0</v>
      </c>
      <c r="DK92" s="356"/>
      <c r="DL92" s="356"/>
      <c r="DM92" s="275">
        <f t="shared" si="143"/>
        <v>0</v>
      </c>
      <c r="DN92" s="280" t="e">
        <f t="shared" si="144"/>
        <v>#DIV/0!</v>
      </c>
      <c r="DO92" s="356">
        <f>SUM(DO93:DO93)</f>
        <v>0</v>
      </c>
      <c r="DP92" s="356"/>
      <c r="DQ92" s="356"/>
      <c r="DR92" s="235">
        <f t="shared" si="145"/>
        <v>0</v>
      </c>
      <c r="DS92" s="239" t="e">
        <f t="shared" ref="DS92:DS104" si="293">DR92/DI92</f>
        <v>#DIV/0!</v>
      </c>
      <c r="DT92" s="235">
        <f t="shared" ref="DT92:DT104" si="294">DJ92-DO92</f>
        <v>0</v>
      </c>
      <c r="DU92" s="356"/>
      <c r="DV92" s="356"/>
      <c r="DW92" s="356"/>
      <c r="DX92" s="351">
        <f t="shared" ref="DX92:DX106" si="295">DZ92+EB92+ED92</f>
        <v>0</v>
      </c>
      <c r="DY92" s="228">
        <v>0</v>
      </c>
      <c r="DZ92" s="356">
        <f>SUM(DZ93:DZ93)</f>
        <v>0</v>
      </c>
      <c r="EA92" s="228">
        <v>0</v>
      </c>
      <c r="EB92" s="234"/>
      <c r="EC92" s="228"/>
      <c r="ED92" s="389"/>
      <c r="EE92" s="228"/>
      <c r="EF92" s="234">
        <f t="shared" ref="EF92:EF93" si="296">EH92+EI92+EJ92</f>
        <v>0</v>
      </c>
      <c r="EG92" s="228" t="e">
        <f t="shared" si="136"/>
        <v>#DIV/0!</v>
      </c>
      <c r="EH92" s="300">
        <f>CS92-DR92</f>
        <v>0</v>
      </c>
      <c r="EI92" s="356"/>
      <c r="EJ92" s="356"/>
      <c r="EK92" s="341">
        <f t="shared" ref="EK92:EK102" si="297">ES92+EX92</f>
        <v>0</v>
      </c>
      <c r="EL92" s="228" t="e">
        <f t="shared" ref="EL92:EL99" si="298">EK92/DI92</f>
        <v>#DIV/0!</v>
      </c>
      <c r="EM92" s="281" t="e">
        <f>EK92/DM92</f>
        <v>#DIV/0!</v>
      </c>
      <c r="EN92" s="228"/>
      <c r="EO92" s="228"/>
      <c r="EP92" s="228"/>
      <c r="EQ92" s="228"/>
      <c r="ER92" s="228"/>
      <c r="ES92" s="389">
        <f>SUM(ES93:ES93)</f>
        <v>0</v>
      </c>
      <c r="ET92" s="228" t="e">
        <f t="shared" ref="ET92:ET99" si="299">ES92/DJ92</f>
        <v>#DIV/0!</v>
      </c>
      <c r="EU92" s="238"/>
      <c r="EV92" s="228"/>
      <c r="EW92" s="238"/>
      <c r="EX92" s="356"/>
      <c r="EY92" s="235">
        <f t="shared" si="147"/>
        <v>0</v>
      </c>
      <c r="EZ92" s="227" t="e">
        <f t="shared" ref="EZ92:EZ99" si="300">EY92/DI92</f>
        <v>#DIV/0!</v>
      </c>
      <c r="FA92" s="238">
        <f>DO92-EK92</f>
        <v>0</v>
      </c>
      <c r="FB92" s="356"/>
      <c r="FC92" s="356"/>
      <c r="FD92" s="389"/>
      <c r="FE92" s="228" t="e">
        <f t="shared" ref="FE92:FE109" si="301">FD92/DI92</f>
        <v>#DIV/0!</v>
      </c>
      <c r="FF92" s="389">
        <f>SUM(FF93:FF93)</f>
        <v>0</v>
      </c>
      <c r="FG92" s="228" t="e">
        <f t="shared" ref="FG92:FG106" si="302">FF92/DJ92</f>
        <v>#DIV/0!</v>
      </c>
      <c r="FH92" s="356"/>
      <c r="FI92" s="356"/>
      <c r="FJ92" s="356"/>
      <c r="FK92" s="356"/>
      <c r="FL92" s="389"/>
      <c r="FM92" s="228" t="e">
        <f t="shared" ref="FM92:FM109" si="303">FL92/DQ92</f>
        <v>#DIV/0!</v>
      </c>
      <c r="FN92" s="389">
        <f>SUM(FN93:FN93)</f>
        <v>0</v>
      </c>
      <c r="FO92" s="228" t="e">
        <f t="shared" ref="FO92:FO106" si="304">FN92/DR92</f>
        <v>#DIV/0!</v>
      </c>
      <c r="FP92" s="356"/>
      <c r="FQ92" s="356"/>
      <c r="FR92" s="356"/>
      <c r="FS92" s="356"/>
      <c r="FT92" s="389"/>
      <c r="FU92" s="228" t="e">
        <f t="shared" si="139"/>
        <v>#DIV/0!</v>
      </c>
      <c r="FV92" s="389">
        <f>SUM(FV93:FV93)</f>
        <v>0</v>
      </c>
      <c r="FW92" s="356"/>
      <c r="FX92" s="356"/>
      <c r="FY92" s="356"/>
      <c r="FZ92" s="356"/>
      <c r="GA92" s="390"/>
    </row>
    <row r="93" spans="2:189" s="313" customFormat="1" ht="22.5" hidden="1" customHeight="1" x14ac:dyDescent="0.25">
      <c r="B93" s="303"/>
      <c r="C93" s="304" t="s">
        <v>191</v>
      </c>
      <c r="D93" s="305"/>
      <c r="E93" s="306">
        <f t="shared" si="264"/>
        <v>0</v>
      </c>
      <c r="F93" s="306"/>
      <c r="G93" s="306"/>
      <c r="H93" s="306">
        <f t="shared" si="265"/>
        <v>0</v>
      </c>
      <c r="I93" s="306">
        <f>L93-F93</f>
        <v>0</v>
      </c>
      <c r="J93" s="306"/>
      <c r="K93" s="306">
        <f t="shared" si="266"/>
        <v>0</v>
      </c>
      <c r="L93" s="306"/>
      <c r="M93" s="306"/>
      <c r="N93" s="306">
        <f t="shared" si="267"/>
        <v>0</v>
      </c>
      <c r="O93" s="306">
        <f>R93-L93</f>
        <v>0</v>
      </c>
      <c r="P93" s="306"/>
      <c r="Q93" s="307">
        <f t="shared" si="268"/>
        <v>0</v>
      </c>
      <c r="R93" s="307"/>
      <c r="S93" s="307"/>
      <c r="T93" s="307">
        <f t="shared" si="269"/>
        <v>0</v>
      </c>
      <c r="U93" s="307"/>
      <c r="V93" s="307"/>
      <c r="W93" s="307">
        <f t="shared" si="270"/>
        <v>0</v>
      </c>
      <c r="X93" s="307">
        <f>AA93-U93</f>
        <v>0</v>
      </c>
      <c r="Y93" s="307"/>
      <c r="Z93" s="307">
        <f t="shared" si="271"/>
        <v>0</v>
      </c>
      <c r="AA93" s="307"/>
      <c r="AB93" s="307"/>
      <c r="AC93" s="307">
        <f>AD93+AE93</f>
        <v>0</v>
      </c>
      <c r="AD93" s="307"/>
      <c r="AE93" s="307"/>
      <c r="AF93" s="307">
        <f>AG93+AH93</f>
        <v>0</v>
      </c>
      <c r="AG93" s="307"/>
      <c r="AH93" s="307"/>
      <c r="AI93" s="307"/>
      <c r="AJ93" s="307"/>
      <c r="AK93" s="308">
        <f t="shared" si="273"/>
        <v>0</v>
      </c>
      <c r="AL93" s="308">
        <f t="shared" si="273"/>
        <v>0</v>
      </c>
      <c r="AM93" s="1157"/>
      <c r="AN93" s="337"/>
      <c r="AO93" s="309">
        <v>1</v>
      </c>
      <c r="AP93" s="337"/>
      <c r="AQ93" s="337"/>
      <c r="AR93" s="337"/>
      <c r="AS93" s="307">
        <f t="shared" si="274"/>
        <v>500</v>
      </c>
      <c r="AT93" s="307">
        <v>500</v>
      </c>
      <c r="AU93" s="307"/>
      <c r="AV93" s="307">
        <f t="shared" si="275"/>
        <v>0</v>
      </c>
      <c r="AW93" s="307">
        <v>0</v>
      </c>
      <c r="AX93" s="307"/>
      <c r="AY93" s="307">
        <f t="shared" si="276"/>
        <v>500</v>
      </c>
      <c r="AZ93" s="307">
        <f>AT93+AW93</f>
        <v>500</v>
      </c>
      <c r="BA93" s="307"/>
      <c r="BB93" s="307">
        <f t="shared" si="277"/>
        <v>500</v>
      </c>
      <c r="BC93" s="307">
        <v>500</v>
      </c>
      <c r="BD93" s="307"/>
      <c r="BE93" s="307">
        <f t="shared" si="278"/>
        <v>0</v>
      </c>
      <c r="BF93" s="307">
        <f>BW93-BC93</f>
        <v>0</v>
      </c>
      <c r="BG93" s="307"/>
      <c r="BH93" s="307">
        <f t="shared" si="279"/>
        <v>500</v>
      </c>
      <c r="BI93" s="307">
        <f>BC93+BF93</f>
        <v>500</v>
      </c>
      <c r="BJ93" s="307"/>
      <c r="BK93" s="310">
        <v>1</v>
      </c>
      <c r="BL93" s="311">
        <f t="shared" si="280"/>
        <v>500</v>
      </c>
      <c r="BM93" s="311"/>
      <c r="BN93" s="311"/>
      <c r="BO93" s="311"/>
      <c r="BP93" s="311"/>
      <c r="BQ93" s="311"/>
      <c r="BR93" s="311"/>
      <c r="BS93" s="311">
        <f>BT93+BU93</f>
        <v>500</v>
      </c>
      <c r="BT93" s="311">
        <f>AZ93-BN93-BQ93</f>
        <v>500</v>
      </c>
      <c r="BU93" s="311"/>
      <c r="BV93" s="307">
        <f t="shared" si="281"/>
        <v>500</v>
      </c>
      <c r="BW93" s="307">
        <v>500</v>
      </c>
      <c r="BX93" s="307"/>
      <c r="BY93" s="307">
        <f t="shared" si="282"/>
        <v>0</v>
      </c>
      <c r="BZ93" s="307">
        <f>CC93-BW93</f>
        <v>0</v>
      </c>
      <c r="CA93" s="307"/>
      <c r="CB93" s="307">
        <f t="shared" si="283"/>
        <v>500</v>
      </c>
      <c r="CC93" s="307">
        <v>500</v>
      </c>
      <c r="CD93" s="307"/>
      <c r="CE93" s="311">
        <v>1</v>
      </c>
      <c r="CF93" s="311">
        <f t="shared" si="284"/>
        <v>500</v>
      </c>
      <c r="CG93" s="307"/>
      <c r="CH93" s="307">
        <f t="shared" si="285"/>
        <v>10000</v>
      </c>
      <c r="CI93" s="307">
        <v>10000</v>
      </c>
      <c r="CJ93" s="307"/>
      <c r="CK93" s="307">
        <f t="shared" si="286"/>
        <v>0</v>
      </c>
      <c r="CL93" s="307">
        <v>0</v>
      </c>
      <c r="CM93" s="307"/>
      <c r="CN93" s="307"/>
      <c r="CO93" s="307"/>
      <c r="CP93" s="307"/>
      <c r="CQ93" s="307">
        <f t="shared" si="287"/>
        <v>10000</v>
      </c>
      <c r="CR93" s="307">
        <v>10000</v>
      </c>
      <c r="CS93" s="307"/>
      <c r="CT93" s="307">
        <f t="shared" si="288"/>
        <v>0</v>
      </c>
      <c r="CU93" s="307"/>
      <c r="CV93" s="307"/>
      <c r="CW93" s="307">
        <f t="shared" si="289"/>
        <v>0</v>
      </c>
      <c r="CX93" s="307">
        <v>0</v>
      </c>
      <c r="CY93" s="307"/>
      <c r="CZ93" s="307">
        <f t="shared" si="290"/>
        <v>500</v>
      </c>
      <c r="DA93" s="307">
        <v>500</v>
      </c>
      <c r="DB93" s="307"/>
      <c r="DC93" s="307"/>
      <c r="DD93" s="307"/>
      <c r="DE93" s="307"/>
      <c r="DF93" s="307">
        <f t="shared" si="291"/>
        <v>0</v>
      </c>
      <c r="DG93" s="307">
        <f>DJ93-CX93</f>
        <v>0</v>
      </c>
      <c r="DH93" s="307"/>
      <c r="DI93" s="307">
        <f t="shared" si="292"/>
        <v>0</v>
      </c>
      <c r="DJ93" s="307">
        <v>0</v>
      </c>
      <c r="DK93" s="307"/>
      <c r="DL93" s="307"/>
      <c r="DM93" s="275">
        <f t="shared" si="143"/>
        <v>0</v>
      </c>
      <c r="DN93" s="280" t="e">
        <f t="shared" si="144"/>
        <v>#DIV/0!</v>
      </c>
      <c r="DO93" s="307">
        <v>0</v>
      </c>
      <c r="DP93" s="307"/>
      <c r="DQ93" s="307"/>
      <c r="DR93" s="235">
        <f t="shared" si="145"/>
        <v>0</v>
      </c>
      <c r="DS93" s="239" t="e">
        <f t="shared" si="293"/>
        <v>#DIV/0!</v>
      </c>
      <c r="DT93" s="235">
        <f t="shared" si="294"/>
        <v>0</v>
      </c>
      <c r="DU93" s="307"/>
      <c r="DV93" s="307"/>
      <c r="DW93" s="307"/>
      <c r="DX93" s="307">
        <f t="shared" si="295"/>
        <v>0</v>
      </c>
      <c r="DY93" s="228">
        <v>0</v>
      </c>
      <c r="DZ93" s="307">
        <v>0</v>
      </c>
      <c r="EA93" s="228">
        <v>0</v>
      </c>
      <c r="EB93" s="234"/>
      <c r="EC93" s="228"/>
      <c r="ED93" s="306"/>
      <c r="EE93" s="228"/>
      <c r="EF93" s="234">
        <f t="shared" si="296"/>
        <v>0</v>
      </c>
      <c r="EG93" s="228" t="e">
        <f t="shared" si="136"/>
        <v>#DIV/0!</v>
      </c>
      <c r="EH93" s="300">
        <f>CS93-DR93</f>
        <v>0</v>
      </c>
      <c r="EI93" s="307"/>
      <c r="EJ93" s="307"/>
      <c r="EK93" s="341">
        <f t="shared" si="297"/>
        <v>0</v>
      </c>
      <c r="EL93" s="228" t="e">
        <f t="shared" si="298"/>
        <v>#DIV/0!</v>
      </c>
      <c r="EM93" s="281" t="e">
        <f>EK93/DM93</f>
        <v>#DIV/0!</v>
      </c>
      <c r="EN93" s="228"/>
      <c r="EO93" s="228"/>
      <c r="EP93" s="228"/>
      <c r="EQ93" s="228"/>
      <c r="ER93" s="228"/>
      <c r="ES93" s="306">
        <v>0</v>
      </c>
      <c r="ET93" s="228" t="e">
        <f t="shared" si="299"/>
        <v>#DIV/0!</v>
      </c>
      <c r="EU93" s="238"/>
      <c r="EV93" s="228"/>
      <c r="EW93" s="238"/>
      <c r="EX93" s="307"/>
      <c r="EY93" s="235">
        <f t="shared" si="147"/>
        <v>0</v>
      </c>
      <c r="EZ93" s="227" t="e">
        <f t="shared" si="300"/>
        <v>#DIV/0!</v>
      </c>
      <c r="FA93" s="238">
        <f>DO93-EK93</f>
        <v>0</v>
      </c>
      <c r="FB93" s="307"/>
      <c r="FC93" s="307"/>
      <c r="FD93" s="306"/>
      <c r="FE93" s="228" t="e">
        <f t="shared" si="301"/>
        <v>#DIV/0!</v>
      </c>
      <c r="FF93" s="306">
        <v>0</v>
      </c>
      <c r="FG93" s="228" t="e">
        <f t="shared" si="302"/>
        <v>#DIV/0!</v>
      </c>
      <c r="FH93" s="307"/>
      <c r="FI93" s="307"/>
      <c r="FJ93" s="307"/>
      <c r="FK93" s="307"/>
      <c r="FL93" s="306"/>
      <c r="FM93" s="228" t="e">
        <f t="shared" si="303"/>
        <v>#DIV/0!</v>
      </c>
      <c r="FN93" s="306">
        <v>0</v>
      </c>
      <c r="FO93" s="228" t="e">
        <f t="shared" si="304"/>
        <v>#DIV/0!</v>
      </c>
      <c r="FP93" s="307"/>
      <c r="FQ93" s="307"/>
      <c r="FR93" s="307"/>
      <c r="FS93" s="307"/>
      <c r="FT93" s="306"/>
      <c r="FU93" s="228" t="e">
        <f t="shared" si="139"/>
        <v>#DIV/0!</v>
      </c>
      <c r="FV93" s="306">
        <v>0</v>
      </c>
      <c r="FW93" s="307"/>
      <c r="FX93" s="307"/>
      <c r="FY93" s="307"/>
      <c r="FZ93" s="307"/>
      <c r="GA93" s="317"/>
    </row>
    <row r="94" spans="2:189" s="392" customFormat="1" ht="64.5" customHeight="1" x14ac:dyDescent="0.3">
      <c r="B94" s="303" t="s">
        <v>222</v>
      </c>
      <c r="C94" s="292" t="s">
        <v>226</v>
      </c>
      <c r="D94" s="361" t="s">
        <v>227</v>
      </c>
      <c r="E94" s="341">
        <f t="shared" si="264"/>
        <v>0</v>
      </c>
      <c r="F94" s="389">
        <f>SUM(F95:F95)</f>
        <v>0</v>
      </c>
      <c r="G94" s="389"/>
      <c r="H94" s="341">
        <f t="shared" si="265"/>
        <v>0</v>
      </c>
      <c r="I94" s="389">
        <f>SUM(I95:I95)</f>
        <v>0</v>
      </c>
      <c r="J94" s="389"/>
      <c r="K94" s="341">
        <f t="shared" si="266"/>
        <v>0</v>
      </c>
      <c r="L94" s="389">
        <f>SUM(L95:L95)</f>
        <v>0</v>
      </c>
      <c r="M94" s="389"/>
      <c r="N94" s="341">
        <f t="shared" si="267"/>
        <v>0</v>
      </c>
      <c r="O94" s="389">
        <f>SUM(O95:O95)</f>
        <v>0</v>
      </c>
      <c r="P94" s="389"/>
      <c r="Q94" s="351">
        <f t="shared" si="268"/>
        <v>0</v>
      </c>
      <c r="R94" s="356">
        <f>SUM(R95:R95)</f>
        <v>0</v>
      </c>
      <c r="S94" s="356"/>
      <c r="T94" s="351">
        <f t="shared" si="269"/>
        <v>0</v>
      </c>
      <c r="U94" s="356">
        <f>SUM(U95:U95)</f>
        <v>0</v>
      </c>
      <c r="V94" s="356"/>
      <c r="W94" s="351">
        <f t="shared" si="270"/>
        <v>0</v>
      </c>
      <c r="X94" s="356">
        <f>SUM(X95:X95)</f>
        <v>0</v>
      </c>
      <c r="Y94" s="356"/>
      <c r="Z94" s="351">
        <f t="shared" si="271"/>
        <v>0</v>
      </c>
      <c r="AA94" s="356">
        <f t="shared" ref="AA94:AH94" si="305">SUM(AA95:AA95)</f>
        <v>0</v>
      </c>
      <c r="AB94" s="356">
        <f t="shared" si="305"/>
        <v>0</v>
      </c>
      <c r="AC94" s="356">
        <f t="shared" si="305"/>
        <v>0</v>
      </c>
      <c r="AD94" s="356">
        <f t="shared" si="305"/>
        <v>0</v>
      </c>
      <c r="AE94" s="356">
        <f t="shared" si="305"/>
        <v>0</v>
      </c>
      <c r="AF94" s="356">
        <f t="shared" si="305"/>
        <v>0</v>
      </c>
      <c r="AG94" s="356">
        <f t="shared" si="305"/>
        <v>0</v>
      </c>
      <c r="AH94" s="356">
        <f t="shared" si="305"/>
        <v>0</v>
      </c>
      <c r="AI94" s="356">
        <v>0</v>
      </c>
      <c r="AJ94" s="356">
        <f>SUM(AJ95:AJ95)</f>
        <v>0</v>
      </c>
      <c r="AK94" s="356">
        <f t="shared" si="273"/>
        <v>0</v>
      </c>
      <c r="AL94" s="356">
        <f t="shared" si="273"/>
        <v>0</v>
      </c>
      <c r="AM94" s="1157" t="s">
        <v>228</v>
      </c>
      <c r="AN94" s="315" t="s">
        <v>228</v>
      </c>
      <c r="AO94" s="236">
        <v>1</v>
      </c>
      <c r="AP94" s="315"/>
      <c r="AQ94" s="315"/>
      <c r="AR94" s="315"/>
      <c r="AS94" s="351">
        <f t="shared" si="274"/>
        <v>1000</v>
      </c>
      <c r="AT94" s="356">
        <f>SUM(AT95:AT95)</f>
        <v>1000</v>
      </c>
      <c r="AU94" s="356">
        <f>SUM(AU95:AU95)</f>
        <v>0</v>
      </c>
      <c r="AV94" s="351">
        <f t="shared" si="275"/>
        <v>-1000</v>
      </c>
      <c r="AW94" s="356">
        <f>SUM(AW95:AW95)</f>
        <v>-1000</v>
      </c>
      <c r="AX94" s="356"/>
      <c r="AY94" s="351">
        <f t="shared" si="276"/>
        <v>0</v>
      </c>
      <c r="AZ94" s="356">
        <f>SUM(AZ95:AZ95)</f>
        <v>0</v>
      </c>
      <c r="BA94" s="356">
        <f>SUM(BA95:BA95)</f>
        <v>0</v>
      </c>
      <c r="BB94" s="351">
        <f t="shared" si="277"/>
        <v>20000</v>
      </c>
      <c r="BC94" s="356">
        <f>SUM(BC95:BC95)</f>
        <v>20000</v>
      </c>
      <c r="BD94" s="356"/>
      <c r="BE94" s="351">
        <f t="shared" si="278"/>
        <v>0</v>
      </c>
      <c r="BF94" s="356">
        <f>SUM(BF95:BF95)</f>
        <v>0</v>
      </c>
      <c r="BG94" s="356"/>
      <c r="BH94" s="351">
        <f t="shared" si="279"/>
        <v>0</v>
      </c>
      <c r="BI94" s="356">
        <f>SUM(BI95:BI95)</f>
        <v>0</v>
      </c>
      <c r="BJ94" s="356">
        <f>SUM(BJ95:BJ95)</f>
        <v>0</v>
      </c>
      <c r="BK94" s="237">
        <v>1</v>
      </c>
      <c r="BL94" s="238">
        <f t="shared" si="280"/>
        <v>0</v>
      </c>
      <c r="BM94" s="238"/>
      <c r="BN94" s="238"/>
      <c r="BO94" s="238"/>
      <c r="BP94" s="238"/>
      <c r="BQ94" s="238"/>
      <c r="BR94" s="238"/>
      <c r="BS94" s="238">
        <f>BS95</f>
        <v>0</v>
      </c>
      <c r="BT94" s="238">
        <f>BT95</f>
        <v>0</v>
      </c>
      <c r="BU94" s="238">
        <f>BU95</f>
        <v>0</v>
      </c>
      <c r="BV94" s="351">
        <f t="shared" si="281"/>
        <v>20000</v>
      </c>
      <c r="BW94" s="356">
        <f>SUM(BW95:BW95)</f>
        <v>20000</v>
      </c>
      <c r="BX94" s="356"/>
      <c r="BY94" s="351">
        <f t="shared" si="282"/>
        <v>0</v>
      </c>
      <c r="BZ94" s="356">
        <f>SUM(BZ95:BZ95)</f>
        <v>0</v>
      </c>
      <c r="CA94" s="356"/>
      <c r="CB94" s="351">
        <f t="shared" si="283"/>
        <v>0</v>
      </c>
      <c r="CC94" s="356">
        <f>SUM(CC95:CC95)</f>
        <v>0</v>
      </c>
      <c r="CD94" s="356"/>
      <c r="CE94" s="238">
        <v>1</v>
      </c>
      <c r="CF94" s="238">
        <f t="shared" si="284"/>
        <v>0</v>
      </c>
      <c r="CG94" s="362"/>
      <c r="CH94" s="351">
        <f t="shared" si="285"/>
        <v>30000</v>
      </c>
      <c r="CI94" s="356">
        <f>SUM(CI95:CI95)</f>
        <v>30000</v>
      </c>
      <c r="CJ94" s="356">
        <f>SUM(CJ95:CJ95)</f>
        <v>0</v>
      </c>
      <c r="CK94" s="351">
        <f t="shared" si="286"/>
        <v>0</v>
      </c>
      <c r="CL94" s="356">
        <f>SUM(CL95:CL95)</f>
        <v>0</v>
      </c>
      <c r="CM94" s="356"/>
      <c r="CN94" s="356"/>
      <c r="CO94" s="356"/>
      <c r="CP94" s="356"/>
      <c r="CQ94" s="351">
        <f t="shared" si="287"/>
        <v>30000</v>
      </c>
      <c r="CR94" s="356">
        <f>SUM(CR95:CR95)</f>
        <v>30000</v>
      </c>
      <c r="CS94" s="356">
        <f>SUM(CS95:CS95)</f>
        <v>0</v>
      </c>
      <c r="CT94" s="351">
        <f t="shared" si="288"/>
        <v>0</v>
      </c>
      <c r="CU94" s="356"/>
      <c r="CV94" s="356"/>
      <c r="CW94" s="351">
        <f t="shared" si="289"/>
        <v>0</v>
      </c>
      <c r="CX94" s="356">
        <f>SUM(CX95:CX95)</f>
        <v>0</v>
      </c>
      <c r="CY94" s="356"/>
      <c r="CZ94" s="351">
        <f t="shared" si="290"/>
        <v>1000</v>
      </c>
      <c r="DA94" s="356">
        <f>SUM(DA95:DA95)</f>
        <v>1000</v>
      </c>
      <c r="DB94" s="356">
        <f>SUM(DB95:DB95)</f>
        <v>0</v>
      </c>
      <c r="DC94" s="356"/>
      <c r="DD94" s="356"/>
      <c r="DE94" s="356"/>
      <c r="DF94" s="351">
        <f t="shared" si="291"/>
        <v>0</v>
      </c>
      <c r="DG94" s="356">
        <f>SUM(DG95:DG95)</f>
        <v>0</v>
      </c>
      <c r="DH94" s="356"/>
      <c r="DI94" s="351">
        <f t="shared" si="292"/>
        <v>45456.155809999997</v>
      </c>
      <c r="DJ94" s="356">
        <f>SUM(DJ95:DJ95)</f>
        <v>45456.155809999997</v>
      </c>
      <c r="DK94" s="356"/>
      <c r="DL94" s="356"/>
      <c r="DM94" s="275">
        <f t="shared" si="143"/>
        <v>0</v>
      </c>
      <c r="DN94" s="280">
        <f t="shared" si="144"/>
        <v>0</v>
      </c>
      <c r="DO94" s="356">
        <f>SUM(DO95:DO95)</f>
        <v>0</v>
      </c>
      <c r="DP94" s="356"/>
      <c r="DQ94" s="356"/>
      <c r="DR94" s="235">
        <f t="shared" si="145"/>
        <v>45456.155809999997</v>
      </c>
      <c r="DS94" s="239">
        <f t="shared" si="293"/>
        <v>1</v>
      </c>
      <c r="DT94" s="235">
        <f t="shared" si="294"/>
        <v>45456.155809999997</v>
      </c>
      <c r="DU94" s="356"/>
      <c r="DV94" s="356"/>
      <c r="DW94" s="356"/>
      <c r="DX94" s="351">
        <f t="shared" si="295"/>
        <v>12775.5761</v>
      </c>
      <c r="DY94" s="228">
        <f t="shared" ref="DY94:DY95" si="306">DX94/DI94</f>
        <v>0.28105271711492757</v>
      </c>
      <c r="DZ94" s="356">
        <f>SUM(DZ95:DZ95)</f>
        <v>12775.5761</v>
      </c>
      <c r="EA94" s="228">
        <f>DZ94/DJ94</f>
        <v>0.28105271711492757</v>
      </c>
      <c r="EB94" s="234"/>
      <c r="EC94" s="228"/>
      <c r="ED94" s="389"/>
      <c r="EE94" s="228"/>
      <c r="EF94" s="234">
        <f>EH94</f>
        <v>32680.579709999998</v>
      </c>
      <c r="EG94" s="228">
        <f t="shared" si="136"/>
        <v>0.71894728288507248</v>
      </c>
      <c r="EH94" s="300">
        <f>EH95</f>
        <v>32680.579709999998</v>
      </c>
      <c r="EI94" s="356"/>
      <c r="EJ94" s="356"/>
      <c r="EK94" s="341">
        <f t="shared" si="297"/>
        <v>12775.5761</v>
      </c>
      <c r="EL94" s="228">
        <f t="shared" si="298"/>
        <v>0.28105271711492757</v>
      </c>
      <c r="EM94" s="281" t="e">
        <f>EK94/DM94</f>
        <v>#DIV/0!</v>
      </c>
      <c r="EN94" s="228"/>
      <c r="EO94" s="228"/>
      <c r="EP94" s="228"/>
      <c r="EQ94" s="228"/>
      <c r="ER94" s="228"/>
      <c r="ES94" s="389">
        <f>SUM(ES95:ES95)</f>
        <v>12775.5761</v>
      </c>
      <c r="ET94" s="228">
        <f t="shared" si="299"/>
        <v>0.28105271711492757</v>
      </c>
      <c r="EU94" s="238"/>
      <c r="EV94" s="228"/>
      <c r="EW94" s="238"/>
      <c r="EX94" s="356"/>
      <c r="EY94" s="235">
        <f>FA94</f>
        <v>32680.579709999998</v>
      </c>
      <c r="EZ94" s="228">
        <f t="shared" si="300"/>
        <v>0.71894728288507248</v>
      </c>
      <c r="FA94" s="238">
        <f>FA95</f>
        <v>32680.579709999998</v>
      </c>
      <c r="FB94" s="356"/>
      <c r="FC94" s="356"/>
      <c r="FD94" s="389">
        <f t="shared" ref="FD94:FD104" si="307">FF94</f>
        <v>39436.155809999997</v>
      </c>
      <c r="FE94" s="228">
        <f t="shared" si="301"/>
        <v>0.86756469189425722</v>
      </c>
      <c r="FF94" s="389">
        <f>SUM(FF95:FF95)</f>
        <v>39436.155809999997</v>
      </c>
      <c r="FG94" s="228">
        <f t="shared" si="302"/>
        <v>0.86756469189425722</v>
      </c>
      <c r="FH94" s="356"/>
      <c r="FI94" s="356"/>
      <c r="FJ94" s="356"/>
      <c r="FK94" s="356"/>
      <c r="FL94" s="389">
        <f t="shared" ref="FL94:FL104" si="308">FN94</f>
        <v>0</v>
      </c>
      <c r="FM94" s="228" t="e">
        <f t="shared" si="303"/>
        <v>#DIV/0!</v>
      </c>
      <c r="FN94" s="389">
        <f>SUM(FN95:FN95)</f>
        <v>0</v>
      </c>
      <c r="FO94" s="228">
        <f t="shared" si="304"/>
        <v>0</v>
      </c>
      <c r="FP94" s="356"/>
      <c r="FQ94" s="356"/>
      <c r="FR94" s="356"/>
      <c r="FS94" s="356"/>
      <c r="FT94" s="389">
        <f t="shared" ref="FT94:FT104" si="309">FV94</f>
        <v>0</v>
      </c>
      <c r="FU94" s="228">
        <f t="shared" si="139"/>
        <v>0</v>
      </c>
      <c r="FV94" s="389">
        <f>SUM(FV95:FV95)</f>
        <v>0</v>
      </c>
      <c r="FW94" s="356"/>
      <c r="FX94" s="356"/>
      <c r="FY94" s="356"/>
      <c r="FZ94" s="356"/>
      <c r="GA94" s="302" t="s">
        <v>202</v>
      </c>
    </row>
    <row r="95" spans="2:189" s="313" customFormat="1" ht="29.25" hidden="1" customHeight="1" x14ac:dyDescent="0.25">
      <c r="B95" s="303"/>
      <c r="C95" s="304" t="s">
        <v>184</v>
      </c>
      <c r="D95" s="305"/>
      <c r="E95" s="306">
        <f t="shared" si="264"/>
        <v>0</v>
      </c>
      <c r="F95" s="306"/>
      <c r="G95" s="306"/>
      <c r="H95" s="306">
        <f t="shared" si="265"/>
        <v>0</v>
      </c>
      <c r="I95" s="306">
        <f>L95-F95</f>
        <v>0</v>
      </c>
      <c r="J95" s="306"/>
      <c r="K95" s="306">
        <f t="shared" si="266"/>
        <v>0</v>
      </c>
      <c r="L95" s="306"/>
      <c r="M95" s="306"/>
      <c r="N95" s="306">
        <f t="shared" si="267"/>
        <v>0</v>
      </c>
      <c r="O95" s="306">
        <f>R95-L95</f>
        <v>0</v>
      </c>
      <c r="P95" s="306"/>
      <c r="Q95" s="307">
        <f t="shared" si="268"/>
        <v>0</v>
      </c>
      <c r="R95" s="307"/>
      <c r="S95" s="307"/>
      <c r="T95" s="307">
        <f t="shared" si="269"/>
        <v>0</v>
      </c>
      <c r="U95" s="307"/>
      <c r="V95" s="307"/>
      <c r="W95" s="307">
        <f t="shared" si="270"/>
        <v>0</v>
      </c>
      <c r="X95" s="307">
        <f>AA95-U95</f>
        <v>0</v>
      </c>
      <c r="Y95" s="307"/>
      <c r="Z95" s="307">
        <f t="shared" si="271"/>
        <v>0</v>
      </c>
      <c r="AA95" s="307"/>
      <c r="AB95" s="307"/>
      <c r="AC95" s="307">
        <f>AD95+AE95</f>
        <v>0</v>
      </c>
      <c r="AD95" s="307"/>
      <c r="AE95" s="307"/>
      <c r="AF95" s="307">
        <f>AG95+AH95</f>
        <v>0</v>
      </c>
      <c r="AG95" s="307"/>
      <c r="AH95" s="307"/>
      <c r="AI95" s="307"/>
      <c r="AJ95" s="307"/>
      <c r="AK95" s="308">
        <f t="shared" si="273"/>
        <v>0</v>
      </c>
      <c r="AL95" s="308">
        <f t="shared" si="273"/>
        <v>0</v>
      </c>
      <c r="AM95" s="1157"/>
      <c r="AN95" s="337"/>
      <c r="AO95" s="309">
        <v>1</v>
      </c>
      <c r="AP95" s="337"/>
      <c r="AQ95" s="337"/>
      <c r="AR95" s="337"/>
      <c r="AS95" s="307">
        <f t="shared" si="274"/>
        <v>1000</v>
      </c>
      <c r="AT95" s="307">
        <v>1000</v>
      </c>
      <c r="AU95" s="307"/>
      <c r="AV95" s="307">
        <f t="shared" si="275"/>
        <v>-1000</v>
      </c>
      <c r="AW95" s="307">
        <v>-1000</v>
      </c>
      <c r="AX95" s="307"/>
      <c r="AY95" s="307">
        <f t="shared" si="276"/>
        <v>0</v>
      </c>
      <c r="AZ95" s="307">
        <f>AT95+AW95</f>
        <v>0</v>
      </c>
      <c r="BA95" s="307"/>
      <c r="BB95" s="307">
        <f t="shared" si="277"/>
        <v>20000</v>
      </c>
      <c r="BC95" s="307">
        <v>20000</v>
      </c>
      <c r="BD95" s="307"/>
      <c r="BE95" s="307">
        <f t="shared" si="278"/>
        <v>0</v>
      </c>
      <c r="BF95" s="307">
        <f>BW95-BC95</f>
        <v>0</v>
      </c>
      <c r="BG95" s="307"/>
      <c r="BH95" s="307">
        <f t="shared" si="279"/>
        <v>0</v>
      </c>
      <c r="BI95" s="307">
        <v>0</v>
      </c>
      <c r="BJ95" s="307"/>
      <c r="BK95" s="310">
        <v>1</v>
      </c>
      <c r="BL95" s="311">
        <f t="shared" si="280"/>
        <v>0</v>
      </c>
      <c r="BM95" s="311"/>
      <c r="BN95" s="311"/>
      <c r="BO95" s="311"/>
      <c r="BP95" s="311"/>
      <c r="BQ95" s="311"/>
      <c r="BR95" s="311"/>
      <c r="BS95" s="311">
        <f>BT95+BU95</f>
        <v>0</v>
      </c>
      <c r="BT95" s="311">
        <f>AZ95-BN95-BQ95</f>
        <v>0</v>
      </c>
      <c r="BU95" s="311"/>
      <c r="BV95" s="307">
        <f t="shared" si="281"/>
        <v>20000</v>
      </c>
      <c r="BW95" s="307">
        <v>20000</v>
      </c>
      <c r="BX95" s="307"/>
      <c r="BY95" s="307">
        <f t="shared" si="282"/>
        <v>0</v>
      </c>
      <c r="BZ95" s="307">
        <f>CC95-BI95</f>
        <v>0</v>
      </c>
      <c r="CA95" s="307"/>
      <c r="CB95" s="307">
        <f t="shared" si="283"/>
        <v>0</v>
      </c>
      <c r="CC95" s="307">
        <v>0</v>
      </c>
      <c r="CD95" s="307"/>
      <c r="CE95" s="311">
        <v>1</v>
      </c>
      <c r="CF95" s="311">
        <f t="shared" si="284"/>
        <v>0</v>
      </c>
      <c r="CG95" s="307"/>
      <c r="CH95" s="307">
        <f t="shared" si="285"/>
        <v>30000</v>
      </c>
      <c r="CI95" s="307">
        <v>30000</v>
      </c>
      <c r="CJ95" s="307"/>
      <c r="CK95" s="307">
        <f t="shared" si="286"/>
        <v>0</v>
      </c>
      <c r="CL95" s="307">
        <f>CR95-CI95</f>
        <v>0</v>
      </c>
      <c r="CM95" s="307"/>
      <c r="CN95" s="307"/>
      <c r="CO95" s="307"/>
      <c r="CP95" s="307"/>
      <c r="CQ95" s="307">
        <f t="shared" si="287"/>
        <v>30000</v>
      </c>
      <c r="CR95" s="307">
        <v>30000</v>
      </c>
      <c r="CS95" s="307"/>
      <c r="CT95" s="307">
        <f t="shared" si="288"/>
        <v>0</v>
      </c>
      <c r="CU95" s="307"/>
      <c r="CV95" s="307"/>
      <c r="CW95" s="307">
        <f t="shared" si="289"/>
        <v>0</v>
      </c>
      <c r="CX95" s="307">
        <v>0</v>
      </c>
      <c r="CY95" s="307"/>
      <c r="CZ95" s="307">
        <f t="shared" si="290"/>
        <v>1000</v>
      </c>
      <c r="DA95" s="307">
        <v>1000</v>
      </c>
      <c r="DB95" s="307"/>
      <c r="DC95" s="307"/>
      <c r="DD95" s="307"/>
      <c r="DE95" s="307"/>
      <c r="DF95" s="307">
        <f t="shared" si="291"/>
        <v>0</v>
      </c>
      <c r="DG95" s="307">
        <v>0</v>
      </c>
      <c r="DH95" s="307"/>
      <c r="DI95" s="307">
        <f t="shared" si="292"/>
        <v>45456.155809999997</v>
      </c>
      <c r="DJ95" s="307">
        <f>'[2]2020_уточн'!$ES$121</f>
        <v>45456.155809999997</v>
      </c>
      <c r="DK95" s="307"/>
      <c r="DL95" s="307"/>
      <c r="DM95" s="275">
        <f t="shared" si="143"/>
        <v>0</v>
      </c>
      <c r="DN95" s="280">
        <f t="shared" si="144"/>
        <v>0</v>
      </c>
      <c r="DO95" s="307">
        <v>0</v>
      </c>
      <c r="DP95" s="307"/>
      <c r="DQ95" s="307"/>
      <c r="DR95" s="235">
        <f t="shared" si="145"/>
        <v>45456.155809999997</v>
      </c>
      <c r="DS95" s="239">
        <f t="shared" si="293"/>
        <v>1</v>
      </c>
      <c r="DT95" s="235">
        <f t="shared" si="294"/>
        <v>45456.155809999997</v>
      </c>
      <c r="DU95" s="307"/>
      <c r="DV95" s="307"/>
      <c r="DW95" s="307"/>
      <c r="DX95" s="307">
        <f t="shared" si="295"/>
        <v>12775.5761</v>
      </c>
      <c r="DY95" s="228">
        <f t="shared" si="306"/>
        <v>0.28105271711492757</v>
      </c>
      <c r="DZ95" s="307">
        <f>4683.39119+8092.18491</f>
        <v>12775.5761</v>
      </c>
      <c r="EA95" s="228">
        <f>DZ95/DJ95</f>
        <v>0.28105271711492757</v>
      </c>
      <c r="EB95" s="234"/>
      <c r="EC95" s="228"/>
      <c r="ED95" s="306"/>
      <c r="EE95" s="228"/>
      <c r="EF95" s="293">
        <f t="shared" ref="EF95:EF99" si="310">EH95+EI95+EJ95</f>
        <v>32680.579709999998</v>
      </c>
      <c r="EG95" s="228">
        <f t="shared" si="136"/>
        <v>0.71894728288507248</v>
      </c>
      <c r="EH95" s="316">
        <f>DJ95-DZ95</f>
        <v>32680.579709999998</v>
      </c>
      <c r="EI95" s="307"/>
      <c r="EJ95" s="307"/>
      <c r="EK95" s="306">
        <f t="shared" si="297"/>
        <v>12775.5761</v>
      </c>
      <c r="EL95" s="312">
        <f t="shared" si="298"/>
        <v>0.28105271711492757</v>
      </c>
      <c r="EM95" s="340" t="e">
        <f>EK95/DM95</f>
        <v>#DIV/0!</v>
      </c>
      <c r="EN95" s="312"/>
      <c r="EO95" s="312"/>
      <c r="EP95" s="312"/>
      <c r="EQ95" s="312"/>
      <c r="ER95" s="312"/>
      <c r="ES95" s="306">
        <f>DZ95</f>
        <v>12775.5761</v>
      </c>
      <c r="ET95" s="312">
        <f t="shared" si="299"/>
        <v>0.28105271711492757</v>
      </c>
      <c r="EU95" s="238"/>
      <c r="EV95" s="228"/>
      <c r="EW95" s="238"/>
      <c r="EX95" s="307"/>
      <c r="EY95" s="294">
        <f t="shared" si="147"/>
        <v>32680.579709999998</v>
      </c>
      <c r="EZ95" s="228">
        <f t="shared" si="300"/>
        <v>0.71894728288507248</v>
      </c>
      <c r="FA95" s="311">
        <f>DJ95-DZ95</f>
        <v>32680.579709999998</v>
      </c>
      <c r="FB95" s="307"/>
      <c r="FC95" s="307"/>
      <c r="FD95" s="306">
        <f t="shared" si="307"/>
        <v>39436.155809999997</v>
      </c>
      <c r="FE95" s="228">
        <f t="shared" si="301"/>
        <v>0.86756469189425722</v>
      </c>
      <c r="FF95" s="306">
        <f>'[1]по объектам (2)'!$K$129</f>
        <v>39436.155809999997</v>
      </c>
      <c r="FG95" s="228">
        <f t="shared" si="302"/>
        <v>0.86756469189425722</v>
      </c>
      <c r="FH95" s="307"/>
      <c r="FI95" s="307"/>
      <c r="FJ95" s="307"/>
      <c r="FK95" s="307"/>
      <c r="FL95" s="306">
        <f t="shared" si="308"/>
        <v>0</v>
      </c>
      <c r="FM95" s="228" t="e">
        <f t="shared" si="303"/>
        <v>#DIV/0!</v>
      </c>
      <c r="FN95" s="306"/>
      <c r="FO95" s="228">
        <f t="shared" si="304"/>
        <v>0</v>
      </c>
      <c r="FP95" s="307"/>
      <c r="FQ95" s="307"/>
      <c r="FR95" s="307"/>
      <c r="FS95" s="307"/>
      <c r="FT95" s="306">
        <f t="shared" si="309"/>
        <v>0</v>
      </c>
      <c r="FU95" s="312">
        <f t="shared" si="139"/>
        <v>0</v>
      </c>
      <c r="FV95" s="306">
        <f>ES95-DZ95</f>
        <v>0</v>
      </c>
      <c r="FW95" s="307"/>
      <c r="FX95" s="307"/>
      <c r="FY95" s="307"/>
      <c r="FZ95" s="307"/>
      <c r="GA95" s="317"/>
    </row>
    <row r="96" spans="2:189" s="363" customFormat="1" ht="69" customHeight="1" x14ac:dyDescent="0.3">
      <c r="B96" s="303" t="s">
        <v>229</v>
      </c>
      <c r="C96" s="384" t="s">
        <v>230</v>
      </c>
      <c r="D96" s="361"/>
      <c r="E96" s="341">
        <f t="shared" si="264"/>
        <v>0</v>
      </c>
      <c r="F96" s="389">
        <f>SUM(F97:F98)</f>
        <v>0</v>
      </c>
      <c r="G96" s="389"/>
      <c r="H96" s="341">
        <f t="shared" si="265"/>
        <v>0</v>
      </c>
      <c r="I96" s="389">
        <f>SUM(I97:I98)</f>
        <v>0</v>
      </c>
      <c r="J96" s="389"/>
      <c r="K96" s="341">
        <f t="shared" si="266"/>
        <v>0</v>
      </c>
      <c r="L96" s="389">
        <f>SUM(L97:L98)</f>
        <v>0</v>
      </c>
      <c r="M96" s="389"/>
      <c r="N96" s="341">
        <f t="shared" si="267"/>
        <v>0</v>
      </c>
      <c r="O96" s="389">
        <f>SUM(O97:O98)</f>
        <v>0</v>
      </c>
      <c r="P96" s="389"/>
      <c r="Q96" s="351">
        <f t="shared" si="268"/>
        <v>0</v>
      </c>
      <c r="R96" s="356">
        <f>SUM(R97:R98)</f>
        <v>0</v>
      </c>
      <c r="S96" s="356"/>
      <c r="T96" s="351">
        <f t="shared" si="269"/>
        <v>0</v>
      </c>
      <c r="U96" s="356">
        <f>SUM(U97:U98)</f>
        <v>0</v>
      </c>
      <c r="V96" s="356"/>
      <c r="W96" s="351">
        <f t="shared" si="270"/>
        <v>0</v>
      </c>
      <c r="X96" s="356">
        <f>SUM(X97:X98)</f>
        <v>0</v>
      </c>
      <c r="Y96" s="356"/>
      <c r="Z96" s="351">
        <f t="shared" si="271"/>
        <v>0</v>
      </c>
      <c r="AA96" s="356">
        <f t="shared" ref="AA96:AH96" si="311">SUM(AA97:AA98)</f>
        <v>0</v>
      </c>
      <c r="AB96" s="356">
        <f t="shared" si="311"/>
        <v>0</v>
      </c>
      <c r="AC96" s="356">
        <f t="shared" si="311"/>
        <v>0</v>
      </c>
      <c r="AD96" s="356">
        <f t="shared" si="311"/>
        <v>0</v>
      </c>
      <c r="AE96" s="356">
        <f t="shared" si="311"/>
        <v>0</v>
      </c>
      <c r="AF96" s="356">
        <f t="shared" si="311"/>
        <v>0</v>
      </c>
      <c r="AG96" s="356">
        <f t="shared" si="311"/>
        <v>0</v>
      </c>
      <c r="AH96" s="356">
        <f t="shared" si="311"/>
        <v>0</v>
      </c>
      <c r="AI96" s="356">
        <v>0</v>
      </c>
      <c r="AJ96" s="356">
        <f>SUM(AJ97:AJ98)</f>
        <v>0</v>
      </c>
      <c r="AK96" s="356">
        <f t="shared" si="273"/>
        <v>0</v>
      </c>
      <c r="AL96" s="356">
        <f t="shared" si="273"/>
        <v>0</v>
      </c>
      <c r="AM96" s="315" t="s">
        <v>231</v>
      </c>
      <c r="AN96" s="315" t="s">
        <v>231</v>
      </c>
      <c r="AO96" s="236">
        <v>1</v>
      </c>
      <c r="AP96" s="315"/>
      <c r="AQ96" s="315"/>
      <c r="AR96" s="315"/>
      <c r="AS96" s="351">
        <f t="shared" si="274"/>
        <v>0</v>
      </c>
      <c r="AT96" s="356">
        <f>SUM(AT97:AT98)</f>
        <v>0</v>
      </c>
      <c r="AU96" s="356">
        <f>SUM(AU97:AU98)</f>
        <v>0</v>
      </c>
      <c r="AV96" s="351">
        <f t="shared" si="275"/>
        <v>0</v>
      </c>
      <c r="AW96" s="356">
        <f>SUM(AW97:AW98)</f>
        <v>0</v>
      </c>
      <c r="AX96" s="356"/>
      <c r="AY96" s="351">
        <f t="shared" si="276"/>
        <v>0</v>
      </c>
      <c r="AZ96" s="356">
        <f>SUM(AZ97:AZ98)</f>
        <v>0</v>
      </c>
      <c r="BA96" s="356">
        <f>SUM(BA97:BA98)</f>
        <v>0</v>
      </c>
      <c r="BB96" s="351">
        <f t="shared" si="277"/>
        <v>10000</v>
      </c>
      <c r="BC96" s="356">
        <f>SUM(BC97:BC98)</f>
        <v>10000</v>
      </c>
      <c r="BD96" s="356"/>
      <c r="BE96" s="351">
        <f t="shared" si="278"/>
        <v>0</v>
      </c>
      <c r="BF96" s="356">
        <f>SUM(BF97:BF98)</f>
        <v>0</v>
      </c>
      <c r="BG96" s="356"/>
      <c r="BH96" s="351">
        <f t="shared" si="279"/>
        <v>0</v>
      </c>
      <c r="BI96" s="356">
        <f>SUM(BI97:BI98)</f>
        <v>0</v>
      </c>
      <c r="BJ96" s="356">
        <f>SUM(BJ97:BJ98)</f>
        <v>0</v>
      </c>
      <c r="BK96" s="237">
        <v>1</v>
      </c>
      <c r="BL96" s="238">
        <f t="shared" si="280"/>
        <v>0</v>
      </c>
      <c r="BM96" s="238"/>
      <c r="BN96" s="238"/>
      <c r="BO96" s="238"/>
      <c r="BP96" s="238"/>
      <c r="BQ96" s="238"/>
      <c r="BR96" s="238"/>
      <c r="BS96" s="238">
        <f>BT96+BU96</f>
        <v>0</v>
      </c>
      <c r="BT96" s="238">
        <f>AZ96-BN96-BQ96</f>
        <v>0</v>
      </c>
      <c r="BU96" s="238"/>
      <c r="BV96" s="351">
        <f t="shared" si="281"/>
        <v>10000</v>
      </c>
      <c r="BW96" s="356">
        <f>SUM(BW97:BW98)</f>
        <v>10000</v>
      </c>
      <c r="BX96" s="356"/>
      <c r="BY96" s="351">
        <f t="shared" si="282"/>
        <v>0</v>
      </c>
      <c r="BZ96" s="356">
        <f>SUM(BZ97:BZ98)</f>
        <v>0</v>
      </c>
      <c r="CA96" s="356"/>
      <c r="CB96" s="351">
        <f t="shared" si="283"/>
        <v>0</v>
      </c>
      <c r="CC96" s="356">
        <f>SUM(CC97:CC98)</f>
        <v>0</v>
      </c>
      <c r="CD96" s="356"/>
      <c r="CE96" s="238">
        <v>1</v>
      </c>
      <c r="CF96" s="238">
        <f t="shared" si="284"/>
        <v>0</v>
      </c>
      <c r="CG96" s="351"/>
      <c r="CH96" s="351">
        <f t="shared" si="285"/>
        <v>10000</v>
      </c>
      <c r="CI96" s="356">
        <f>SUM(CI97:CI98)</f>
        <v>10000</v>
      </c>
      <c r="CJ96" s="356">
        <f>SUM(CJ97:CJ98)</f>
        <v>0</v>
      </c>
      <c r="CK96" s="351">
        <f t="shared" si="286"/>
        <v>0</v>
      </c>
      <c r="CL96" s="356">
        <f>SUM(CL97:CL98)</f>
        <v>0</v>
      </c>
      <c r="CM96" s="356"/>
      <c r="CN96" s="356"/>
      <c r="CO96" s="356"/>
      <c r="CP96" s="356"/>
      <c r="CQ96" s="351">
        <f t="shared" si="287"/>
        <v>10000</v>
      </c>
      <c r="CR96" s="356">
        <f>SUM(CR97:CR98)</f>
        <v>10000</v>
      </c>
      <c r="CS96" s="356">
        <f>SUM(CS97:CS98)</f>
        <v>0</v>
      </c>
      <c r="CT96" s="351">
        <f t="shared" si="288"/>
        <v>0</v>
      </c>
      <c r="CU96" s="356"/>
      <c r="CV96" s="356"/>
      <c r="CW96" s="351">
        <f t="shared" si="289"/>
        <v>0</v>
      </c>
      <c r="CX96" s="356">
        <f>SUM(CX97:CX98)</f>
        <v>0</v>
      </c>
      <c r="CY96" s="356"/>
      <c r="CZ96" s="351">
        <f t="shared" si="290"/>
        <v>1000</v>
      </c>
      <c r="DA96" s="356">
        <f>SUM(DA97:DA98)</f>
        <v>1000</v>
      </c>
      <c r="DB96" s="356">
        <f>SUM(DB97:DB98)</f>
        <v>0</v>
      </c>
      <c r="DC96" s="356"/>
      <c r="DD96" s="356"/>
      <c r="DE96" s="356"/>
      <c r="DF96" s="351">
        <f t="shared" si="291"/>
        <v>0</v>
      </c>
      <c r="DG96" s="356">
        <f>SUM(DG97:DG98)</f>
        <v>0</v>
      </c>
      <c r="DH96" s="356"/>
      <c r="DI96" s="351">
        <f t="shared" si="292"/>
        <v>110593.01863000001</v>
      </c>
      <c r="DJ96" s="356">
        <f>SUM(DJ97:DJ98)</f>
        <v>110593.01863000001</v>
      </c>
      <c r="DK96" s="356"/>
      <c r="DL96" s="356"/>
      <c r="DM96" s="235">
        <f t="shared" si="143"/>
        <v>0</v>
      </c>
      <c r="DN96" s="239">
        <f t="shared" si="144"/>
        <v>0</v>
      </c>
      <c r="DO96" s="356">
        <f>SUM(DO97:DO98)</f>
        <v>0</v>
      </c>
      <c r="DP96" s="356"/>
      <c r="DQ96" s="356"/>
      <c r="DR96" s="235">
        <f t="shared" si="145"/>
        <v>110593.01863000001</v>
      </c>
      <c r="DS96" s="239">
        <f t="shared" si="293"/>
        <v>1</v>
      </c>
      <c r="DT96" s="235">
        <f t="shared" si="294"/>
        <v>110593.01863000001</v>
      </c>
      <c r="DU96" s="356"/>
      <c r="DV96" s="356"/>
      <c r="DW96" s="356"/>
      <c r="DX96" s="351">
        <f t="shared" si="295"/>
        <v>109463.01863000001</v>
      </c>
      <c r="DY96" s="228">
        <f>DX96/DI96</f>
        <v>0.98978235684315186</v>
      </c>
      <c r="DZ96" s="356">
        <f>SUM(DZ97:DZ98)</f>
        <v>109463.01863000001</v>
      </c>
      <c r="EA96" s="228">
        <f>DZ96/DJ96</f>
        <v>0.98978235684315186</v>
      </c>
      <c r="EB96" s="234"/>
      <c r="EC96" s="228"/>
      <c r="ED96" s="389"/>
      <c r="EE96" s="228"/>
      <c r="EF96" s="234">
        <f t="shared" si="310"/>
        <v>1130</v>
      </c>
      <c r="EG96" s="228">
        <f t="shared" si="136"/>
        <v>1.0217643156848154E-2</v>
      </c>
      <c r="EH96" s="300">
        <f>EH97+EH98</f>
        <v>1130</v>
      </c>
      <c r="EI96" s="356"/>
      <c r="EJ96" s="356"/>
      <c r="EK96" s="341">
        <f t="shared" si="297"/>
        <v>109463.01863000001</v>
      </c>
      <c r="EL96" s="228">
        <f t="shared" si="298"/>
        <v>0.98978235684315186</v>
      </c>
      <c r="EM96" s="228">
        <v>0</v>
      </c>
      <c r="EN96" s="228"/>
      <c r="EO96" s="228"/>
      <c r="EP96" s="228"/>
      <c r="EQ96" s="228"/>
      <c r="ER96" s="228"/>
      <c r="ES96" s="389">
        <f>SUM(ES97:ES98)</f>
        <v>109463.01863000001</v>
      </c>
      <c r="ET96" s="228">
        <f t="shared" si="299"/>
        <v>0.98978235684315186</v>
      </c>
      <c r="EU96" s="238"/>
      <c r="EV96" s="228"/>
      <c r="EW96" s="238"/>
      <c r="EX96" s="356"/>
      <c r="EY96" s="235">
        <f t="shared" si="147"/>
        <v>1130</v>
      </c>
      <c r="EZ96" s="228">
        <f t="shared" si="300"/>
        <v>1.0217643156848154E-2</v>
      </c>
      <c r="FA96" s="238">
        <f>FA97+FA98</f>
        <v>1130</v>
      </c>
      <c r="FB96" s="356"/>
      <c r="FC96" s="356"/>
      <c r="FD96" s="389">
        <f t="shared" si="307"/>
        <v>116988.55236999999</v>
      </c>
      <c r="FE96" s="228">
        <f t="shared" si="301"/>
        <v>1.0578294527016834</v>
      </c>
      <c r="FF96" s="389">
        <f>SUM(FF97:FF98)</f>
        <v>116988.55236999999</v>
      </c>
      <c r="FG96" s="228">
        <f t="shared" si="302"/>
        <v>1.0578294527016834</v>
      </c>
      <c r="FH96" s="356"/>
      <c r="FI96" s="356"/>
      <c r="FJ96" s="356"/>
      <c r="FK96" s="356"/>
      <c r="FL96" s="389">
        <f t="shared" si="308"/>
        <v>0</v>
      </c>
      <c r="FM96" s="228" t="e">
        <f t="shared" si="303"/>
        <v>#DIV/0!</v>
      </c>
      <c r="FN96" s="389">
        <f>SUM(FN97:FN98)</f>
        <v>0</v>
      </c>
      <c r="FO96" s="228">
        <f t="shared" si="304"/>
        <v>0</v>
      </c>
      <c r="FP96" s="356"/>
      <c r="FQ96" s="356"/>
      <c r="FR96" s="356"/>
      <c r="FS96" s="356"/>
      <c r="FT96" s="389">
        <f t="shared" si="309"/>
        <v>0</v>
      </c>
      <c r="FU96" s="228">
        <f t="shared" si="139"/>
        <v>0</v>
      </c>
      <c r="FV96" s="389">
        <f>SUM(FV97:FV98)</f>
        <v>0</v>
      </c>
      <c r="FW96" s="356"/>
      <c r="FX96" s="356"/>
      <c r="FY96" s="356"/>
      <c r="FZ96" s="356"/>
      <c r="GA96" s="302" t="s">
        <v>232</v>
      </c>
    </row>
    <row r="97" spans="2:189" s="313" customFormat="1" ht="39" hidden="1" customHeight="1" x14ac:dyDescent="0.25">
      <c r="B97" s="303"/>
      <c r="C97" s="304" t="s">
        <v>191</v>
      </c>
      <c r="D97" s="305"/>
      <c r="E97" s="306">
        <f t="shared" si="264"/>
        <v>0</v>
      </c>
      <c r="F97" s="306"/>
      <c r="G97" s="306"/>
      <c r="H97" s="306">
        <f t="shared" si="265"/>
        <v>0</v>
      </c>
      <c r="I97" s="306">
        <f>L97-F97</f>
        <v>0</v>
      </c>
      <c r="J97" s="306"/>
      <c r="K97" s="306">
        <f t="shared" si="266"/>
        <v>0</v>
      </c>
      <c r="L97" s="306"/>
      <c r="M97" s="306"/>
      <c r="N97" s="306">
        <f t="shared" si="267"/>
        <v>0</v>
      </c>
      <c r="O97" s="306">
        <f>R97-L97</f>
        <v>0</v>
      </c>
      <c r="P97" s="306"/>
      <c r="Q97" s="307">
        <f t="shared" si="268"/>
        <v>0</v>
      </c>
      <c r="R97" s="307"/>
      <c r="S97" s="307"/>
      <c r="T97" s="307">
        <f t="shared" si="269"/>
        <v>0</v>
      </c>
      <c r="U97" s="307"/>
      <c r="V97" s="307"/>
      <c r="W97" s="307">
        <f t="shared" si="270"/>
        <v>0</v>
      </c>
      <c r="X97" s="307">
        <f>AA97-U97</f>
        <v>0</v>
      </c>
      <c r="Y97" s="307"/>
      <c r="Z97" s="307">
        <f t="shared" si="271"/>
        <v>0</v>
      </c>
      <c r="AA97" s="307"/>
      <c r="AB97" s="307"/>
      <c r="AC97" s="307">
        <f>AD97+AE97</f>
        <v>0</v>
      </c>
      <c r="AD97" s="307"/>
      <c r="AE97" s="307"/>
      <c r="AF97" s="307">
        <f>AG97+AH97</f>
        <v>0</v>
      </c>
      <c r="AG97" s="307"/>
      <c r="AH97" s="307"/>
      <c r="AI97" s="307"/>
      <c r="AJ97" s="307"/>
      <c r="AK97" s="308">
        <f t="shared" si="273"/>
        <v>0</v>
      </c>
      <c r="AL97" s="308">
        <f t="shared" si="273"/>
        <v>0</v>
      </c>
      <c r="AM97" s="307"/>
      <c r="AN97" s="307"/>
      <c r="AO97" s="309">
        <v>1</v>
      </c>
      <c r="AP97" s="307"/>
      <c r="AQ97" s="307"/>
      <c r="AR97" s="307"/>
      <c r="AS97" s="307">
        <f t="shared" si="274"/>
        <v>0</v>
      </c>
      <c r="AT97" s="307"/>
      <c r="AU97" s="307"/>
      <c r="AV97" s="307">
        <f t="shared" si="275"/>
        <v>0</v>
      </c>
      <c r="AW97" s="307">
        <f>AZ97-AT97</f>
        <v>0</v>
      </c>
      <c r="AX97" s="307"/>
      <c r="AY97" s="307">
        <f t="shared" si="276"/>
        <v>0</v>
      </c>
      <c r="AZ97" s="307"/>
      <c r="BA97" s="307"/>
      <c r="BB97" s="307">
        <f t="shared" si="277"/>
        <v>10000</v>
      </c>
      <c r="BC97" s="307">
        <v>10000</v>
      </c>
      <c r="BD97" s="307"/>
      <c r="BE97" s="307">
        <f t="shared" si="278"/>
        <v>0</v>
      </c>
      <c r="BF97" s="307">
        <f>BW97-BC97</f>
        <v>0</v>
      </c>
      <c r="BG97" s="307"/>
      <c r="BH97" s="307">
        <f t="shared" si="279"/>
        <v>0</v>
      </c>
      <c r="BI97" s="307"/>
      <c r="BJ97" s="307"/>
      <c r="BK97" s="310">
        <v>1</v>
      </c>
      <c r="BL97" s="311">
        <f t="shared" si="280"/>
        <v>0</v>
      </c>
      <c r="BM97" s="311"/>
      <c r="BN97" s="311"/>
      <c r="BO97" s="311"/>
      <c r="BP97" s="311"/>
      <c r="BQ97" s="311"/>
      <c r="BR97" s="311"/>
      <c r="BS97" s="311">
        <f>BT97+BU97</f>
        <v>0</v>
      </c>
      <c r="BT97" s="311">
        <f>AZ97-BN97-BQ97</f>
        <v>0</v>
      </c>
      <c r="BU97" s="311"/>
      <c r="BV97" s="307">
        <f t="shared" si="281"/>
        <v>10000</v>
      </c>
      <c r="BW97" s="307">
        <v>10000</v>
      </c>
      <c r="BX97" s="307"/>
      <c r="BY97" s="307">
        <f t="shared" si="282"/>
        <v>0</v>
      </c>
      <c r="BZ97" s="307">
        <f>CC97-BI97</f>
        <v>0</v>
      </c>
      <c r="CA97" s="307"/>
      <c r="CB97" s="307">
        <f t="shared" si="283"/>
        <v>0</v>
      </c>
      <c r="CC97" s="307">
        <v>0</v>
      </c>
      <c r="CD97" s="307"/>
      <c r="CE97" s="311">
        <v>1</v>
      </c>
      <c r="CF97" s="311">
        <f t="shared" si="284"/>
        <v>0</v>
      </c>
      <c r="CG97" s="307"/>
      <c r="CH97" s="307">
        <f t="shared" si="285"/>
        <v>10000</v>
      </c>
      <c r="CI97" s="307">
        <v>10000</v>
      </c>
      <c r="CJ97" s="307"/>
      <c r="CK97" s="307">
        <f t="shared" si="286"/>
        <v>0</v>
      </c>
      <c r="CL97" s="307">
        <f>CR97-CI97</f>
        <v>0</v>
      </c>
      <c r="CM97" s="307"/>
      <c r="CN97" s="307"/>
      <c r="CO97" s="307"/>
      <c r="CP97" s="307"/>
      <c r="CQ97" s="307">
        <f t="shared" si="287"/>
        <v>10000</v>
      </c>
      <c r="CR97" s="307">
        <v>10000</v>
      </c>
      <c r="CS97" s="307"/>
      <c r="CT97" s="307">
        <f t="shared" si="288"/>
        <v>0</v>
      </c>
      <c r="CU97" s="307"/>
      <c r="CV97" s="307"/>
      <c r="CW97" s="307">
        <f t="shared" si="289"/>
        <v>0</v>
      </c>
      <c r="CX97" s="307">
        <v>0</v>
      </c>
      <c r="CY97" s="307"/>
      <c r="CZ97" s="307">
        <f t="shared" si="290"/>
        <v>1000</v>
      </c>
      <c r="DA97" s="307">
        <v>1000</v>
      </c>
      <c r="DB97" s="307"/>
      <c r="DC97" s="307"/>
      <c r="DD97" s="307"/>
      <c r="DE97" s="307"/>
      <c r="DF97" s="307">
        <f t="shared" si="291"/>
        <v>0</v>
      </c>
      <c r="DG97" s="307">
        <v>0</v>
      </c>
      <c r="DH97" s="307"/>
      <c r="DI97" s="307">
        <f t="shared" si="292"/>
        <v>23934.599920000001</v>
      </c>
      <c r="DJ97" s="307">
        <f>'[2]2020_уточн'!$ES$111</f>
        <v>23934.599920000001</v>
      </c>
      <c r="DK97" s="307"/>
      <c r="DL97" s="307"/>
      <c r="DM97" s="235">
        <f t="shared" si="143"/>
        <v>0</v>
      </c>
      <c r="DN97" s="239">
        <f t="shared" si="144"/>
        <v>0</v>
      </c>
      <c r="DO97" s="307">
        <v>0</v>
      </c>
      <c r="DP97" s="307"/>
      <c r="DQ97" s="307"/>
      <c r="DR97" s="235">
        <f t="shared" si="145"/>
        <v>23934.599920000001</v>
      </c>
      <c r="DS97" s="239">
        <f t="shared" si="293"/>
        <v>1</v>
      </c>
      <c r="DT97" s="235">
        <f t="shared" si="294"/>
        <v>23934.599920000001</v>
      </c>
      <c r="DU97" s="307"/>
      <c r="DV97" s="307"/>
      <c r="DW97" s="307"/>
      <c r="DX97" s="307">
        <f t="shared" si="295"/>
        <v>23934.599920000001</v>
      </c>
      <c r="DY97" s="228">
        <f t="shared" ref="DY97:DY98" si="312">DX97/DI97</f>
        <v>1</v>
      </c>
      <c r="DZ97" s="307">
        <v>23934.599920000001</v>
      </c>
      <c r="EA97" s="228">
        <v>0</v>
      </c>
      <c r="EB97" s="234"/>
      <c r="EC97" s="228"/>
      <c r="ED97" s="306"/>
      <c r="EE97" s="228"/>
      <c r="EF97" s="293">
        <f t="shared" si="310"/>
        <v>0</v>
      </c>
      <c r="EG97" s="228">
        <f t="shared" si="136"/>
        <v>0</v>
      </c>
      <c r="EH97" s="316">
        <f t="shared" ref="EH97:EH98" si="313">DJ97-DZ97</f>
        <v>0</v>
      </c>
      <c r="EI97" s="307"/>
      <c r="EJ97" s="307"/>
      <c r="EK97" s="306">
        <f t="shared" si="297"/>
        <v>23934.599920000001</v>
      </c>
      <c r="EL97" s="228">
        <f t="shared" si="298"/>
        <v>1</v>
      </c>
      <c r="EM97" s="228" t="e">
        <f>EK97/DM97</f>
        <v>#DIV/0!</v>
      </c>
      <c r="EN97" s="228"/>
      <c r="EO97" s="228"/>
      <c r="EP97" s="228"/>
      <c r="EQ97" s="228"/>
      <c r="ER97" s="228"/>
      <c r="ES97" s="306">
        <v>23934.599920000001</v>
      </c>
      <c r="ET97" s="228">
        <f t="shared" si="299"/>
        <v>1</v>
      </c>
      <c r="EU97" s="238"/>
      <c r="EV97" s="228"/>
      <c r="EW97" s="238"/>
      <c r="EX97" s="307"/>
      <c r="EY97" s="294">
        <f t="shared" si="147"/>
        <v>0</v>
      </c>
      <c r="EZ97" s="228">
        <f t="shared" si="300"/>
        <v>0</v>
      </c>
      <c r="FA97" s="311">
        <f>DJ97-DZ97</f>
        <v>0</v>
      </c>
      <c r="FB97" s="307"/>
      <c r="FC97" s="307"/>
      <c r="FD97" s="306">
        <f t="shared" si="307"/>
        <v>23934.599920000001</v>
      </c>
      <c r="FE97" s="228">
        <f t="shared" si="301"/>
        <v>1</v>
      </c>
      <c r="FF97" s="306">
        <v>23934.599920000001</v>
      </c>
      <c r="FG97" s="228">
        <f t="shared" si="302"/>
        <v>1</v>
      </c>
      <c r="FH97" s="307"/>
      <c r="FI97" s="307"/>
      <c r="FJ97" s="307"/>
      <c r="FK97" s="307"/>
      <c r="FL97" s="306">
        <f t="shared" si="308"/>
        <v>0</v>
      </c>
      <c r="FM97" s="228" t="e">
        <f t="shared" si="303"/>
        <v>#DIV/0!</v>
      </c>
      <c r="FN97" s="306"/>
      <c r="FO97" s="228">
        <f t="shared" si="304"/>
        <v>0</v>
      </c>
      <c r="FP97" s="307"/>
      <c r="FQ97" s="307"/>
      <c r="FR97" s="307"/>
      <c r="FS97" s="307"/>
      <c r="FT97" s="306">
        <f t="shared" si="309"/>
        <v>0</v>
      </c>
      <c r="FU97" s="228">
        <f t="shared" si="139"/>
        <v>0</v>
      </c>
      <c r="FV97" s="306">
        <f>ES97-DZ97</f>
        <v>0</v>
      </c>
      <c r="FW97" s="307"/>
      <c r="FX97" s="307"/>
      <c r="FY97" s="307"/>
      <c r="FZ97" s="307"/>
      <c r="GA97" s="317"/>
    </row>
    <row r="98" spans="2:189" s="313" customFormat="1" ht="54.75" hidden="1" customHeight="1" x14ac:dyDescent="0.25">
      <c r="B98" s="303"/>
      <c r="C98" s="304" t="s">
        <v>184</v>
      </c>
      <c r="D98" s="305"/>
      <c r="E98" s="306"/>
      <c r="F98" s="306"/>
      <c r="G98" s="306"/>
      <c r="H98" s="306"/>
      <c r="I98" s="306"/>
      <c r="J98" s="306"/>
      <c r="K98" s="306"/>
      <c r="L98" s="306"/>
      <c r="M98" s="306"/>
      <c r="N98" s="306"/>
      <c r="O98" s="306"/>
      <c r="P98" s="306"/>
      <c r="Q98" s="307"/>
      <c r="R98" s="307"/>
      <c r="S98" s="307"/>
      <c r="T98" s="307"/>
      <c r="U98" s="307"/>
      <c r="V98" s="307"/>
      <c r="W98" s="307"/>
      <c r="X98" s="307"/>
      <c r="Y98" s="307"/>
      <c r="Z98" s="307"/>
      <c r="AA98" s="307"/>
      <c r="AB98" s="307"/>
      <c r="AC98" s="307"/>
      <c r="AD98" s="307"/>
      <c r="AE98" s="307"/>
      <c r="AF98" s="307"/>
      <c r="AG98" s="307"/>
      <c r="AH98" s="307"/>
      <c r="AI98" s="307"/>
      <c r="AJ98" s="307"/>
      <c r="AK98" s="308"/>
      <c r="AL98" s="308"/>
      <c r="AM98" s="307"/>
      <c r="AN98" s="307"/>
      <c r="AO98" s="309"/>
      <c r="AP98" s="307"/>
      <c r="AQ98" s="307"/>
      <c r="AR98" s="307"/>
      <c r="AS98" s="307"/>
      <c r="AT98" s="307"/>
      <c r="AU98" s="307"/>
      <c r="AV98" s="307"/>
      <c r="AW98" s="307"/>
      <c r="AX98" s="307"/>
      <c r="AY98" s="307"/>
      <c r="AZ98" s="307"/>
      <c r="BA98" s="307"/>
      <c r="BB98" s="307"/>
      <c r="BC98" s="307"/>
      <c r="BD98" s="307"/>
      <c r="BE98" s="307"/>
      <c r="BF98" s="307"/>
      <c r="BG98" s="307"/>
      <c r="BH98" s="307"/>
      <c r="BI98" s="307"/>
      <c r="BJ98" s="307"/>
      <c r="BK98" s="310"/>
      <c r="BL98" s="311"/>
      <c r="BM98" s="311"/>
      <c r="BN98" s="311"/>
      <c r="BO98" s="311"/>
      <c r="BP98" s="311"/>
      <c r="BQ98" s="311"/>
      <c r="BR98" s="311"/>
      <c r="BS98" s="311"/>
      <c r="BT98" s="311"/>
      <c r="BU98" s="311"/>
      <c r="BV98" s="307"/>
      <c r="BW98" s="307"/>
      <c r="BX98" s="307"/>
      <c r="BY98" s="307"/>
      <c r="BZ98" s="307"/>
      <c r="CA98" s="307"/>
      <c r="CB98" s="307"/>
      <c r="CC98" s="307"/>
      <c r="CD98" s="307"/>
      <c r="CE98" s="311"/>
      <c r="CF98" s="311"/>
      <c r="CG98" s="307"/>
      <c r="CH98" s="307"/>
      <c r="CI98" s="307"/>
      <c r="CJ98" s="307"/>
      <c r="CK98" s="307"/>
      <c r="CL98" s="307"/>
      <c r="CM98" s="307"/>
      <c r="CN98" s="307"/>
      <c r="CO98" s="307"/>
      <c r="CP98" s="307"/>
      <c r="CQ98" s="307"/>
      <c r="CR98" s="307"/>
      <c r="CS98" s="307"/>
      <c r="CT98" s="307"/>
      <c r="CU98" s="307"/>
      <c r="CV98" s="307"/>
      <c r="CW98" s="307"/>
      <c r="CX98" s="307"/>
      <c r="CY98" s="307"/>
      <c r="CZ98" s="307"/>
      <c r="DA98" s="307"/>
      <c r="DB98" s="307"/>
      <c r="DC98" s="307"/>
      <c r="DD98" s="307"/>
      <c r="DE98" s="307"/>
      <c r="DF98" s="307"/>
      <c r="DG98" s="307"/>
      <c r="DH98" s="307"/>
      <c r="DI98" s="307">
        <f t="shared" si="292"/>
        <v>86658.418709999998</v>
      </c>
      <c r="DJ98" s="307">
        <f>'[2]2020_уточн'!$ES$112</f>
        <v>86658.418709999998</v>
      </c>
      <c r="DK98" s="307"/>
      <c r="DL98" s="307"/>
      <c r="DM98" s="235">
        <f t="shared" si="143"/>
        <v>0</v>
      </c>
      <c r="DN98" s="239">
        <f t="shared" si="144"/>
        <v>0</v>
      </c>
      <c r="DO98" s="307"/>
      <c r="DP98" s="307"/>
      <c r="DQ98" s="307"/>
      <c r="DR98" s="235">
        <f t="shared" si="145"/>
        <v>86658.418709999998</v>
      </c>
      <c r="DS98" s="239">
        <f t="shared" si="293"/>
        <v>1</v>
      </c>
      <c r="DT98" s="235">
        <f t="shared" si="294"/>
        <v>86658.418709999998</v>
      </c>
      <c r="DU98" s="307"/>
      <c r="DV98" s="307"/>
      <c r="DW98" s="307"/>
      <c r="DX98" s="307">
        <f t="shared" si="295"/>
        <v>85528.418709999998</v>
      </c>
      <c r="DY98" s="228">
        <f t="shared" si="312"/>
        <v>0.9869602974896009</v>
      </c>
      <c r="DZ98" s="307">
        <v>85528.418709999998</v>
      </c>
      <c r="EA98" s="228">
        <f>DZ98/DJ98</f>
        <v>0.9869602974896009</v>
      </c>
      <c r="EB98" s="234"/>
      <c r="EC98" s="228"/>
      <c r="ED98" s="306"/>
      <c r="EE98" s="228"/>
      <c r="EF98" s="293">
        <f t="shared" si="310"/>
        <v>1130</v>
      </c>
      <c r="EG98" s="228">
        <f t="shared" si="136"/>
        <v>1.3039702510399062E-2</v>
      </c>
      <c r="EH98" s="316">
        <f t="shared" si="313"/>
        <v>1130</v>
      </c>
      <c r="EI98" s="307"/>
      <c r="EJ98" s="307"/>
      <c r="EK98" s="306">
        <f t="shared" si="297"/>
        <v>85528.418709999998</v>
      </c>
      <c r="EL98" s="228">
        <f t="shared" si="298"/>
        <v>0.9869602974896009</v>
      </c>
      <c r="EM98" s="228" t="e">
        <f>EK98/DM98</f>
        <v>#DIV/0!</v>
      </c>
      <c r="EN98" s="228"/>
      <c r="EO98" s="228"/>
      <c r="EP98" s="228"/>
      <c r="EQ98" s="228"/>
      <c r="ER98" s="228"/>
      <c r="ES98" s="306">
        <v>85528.418709999998</v>
      </c>
      <c r="ET98" s="228">
        <f t="shared" si="299"/>
        <v>0.9869602974896009</v>
      </c>
      <c r="EU98" s="238"/>
      <c r="EV98" s="228"/>
      <c r="EW98" s="238"/>
      <c r="EX98" s="307"/>
      <c r="EY98" s="294">
        <f t="shared" si="147"/>
        <v>1130</v>
      </c>
      <c r="EZ98" s="228">
        <f t="shared" si="300"/>
        <v>1.3039702510399062E-2</v>
      </c>
      <c r="FA98" s="311">
        <f>DJ98-ES98</f>
        <v>1130</v>
      </c>
      <c r="FB98" s="307"/>
      <c r="FC98" s="307"/>
      <c r="FD98" s="306">
        <f t="shared" si="307"/>
        <v>93053.952449999997</v>
      </c>
      <c r="FE98" s="228">
        <f t="shared" si="301"/>
        <v>1.0738016436856812</v>
      </c>
      <c r="FF98" s="306">
        <v>93053.952449999997</v>
      </c>
      <c r="FG98" s="228">
        <f t="shared" si="302"/>
        <v>1.0738016436856812</v>
      </c>
      <c r="FH98" s="307"/>
      <c r="FI98" s="307"/>
      <c r="FJ98" s="307"/>
      <c r="FK98" s="307"/>
      <c r="FL98" s="306">
        <f t="shared" si="308"/>
        <v>0</v>
      </c>
      <c r="FM98" s="228" t="e">
        <f t="shared" si="303"/>
        <v>#DIV/0!</v>
      </c>
      <c r="FN98" s="306"/>
      <c r="FO98" s="228">
        <f t="shared" si="304"/>
        <v>0</v>
      </c>
      <c r="FP98" s="307"/>
      <c r="FQ98" s="307"/>
      <c r="FR98" s="307"/>
      <c r="FS98" s="307"/>
      <c r="FT98" s="306">
        <f t="shared" si="309"/>
        <v>0</v>
      </c>
      <c r="FU98" s="228">
        <f t="shared" si="139"/>
        <v>0</v>
      </c>
      <c r="FV98" s="306">
        <f>ES98-DZ98</f>
        <v>0</v>
      </c>
      <c r="FW98" s="307"/>
      <c r="FX98" s="307"/>
      <c r="FY98" s="307"/>
      <c r="FZ98" s="307"/>
      <c r="GA98" s="317"/>
    </row>
    <row r="99" spans="2:189" s="363" customFormat="1" ht="55.5" hidden="1" customHeight="1" x14ac:dyDescent="0.25">
      <c r="B99" s="303" t="s">
        <v>229</v>
      </c>
      <c r="C99" s="384" t="s">
        <v>233</v>
      </c>
      <c r="D99" s="361"/>
      <c r="E99" s="341"/>
      <c r="F99" s="341"/>
      <c r="G99" s="341"/>
      <c r="H99" s="341"/>
      <c r="I99" s="341"/>
      <c r="J99" s="341"/>
      <c r="K99" s="341"/>
      <c r="L99" s="341"/>
      <c r="M99" s="341"/>
      <c r="N99" s="341"/>
      <c r="O99" s="341"/>
      <c r="P99" s="341"/>
      <c r="Q99" s="351"/>
      <c r="R99" s="351"/>
      <c r="S99" s="351"/>
      <c r="T99" s="351"/>
      <c r="U99" s="351"/>
      <c r="V99" s="351"/>
      <c r="W99" s="351"/>
      <c r="X99" s="351"/>
      <c r="Y99" s="351"/>
      <c r="Z99" s="351"/>
      <c r="AA99" s="351"/>
      <c r="AB99" s="351"/>
      <c r="AC99" s="351"/>
      <c r="AD99" s="351"/>
      <c r="AE99" s="351"/>
      <c r="AF99" s="351"/>
      <c r="AG99" s="351"/>
      <c r="AH99" s="351"/>
      <c r="AI99" s="351"/>
      <c r="AJ99" s="351"/>
      <c r="AK99" s="356"/>
      <c r="AL99" s="356"/>
      <c r="AM99" s="351"/>
      <c r="AN99" s="351"/>
      <c r="AO99" s="236"/>
      <c r="AP99" s="351"/>
      <c r="AQ99" s="351"/>
      <c r="AR99" s="351"/>
      <c r="AS99" s="351"/>
      <c r="AT99" s="351"/>
      <c r="AU99" s="351"/>
      <c r="AV99" s="351"/>
      <c r="AW99" s="351"/>
      <c r="AX99" s="351"/>
      <c r="AY99" s="351"/>
      <c r="AZ99" s="351"/>
      <c r="BA99" s="351"/>
      <c r="BB99" s="351"/>
      <c r="BC99" s="351"/>
      <c r="BD99" s="351"/>
      <c r="BE99" s="351"/>
      <c r="BF99" s="351"/>
      <c r="BG99" s="351"/>
      <c r="BH99" s="351"/>
      <c r="BI99" s="351"/>
      <c r="BJ99" s="351"/>
      <c r="BK99" s="237"/>
      <c r="BL99" s="238"/>
      <c r="BM99" s="238"/>
      <c r="BN99" s="238"/>
      <c r="BO99" s="238"/>
      <c r="BP99" s="238"/>
      <c r="BQ99" s="238"/>
      <c r="BR99" s="238"/>
      <c r="BS99" s="238"/>
      <c r="BT99" s="238"/>
      <c r="BU99" s="238"/>
      <c r="BV99" s="351"/>
      <c r="BW99" s="351"/>
      <c r="BX99" s="351"/>
      <c r="BY99" s="351"/>
      <c r="BZ99" s="351"/>
      <c r="CA99" s="351"/>
      <c r="CB99" s="351"/>
      <c r="CC99" s="351"/>
      <c r="CD99" s="351"/>
      <c r="CE99" s="238"/>
      <c r="CF99" s="238"/>
      <c r="CG99" s="351"/>
      <c r="CH99" s="351"/>
      <c r="CI99" s="351"/>
      <c r="CJ99" s="351"/>
      <c r="CK99" s="351"/>
      <c r="CL99" s="351"/>
      <c r="CM99" s="351"/>
      <c r="CN99" s="351"/>
      <c r="CO99" s="351"/>
      <c r="CP99" s="351"/>
      <c r="CQ99" s="351"/>
      <c r="CR99" s="351"/>
      <c r="CS99" s="351"/>
      <c r="CT99" s="351"/>
      <c r="CU99" s="351"/>
      <c r="CV99" s="351"/>
      <c r="CW99" s="351">
        <f t="shared" si="289"/>
        <v>498.14551</v>
      </c>
      <c r="CX99" s="356">
        <f>CX100+CX101</f>
        <v>498.14551</v>
      </c>
      <c r="CY99" s="351"/>
      <c r="CZ99" s="351"/>
      <c r="DA99" s="351"/>
      <c r="DB99" s="351"/>
      <c r="DC99" s="351"/>
      <c r="DD99" s="351"/>
      <c r="DE99" s="351"/>
      <c r="DF99" s="351">
        <f t="shared" si="291"/>
        <v>-498.14551</v>
      </c>
      <c r="DG99" s="356">
        <f>SUM(DG100:DG101)</f>
        <v>-498.14551</v>
      </c>
      <c r="DH99" s="356"/>
      <c r="DI99" s="351">
        <f t="shared" si="292"/>
        <v>0</v>
      </c>
      <c r="DJ99" s="356">
        <f>SUM(DJ100:DJ101)</f>
        <v>0</v>
      </c>
      <c r="DK99" s="356"/>
      <c r="DL99" s="356"/>
      <c r="DM99" s="235">
        <f t="shared" si="143"/>
        <v>498.14551</v>
      </c>
      <c r="DN99" s="239" t="e">
        <f t="shared" si="144"/>
        <v>#DIV/0!</v>
      </c>
      <c r="DO99" s="356">
        <f>SUM(DO100:DO101)</f>
        <v>498.14551</v>
      </c>
      <c r="DP99" s="356"/>
      <c r="DQ99" s="356"/>
      <c r="DR99" s="235">
        <f t="shared" si="145"/>
        <v>-498.14551</v>
      </c>
      <c r="DS99" s="239" t="e">
        <f t="shared" si="293"/>
        <v>#DIV/0!</v>
      </c>
      <c r="DT99" s="235">
        <f t="shared" si="294"/>
        <v>-498.14551</v>
      </c>
      <c r="DU99" s="356"/>
      <c r="DV99" s="356"/>
      <c r="DW99" s="356"/>
      <c r="DX99" s="351">
        <f t="shared" si="295"/>
        <v>0</v>
      </c>
      <c r="DY99" s="228" t="e">
        <f>DX99/DI99</f>
        <v>#DIV/0!</v>
      </c>
      <c r="DZ99" s="356">
        <f>SUM(DZ100:DZ101)</f>
        <v>0</v>
      </c>
      <c r="EA99" s="228" t="e">
        <f>DZ99/DJ99</f>
        <v>#DIV/0!</v>
      </c>
      <c r="EB99" s="234"/>
      <c r="EC99" s="228"/>
      <c r="ED99" s="389"/>
      <c r="EE99" s="228"/>
      <c r="EF99" s="234">
        <f t="shared" si="310"/>
        <v>0</v>
      </c>
      <c r="EG99" s="228" t="e">
        <f t="shared" ref="EG99:EG162" si="314">EF99/DI99</f>
        <v>#DIV/0!</v>
      </c>
      <c r="EH99" s="300"/>
      <c r="EI99" s="351"/>
      <c r="EJ99" s="351"/>
      <c r="EK99" s="341">
        <f t="shared" si="297"/>
        <v>0</v>
      </c>
      <c r="EL99" s="228" t="e">
        <f t="shared" si="298"/>
        <v>#DIV/0!</v>
      </c>
      <c r="EM99" s="228">
        <f>EK99/DM99</f>
        <v>0</v>
      </c>
      <c r="EN99" s="228"/>
      <c r="EO99" s="228"/>
      <c r="EP99" s="228"/>
      <c r="EQ99" s="228"/>
      <c r="ER99" s="228"/>
      <c r="ES99" s="389">
        <f>SUM(ES100:ES101)</f>
        <v>0</v>
      </c>
      <c r="ET99" s="228" t="e">
        <f t="shared" si="299"/>
        <v>#DIV/0!</v>
      </c>
      <c r="EU99" s="238"/>
      <c r="EV99" s="228"/>
      <c r="EW99" s="238"/>
      <c r="EX99" s="393"/>
      <c r="EY99" s="235">
        <f t="shared" si="147"/>
        <v>0</v>
      </c>
      <c r="EZ99" s="228" t="e">
        <f t="shared" si="300"/>
        <v>#DIV/0!</v>
      </c>
      <c r="FA99" s="238"/>
      <c r="FB99" s="351"/>
      <c r="FC99" s="351"/>
      <c r="FD99" s="389">
        <f t="shared" si="307"/>
        <v>0</v>
      </c>
      <c r="FE99" s="228" t="e">
        <f t="shared" si="301"/>
        <v>#DIV/0!</v>
      </c>
      <c r="FF99" s="389">
        <f>SUM(FF100:FF101)</f>
        <v>0</v>
      </c>
      <c r="FG99" s="228" t="e">
        <f t="shared" si="302"/>
        <v>#DIV/0!</v>
      </c>
      <c r="FH99" s="356"/>
      <c r="FI99" s="356"/>
      <c r="FJ99" s="356"/>
      <c r="FK99" s="351"/>
      <c r="FL99" s="389">
        <f t="shared" si="308"/>
        <v>0</v>
      </c>
      <c r="FM99" s="228" t="e">
        <f t="shared" si="303"/>
        <v>#DIV/0!</v>
      </c>
      <c r="FN99" s="389">
        <f>SUM(FN100:FN101)</f>
        <v>0</v>
      </c>
      <c r="FO99" s="228">
        <f t="shared" si="304"/>
        <v>0</v>
      </c>
      <c r="FP99" s="356"/>
      <c r="FQ99" s="356"/>
      <c r="FR99" s="356"/>
      <c r="FS99" s="351"/>
      <c r="FT99" s="389">
        <f t="shared" si="309"/>
        <v>0</v>
      </c>
      <c r="FU99" s="228" t="e">
        <f t="shared" ref="FU99:FU162" si="315">FT99/EK99</f>
        <v>#DIV/0!</v>
      </c>
      <c r="FV99" s="389">
        <f>SUM(FV100:FV101)</f>
        <v>0</v>
      </c>
      <c r="FW99" s="356"/>
      <c r="FX99" s="356"/>
      <c r="FY99" s="356"/>
      <c r="FZ99" s="351"/>
      <c r="GA99" s="364"/>
    </row>
    <row r="100" spans="2:189" s="313" customFormat="1" ht="22.5" hidden="1" customHeight="1" x14ac:dyDescent="0.25">
      <c r="B100" s="303"/>
      <c r="C100" s="304"/>
      <c r="D100" s="305"/>
      <c r="E100" s="306"/>
      <c r="F100" s="306"/>
      <c r="G100" s="306"/>
      <c r="H100" s="306"/>
      <c r="I100" s="306"/>
      <c r="J100" s="306"/>
      <c r="K100" s="306"/>
      <c r="L100" s="306"/>
      <c r="M100" s="306"/>
      <c r="N100" s="306"/>
      <c r="O100" s="306"/>
      <c r="P100" s="306"/>
      <c r="Q100" s="307"/>
      <c r="R100" s="307"/>
      <c r="S100" s="307"/>
      <c r="T100" s="307"/>
      <c r="U100" s="307"/>
      <c r="V100" s="307"/>
      <c r="W100" s="307"/>
      <c r="X100" s="307"/>
      <c r="Y100" s="307"/>
      <c r="Z100" s="307"/>
      <c r="AA100" s="307"/>
      <c r="AB100" s="307"/>
      <c r="AC100" s="307"/>
      <c r="AD100" s="307"/>
      <c r="AE100" s="307"/>
      <c r="AF100" s="307"/>
      <c r="AG100" s="307"/>
      <c r="AH100" s="307"/>
      <c r="AI100" s="307"/>
      <c r="AJ100" s="307"/>
      <c r="AK100" s="308"/>
      <c r="AL100" s="308"/>
      <c r="AM100" s="307"/>
      <c r="AN100" s="307"/>
      <c r="AO100" s="309"/>
      <c r="AP100" s="307"/>
      <c r="AQ100" s="307"/>
      <c r="AR100" s="307"/>
      <c r="AS100" s="307"/>
      <c r="AT100" s="307"/>
      <c r="AU100" s="307"/>
      <c r="AV100" s="307"/>
      <c r="AW100" s="307"/>
      <c r="AX100" s="307"/>
      <c r="AY100" s="307"/>
      <c r="AZ100" s="307"/>
      <c r="BA100" s="307"/>
      <c r="BB100" s="307"/>
      <c r="BC100" s="307"/>
      <c r="BD100" s="307"/>
      <c r="BE100" s="307"/>
      <c r="BF100" s="307"/>
      <c r="BG100" s="307"/>
      <c r="BH100" s="307"/>
      <c r="BI100" s="307"/>
      <c r="BJ100" s="307"/>
      <c r="BK100" s="310"/>
      <c r="BL100" s="311"/>
      <c r="BM100" s="311"/>
      <c r="BN100" s="311"/>
      <c r="BO100" s="311"/>
      <c r="BP100" s="311"/>
      <c r="BQ100" s="311"/>
      <c r="BR100" s="311"/>
      <c r="BS100" s="311"/>
      <c r="BT100" s="311"/>
      <c r="BU100" s="311"/>
      <c r="BV100" s="307"/>
      <c r="BW100" s="307"/>
      <c r="BX100" s="307"/>
      <c r="BY100" s="307"/>
      <c r="BZ100" s="307"/>
      <c r="CA100" s="307"/>
      <c r="CB100" s="307"/>
      <c r="CC100" s="307"/>
      <c r="CD100" s="307"/>
      <c r="CE100" s="311"/>
      <c r="CF100" s="311"/>
      <c r="CG100" s="307"/>
      <c r="CH100" s="307"/>
      <c r="CI100" s="307"/>
      <c r="CJ100" s="307"/>
      <c r="CK100" s="307"/>
      <c r="CL100" s="307"/>
      <c r="CM100" s="307"/>
      <c r="CN100" s="307"/>
      <c r="CO100" s="307"/>
      <c r="CP100" s="307"/>
      <c r="CQ100" s="307"/>
      <c r="CR100" s="307"/>
      <c r="CS100" s="307"/>
      <c r="CT100" s="307"/>
      <c r="CU100" s="307"/>
      <c r="CV100" s="307"/>
      <c r="CW100" s="307">
        <f t="shared" si="289"/>
        <v>0</v>
      </c>
      <c r="CX100" s="307">
        <v>0</v>
      </c>
      <c r="CY100" s="307"/>
      <c r="CZ100" s="307"/>
      <c r="DA100" s="307"/>
      <c r="DB100" s="307"/>
      <c r="DC100" s="307"/>
      <c r="DD100" s="307"/>
      <c r="DE100" s="307"/>
      <c r="DF100" s="307">
        <f t="shared" si="291"/>
        <v>0</v>
      </c>
      <c r="DG100" s="307">
        <v>0</v>
      </c>
      <c r="DH100" s="307"/>
      <c r="DI100" s="307">
        <f t="shared" si="292"/>
        <v>0</v>
      </c>
      <c r="DJ100" s="307"/>
      <c r="DK100" s="307"/>
      <c r="DL100" s="308"/>
      <c r="DM100" s="235"/>
      <c r="DN100" s="239"/>
      <c r="DO100" s="307"/>
      <c r="DP100" s="308"/>
      <c r="DQ100" s="308"/>
      <c r="DR100" s="235"/>
      <c r="DS100" s="239"/>
      <c r="DT100" s="235"/>
      <c r="DU100" s="308"/>
      <c r="DV100" s="308"/>
      <c r="DW100" s="308"/>
      <c r="DX100" s="307"/>
      <c r="DY100" s="312"/>
      <c r="DZ100" s="307"/>
      <c r="EA100" s="312"/>
      <c r="EB100" s="293"/>
      <c r="EC100" s="312"/>
      <c r="ED100" s="306"/>
      <c r="EE100" s="312"/>
      <c r="EF100" s="234"/>
      <c r="EG100" s="228" t="e">
        <f t="shared" si="314"/>
        <v>#DIV/0!</v>
      </c>
      <c r="EH100" s="300"/>
      <c r="EI100" s="307"/>
      <c r="EJ100" s="307"/>
      <c r="EK100" s="306"/>
      <c r="EL100" s="312"/>
      <c r="EM100" s="228"/>
      <c r="EN100" s="312"/>
      <c r="EO100" s="312"/>
      <c r="EP100" s="312"/>
      <c r="EQ100" s="312"/>
      <c r="ER100" s="312"/>
      <c r="ES100" s="306"/>
      <c r="ET100" s="312"/>
      <c r="EU100" s="311"/>
      <c r="EV100" s="312"/>
      <c r="EW100" s="311"/>
      <c r="EX100" s="394"/>
      <c r="EY100" s="235"/>
      <c r="EZ100" s="228"/>
      <c r="FA100" s="238"/>
      <c r="FB100" s="307"/>
      <c r="FC100" s="307"/>
      <c r="FD100" s="306">
        <f t="shared" si="307"/>
        <v>0</v>
      </c>
      <c r="FE100" s="312" t="e">
        <f t="shared" si="301"/>
        <v>#DIV/0!</v>
      </c>
      <c r="FF100" s="306"/>
      <c r="FG100" s="312" t="e">
        <f t="shared" si="302"/>
        <v>#DIV/0!</v>
      </c>
      <c r="FH100" s="307"/>
      <c r="FI100" s="307"/>
      <c r="FJ100" s="307"/>
      <c r="FK100" s="307"/>
      <c r="FL100" s="306">
        <f t="shared" si="308"/>
        <v>0</v>
      </c>
      <c r="FM100" s="312" t="e">
        <f t="shared" si="303"/>
        <v>#DIV/0!</v>
      </c>
      <c r="FN100" s="306"/>
      <c r="FO100" s="312" t="e">
        <f t="shared" si="304"/>
        <v>#DIV/0!</v>
      </c>
      <c r="FP100" s="307"/>
      <c r="FQ100" s="307"/>
      <c r="FR100" s="307"/>
      <c r="FS100" s="307"/>
      <c r="FT100" s="306">
        <f t="shared" si="309"/>
        <v>0</v>
      </c>
      <c r="FU100" s="312" t="e">
        <f t="shared" si="315"/>
        <v>#DIV/0!</v>
      </c>
      <c r="FV100" s="306"/>
      <c r="FW100" s="307"/>
      <c r="FX100" s="307"/>
      <c r="FY100" s="307"/>
      <c r="FZ100" s="307"/>
      <c r="GA100" s="317"/>
    </row>
    <row r="101" spans="2:189" s="313" customFormat="1" ht="22.5" hidden="1" customHeight="1" x14ac:dyDescent="0.25">
      <c r="B101" s="303"/>
      <c r="C101" s="304" t="s">
        <v>184</v>
      </c>
      <c r="D101" s="305"/>
      <c r="E101" s="306"/>
      <c r="F101" s="306"/>
      <c r="G101" s="306"/>
      <c r="H101" s="306"/>
      <c r="I101" s="306"/>
      <c r="J101" s="306"/>
      <c r="K101" s="306"/>
      <c r="L101" s="306"/>
      <c r="M101" s="306"/>
      <c r="N101" s="306"/>
      <c r="O101" s="306"/>
      <c r="P101" s="306"/>
      <c r="Q101" s="307"/>
      <c r="R101" s="307"/>
      <c r="S101" s="307"/>
      <c r="T101" s="307"/>
      <c r="U101" s="307"/>
      <c r="V101" s="307"/>
      <c r="W101" s="307"/>
      <c r="X101" s="307"/>
      <c r="Y101" s="307"/>
      <c r="Z101" s="307"/>
      <c r="AA101" s="307"/>
      <c r="AB101" s="307"/>
      <c r="AC101" s="307"/>
      <c r="AD101" s="307"/>
      <c r="AE101" s="307"/>
      <c r="AF101" s="307"/>
      <c r="AG101" s="307"/>
      <c r="AH101" s="307"/>
      <c r="AI101" s="307"/>
      <c r="AJ101" s="307"/>
      <c r="AK101" s="308"/>
      <c r="AL101" s="308"/>
      <c r="AM101" s="307"/>
      <c r="AN101" s="307"/>
      <c r="AO101" s="309"/>
      <c r="AP101" s="307"/>
      <c r="AQ101" s="307"/>
      <c r="AR101" s="307"/>
      <c r="AS101" s="307"/>
      <c r="AT101" s="307"/>
      <c r="AU101" s="307"/>
      <c r="AV101" s="307"/>
      <c r="AW101" s="307"/>
      <c r="AX101" s="307"/>
      <c r="AY101" s="307"/>
      <c r="AZ101" s="307"/>
      <c r="BA101" s="307"/>
      <c r="BB101" s="307"/>
      <c r="BC101" s="307"/>
      <c r="BD101" s="307"/>
      <c r="BE101" s="307"/>
      <c r="BF101" s="307"/>
      <c r="BG101" s="307"/>
      <c r="BH101" s="307"/>
      <c r="BI101" s="307"/>
      <c r="BJ101" s="307"/>
      <c r="BK101" s="310"/>
      <c r="BL101" s="311"/>
      <c r="BM101" s="311"/>
      <c r="BN101" s="311"/>
      <c r="BO101" s="311"/>
      <c r="BP101" s="311"/>
      <c r="BQ101" s="311"/>
      <c r="BR101" s="311"/>
      <c r="BS101" s="311"/>
      <c r="BT101" s="311"/>
      <c r="BU101" s="311"/>
      <c r="BV101" s="307"/>
      <c r="BW101" s="307"/>
      <c r="BX101" s="307"/>
      <c r="BY101" s="307"/>
      <c r="BZ101" s="307"/>
      <c r="CA101" s="307"/>
      <c r="CB101" s="307"/>
      <c r="CC101" s="307"/>
      <c r="CD101" s="307"/>
      <c r="CE101" s="311"/>
      <c r="CF101" s="311"/>
      <c r="CG101" s="307"/>
      <c r="CH101" s="307"/>
      <c r="CI101" s="307"/>
      <c r="CJ101" s="307"/>
      <c r="CK101" s="307"/>
      <c r="CL101" s="307"/>
      <c r="CM101" s="307"/>
      <c r="CN101" s="307"/>
      <c r="CO101" s="307"/>
      <c r="CP101" s="307"/>
      <c r="CQ101" s="307"/>
      <c r="CR101" s="307"/>
      <c r="CS101" s="307"/>
      <c r="CT101" s="307"/>
      <c r="CU101" s="307"/>
      <c r="CV101" s="307"/>
      <c r="CW101" s="307">
        <f t="shared" si="289"/>
        <v>498.14551</v>
      </c>
      <c r="CX101" s="307">
        <v>498.14551</v>
      </c>
      <c r="CY101" s="307"/>
      <c r="CZ101" s="307"/>
      <c r="DA101" s="307"/>
      <c r="DB101" s="307"/>
      <c r="DC101" s="307"/>
      <c r="DD101" s="307"/>
      <c r="DE101" s="307"/>
      <c r="DF101" s="307">
        <f t="shared" si="291"/>
        <v>-498.14551</v>
      </c>
      <c r="DG101" s="307">
        <f>DJ101-CX101</f>
        <v>-498.14551</v>
      </c>
      <c r="DH101" s="307"/>
      <c r="DI101" s="307">
        <f t="shared" si="292"/>
        <v>0</v>
      </c>
      <c r="DJ101" s="307"/>
      <c r="DK101" s="307"/>
      <c r="DL101" s="308"/>
      <c r="DM101" s="235">
        <f t="shared" si="143"/>
        <v>498.14551</v>
      </c>
      <c r="DN101" s="239" t="e">
        <f t="shared" si="144"/>
        <v>#DIV/0!</v>
      </c>
      <c r="DO101" s="307">
        <f>498.14551</f>
        <v>498.14551</v>
      </c>
      <c r="DP101" s="308"/>
      <c r="DQ101" s="308"/>
      <c r="DR101" s="235">
        <f t="shared" si="145"/>
        <v>-498.14551</v>
      </c>
      <c r="DS101" s="239" t="e">
        <f t="shared" si="293"/>
        <v>#DIV/0!</v>
      </c>
      <c r="DT101" s="235">
        <f t="shared" si="294"/>
        <v>-498.14551</v>
      </c>
      <c r="DU101" s="308"/>
      <c r="DV101" s="308"/>
      <c r="DW101" s="308"/>
      <c r="DX101" s="307">
        <f t="shared" si="295"/>
        <v>0</v>
      </c>
      <c r="DY101" s="312" t="e">
        <f>DX101/DI101</f>
        <v>#DIV/0!</v>
      </c>
      <c r="DZ101" s="307"/>
      <c r="EA101" s="312" t="e">
        <f>DZ101/DJ101</f>
        <v>#DIV/0!</v>
      </c>
      <c r="EB101" s="234"/>
      <c r="EC101" s="312"/>
      <c r="ED101" s="306"/>
      <c r="EE101" s="312"/>
      <c r="EF101" s="234">
        <f t="shared" ref="EF101:EF104" si="316">EH101+EI101+EJ101</f>
        <v>0</v>
      </c>
      <c r="EG101" s="228" t="e">
        <f t="shared" si="314"/>
        <v>#DIV/0!</v>
      </c>
      <c r="EH101" s="300">
        <f>CN101-DZ101</f>
        <v>0</v>
      </c>
      <c r="EI101" s="307"/>
      <c r="EJ101" s="307"/>
      <c r="EK101" s="306">
        <f t="shared" si="297"/>
        <v>0</v>
      </c>
      <c r="EL101" s="312" t="e">
        <f>EK101/DI101</f>
        <v>#DIV/0!</v>
      </c>
      <c r="EM101" s="228">
        <f>EK101/DM101</f>
        <v>0</v>
      </c>
      <c r="EN101" s="312"/>
      <c r="EO101" s="312"/>
      <c r="EP101" s="312"/>
      <c r="EQ101" s="312"/>
      <c r="ER101" s="312"/>
      <c r="ES101" s="306">
        <v>0</v>
      </c>
      <c r="ET101" s="312" t="e">
        <f>ES101/DJ101</f>
        <v>#DIV/0!</v>
      </c>
      <c r="EU101" s="238"/>
      <c r="EV101" s="228"/>
      <c r="EW101" s="238"/>
      <c r="EX101" s="394"/>
      <c r="EY101" s="235">
        <f t="shared" si="147"/>
        <v>0</v>
      </c>
      <c r="EZ101" s="228" t="e">
        <f t="shared" ref="EZ101:EZ129" si="317">EY101/DI101</f>
        <v>#DIV/0!</v>
      </c>
      <c r="FA101" s="238">
        <f>DJ101-ES101</f>
        <v>0</v>
      </c>
      <c r="FB101" s="307"/>
      <c r="FC101" s="307"/>
      <c r="FD101" s="306">
        <f t="shared" si="307"/>
        <v>0</v>
      </c>
      <c r="FE101" s="312" t="e">
        <f t="shared" si="301"/>
        <v>#DIV/0!</v>
      </c>
      <c r="FF101" s="306"/>
      <c r="FG101" s="312" t="e">
        <f t="shared" si="302"/>
        <v>#DIV/0!</v>
      </c>
      <c r="FH101" s="307"/>
      <c r="FI101" s="307"/>
      <c r="FJ101" s="307"/>
      <c r="FK101" s="307"/>
      <c r="FL101" s="306">
        <f t="shared" si="308"/>
        <v>0</v>
      </c>
      <c r="FM101" s="312" t="e">
        <f t="shared" si="303"/>
        <v>#DIV/0!</v>
      </c>
      <c r="FN101" s="306"/>
      <c r="FO101" s="312">
        <f t="shared" si="304"/>
        <v>0</v>
      </c>
      <c r="FP101" s="307"/>
      <c r="FQ101" s="307"/>
      <c r="FR101" s="307"/>
      <c r="FS101" s="307"/>
      <c r="FT101" s="306">
        <f t="shared" si="309"/>
        <v>0</v>
      </c>
      <c r="FU101" s="312" t="e">
        <f t="shared" si="315"/>
        <v>#DIV/0!</v>
      </c>
      <c r="FV101" s="306"/>
      <c r="FW101" s="307"/>
      <c r="FX101" s="307"/>
      <c r="FY101" s="307"/>
      <c r="FZ101" s="307"/>
      <c r="GA101" s="317"/>
    </row>
    <row r="102" spans="2:189" s="363" customFormat="1" ht="108.75" customHeight="1" x14ac:dyDescent="0.3">
      <c r="B102" s="303" t="s">
        <v>234</v>
      </c>
      <c r="C102" s="384" t="s">
        <v>235</v>
      </c>
      <c r="D102" s="361"/>
      <c r="E102" s="341"/>
      <c r="F102" s="341"/>
      <c r="G102" s="341"/>
      <c r="H102" s="341"/>
      <c r="I102" s="341"/>
      <c r="J102" s="341"/>
      <c r="K102" s="341"/>
      <c r="L102" s="341"/>
      <c r="M102" s="341"/>
      <c r="N102" s="341"/>
      <c r="O102" s="341"/>
      <c r="P102" s="341"/>
      <c r="Q102" s="351"/>
      <c r="R102" s="351"/>
      <c r="S102" s="351"/>
      <c r="T102" s="351"/>
      <c r="U102" s="351"/>
      <c r="V102" s="351"/>
      <c r="W102" s="351"/>
      <c r="X102" s="351"/>
      <c r="Y102" s="351"/>
      <c r="Z102" s="351"/>
      <c r="AA102" s="351"/>
      <c r="AB102" s="351"/>
      <c r="AC102" s="351"/>
      <c r="AD102" s="351"/>
      <c r="AE102" s="351"/>
      <c r="AF102" s="351"/>
      <c r="AG102" s="351"/>
      <c r="AH102" s="351"/>
      <c r="AI102" s="351"/>
      <c r="AJ102" s="351"/>
      <c r="AK102" s="356"/>
      <c r="AL102" s="356"/>
      <c r="AM102" s="351"/>
      <c r="AN102" s="351"/>
      <c r="AO102" s="236"/>
      <c r="AP102" s="351"/>
      <c r="AQ102" s="351"/>
      <c r="AR102" s="351"/>
      <c r="AS102" s="351"/>
      <c r="AT102" s="351"/>
      <c r="AU102" s="351"/>
      <c r="AV102" s="351"/>
      <c r="AW102" s="351"/>
      <c r="AX102" s="351"/>
      <c r="AY102" s="351"/>
      <c r="AZ102" s="351"/>
      <c r="BA102" s="351"/>
      <c r="BB102" s="351"/>
      <c r="BC102" s="351"/>
      <c r="BD102" s="351"/>
      <c r="BE102" s="351"/>
      <c r="BF102" s="351"/>
      <c r="BG102" s="351"/>
      <c r="BH102" s="351"/>
      <c r="BI102" s="351"/>
      <c r="BJ102" s="351"/>
      <c r="BK102" s="237"/>
      <c r="BL102" s="238"/>
      <c r="BM102" s="238"/>
      <c r="BN102" s="238"/>
      <c r="BO102" s="238"/>
      <c r="BP102" s="238"/>
      <c r="BQ102" s="238"/>
      <c r="BR102" s="238"/>
      <c r="BS102" s="238"/>
      <c r="BT102" s="238"/>
      <c r="BU102" s="238"/>
      <c r="BV102" s="351"/>
      <c r="BW102" s="351"/>
      <c r="BX102" s="351"/>
      <c r="BY102" s="351"/>
      <c r="BZ102" s="351"/>
      <c r="CA102" s="351"/>
      <c r="CB102" s="351"/>
      <c r="CC102" s="351"/>
      <c r="CD102" s="351"/>
      <c r="CE102" s="238"/>
      <c r="CF102" s="238"/>
      <c r="CG102" s="351"/>
      <c r="CH102" s="351"/>
      <c r="CI102" s="351"/>
      <c r="CJ102" s="351"/>
      <c r="CK102" s="351"/>
      <c r="CL102" s="351"/>
      <c r="CM102" s="351"/>
      <c r="CN102" s="351"/>
      <c r="CO102" s="351"/>
      <c r="CP102" s="351"/>
      <c r="CQ102" s="351"/>
      <c r="CR102" s="351"/>
      <c r="CS102" s="351"/>
      <c r="CT102" s="351"/>
      <c r="CU102" s="351"/>
      <c r="CV102" s="351"/>
      <c r="CW102" s="351">
        <f>CX102</f>
        <v>30000</v>
      </c>
      <c r="CX102" s="351">
        <f>CX104</f>
        <v>30000</v>
      </c>
      <c r="CY102" s="351"/>
      <c r="CZ102" s="351"/>
      <c r="DA102" s="351"/>
      <c r="DB102" s="351"/>
      <c r="DC102" s="351"/>
      <c r="DD102" s="351"/>
      <c r="DE102" s="351"/>
      <c r="DF102" s="351">
        <f t="shared" si="291"/>
        <v>-27120.314969999999</v>
      </c>
      <c r="DG102" s="356">
        <f>SUM(DG104:DG105)</f>
        <v>-27120.314969999999</v>
      </c>
      <c r="DH102" s="356"/>
      <c r="DI102" s="351">
        <f t="shared" si="292"/>
        <v>40000</v>
      </c>
      <c r="DJ102" s="356">
        <f>DJ103+DJ104</f>
        <v>40000</v>
      </c>
      <c r="DK102" s="356"/>
      <c r="DL102" s="356"/>
      <c r="DM102" s="235">
        <f t="shared" si="143"/>
        <v>0</v>
      </c>
      <c r="DN102" s="239">
        <f t="shared" si="144"/>
        <v>0</v>
      </c>
      <c r="DO102" s="356">
        <f>SUM(DO104:DO105)</f>
        <v>0</v>
      </c>
      <c r="DP102" s="356"/>
      <c r="DQ102" s="356"/>
      <c r="DR102" s="235">
        <f t="shared" si="145"/>
        <v>40000</v>
      </c>
      <c r="DS102" s="239">
        <f t="shared" si="293"/>
        <v>1</v>
      </c>
      <c r="DT102" s="235">
        <f t="shared" si="294"/>
        <v>40000</v>
      </c>
      <c r="DU102" s="356"/>
      <c r="DV102" s="356"/>
      <c r="DW102" s="356"/>
      <c r="DX102" s="351">
        <f t="shared" si="295"/>
        <v>38464.648310000004</v>
      </c>
      <c r="DY102" s="228">
        <f>DX102/DI102</f>
        <v>0.96161620775000012</v>
      </c>
      <c r="DZ102" s="356">
        <f>DZ103+DZ104</f>
        <v>38464.648310000004</v>
      </c>
      <c r="EA102" s="228">
        <f>DZ102/DJ102</f>
        <v>0.96161620775000012</v>
      </c>
      <c r="EB102" s="234"/>
      <c r="EC102" s="228"/>
      <c r="ED102" s="389"/>
      <c r="EE102" s="228"/>
      <c r="EF102" s="234">
        <f t="shared" si="316"/>
        <v>1535.3516899999963</v>
      </c>
      <c r="EG102" s="228">
        <f t="shared" si="314"/>
        <v>3.838379224999991E-2</v>
      </c>
      <c r="EH102" s="300">
        <f>EH103+EH104</f>
        <v>1535.3516899999963</v>
      </c>
      <c r="EI102" s="351"/>
      <c r="EJ102" s="351"/>
      <c r="EK102" s="341">
        <f t="shared" si="297"/>
        <v>38464.648910000004</v>
      </c>
      <c r="EL102" s="228">
        <f>EK102/DI102</f>
        <v>0.96161622275000014</v>
      </c>
      <c r="EM102" s="228">
        <v>0</v>
      </c>
      <c r="EN102" s="228"/>
      <c r="EO102" s="228"/>
      <c r="EP102" s="228"/>
      <c r="EQ102" s="228"/>
      <c r="ER102" s="228"/>
      <c r="ES102" s="389">
        <f>ES103+ES104</f>
        <v>38464.648910000004</v>
      </c>
      <c r="ET102" s="228">
        <f>ES102/DJ102</f>
        <v>0.96161622275000014</v>
      </c>
      <c r="EU102" s="238"/>
      <c r="EV102" s="228"/>
      <c r="EW102" s="238"/>
      <c r="EX102" s="351"/>
      <c r="EY102" s="235">
        <f t="shared" si="147"/>
        <v>1535.3516899999963</v>
      </c>
      <c r="EZ102" s="228">
        <f t="shared" si="317"/>
        <v>3.838379224999991E-2</v>
      </c>
      <c r="FA102" s="238">
        <f>FA103+FA104</f>
        <v>1535.3516899999963</v>
      </c>
      <c r="FB102" s="351"/>
      <c r="FC102" s="351"/>
      <c r="FD102" s="341">
        <f t="shared" si="307"/>
        <v>9882.3382300000012</v>
      </c>
      <c r="FE102" s="228">
        <f t="shared" si="301"/>
        <v>0.24705845575000002</v>
      </c>
      <c r="FF102" s="389">
        <f>FF103+FF104</f>
        <v>9882.3382300000012</v>
      </c>
      <c r="FG102" s="228">
        <f t="shared" si="302"/>
        <v>0.24705845575000002</v>
      </c>
      <c r="FH102" s="356"/>
      <c r="FI102" s="356"/>
      <c r="FJ102" s="356"/>
      <c r="FK102" s="351"/>
      <c r="FL102" s="341">
        <f t="shared" si="308"/>
        <v>0</v>
      </c>
      <c r="FM102" s="228" t="e">
        <f t="shared" si="303"/>
        <v>#DIV/0!</v>
      </c>
      <c r="FN102" s="389">
        <f>FN103+FN104</f>
        <v>0</v>
      </c>
      <c r="FO102" s="228">
        <f t="shared" si="304"/>
        <v>0</v>
      </c>
      <c r="FP102" s="356"/>
      <c r="FQ102" s="356"/>
      <c r="FR102" s="356"/>
      <c r="FS102" s="351"/>
      <c r="FT102" s="341">
        <f t="shared" si="309"/>
        <v>5.9999999984938768E-4</v>
      </c>
      <c r="FU102" s="228">
        <f t="shared" si="315"/>
        <v>1.5598738500207659E-8</v>
      </c>
      <c r="FV102" s="389">
        <f>FV103+FV104</f>
        <v>5.9999999984938768E-4</v>
      </c>
      <c r="FW102" s="356"/>
      <c r="FX102" s="356"/>
      <c r="FY102" s="356"/>
      <c r="FZ102" s="351"/>
      <c r="GA102" s="302" t="s">
        <v>236</v>
      </c>
    </row>
    <row r="103" spans="2:189" s="363" customFormat="1" ht="28.5" hidden="1" customHeight="1" x14ac:dyDescent="0.25">
      <c r="B103" s="303"/>
      <c r="C103" s="304" t="s">
        <v>191</v>
      </c>
      <c r="D103" s="361"/>
      <c r="E103" s="341"/>
      <c r="F103" s="341"/>
      <c r="G103" s="341"/>
      <c r="H103" s="341"/>
      <c r="I103" s="341"/>
      <c r="J103" s="341"/>
      <c r="K103" s="341"/>
      <c r="L103" s="341"/>
      <c r="M103" s="341"/>
      <c r="N103" s="341"/>
      <c r="O103" s="341"/>
      <c r="P103" s="341"/>
      <c r="Q103" s="351"/>
      <c r="R103" s="351"/>
      <c r="S103" s="351"/>
      <c r="T103" s="351"/>
      <c r="U103" s="351"/>
      <c r="V103" s="351"/>
      <c r="W103" s="351"/>
      <c r="X103" s="351"/>
      <c r="Y103" s="351"/>
      <c r="Z103" s="351"/>
      <c r="AA103" s="351"/>
      <c r="AB103" s="351"/>
      <c r="AC103" s="351"/>
      <c r="AD103" s="351"/>
      <c r="AE103" s="351"/>
      <c r="AF103" s="351"/>
      <c r="AG103" s="351"/>
      <c r="AH103" s="351"/>
      <c r="AI103" s="351"/>
      <c r="AJ103" s="351"/>
      <c r="AK103" s="356"/>
      <c r="AL103" s="356"/>
      <c r="AM103" s="351"/>
      <c r="AN103" s="351"/>
      <c r="AO103" s="236"/>
      <c r="AP103" s="351"/>
      <c r="AQ103" s="351"/>
      <c r="AR103" s="351"/>
      <c r="AS103" s="351"/>
      <c r="AT103" s="351"/>
      <c r="AU103" s="351"/>
      <c r="AV103" s="351"/>
      <c r="AW103" s="351"/>
      <c r="AX103" s="351"/>
      <c r="AY103" s="351"/>
      <c r="AZ103" s="351"/>
      <c r="BA103" s="351"/>
      <c r="BB103" s="351"/>
      <c r="BC103" s="351"/>
      <c r="BD103" s="351"/>
      <c r="BE103" s="351"/>
      <c r="BF103" s="351"/>
      <c r="BG103" s="351"/>
      <c r="BH103" s="351"/>
      <c r="BI103" s="351"/>
      <c r="BJ103" s="351"/>
      <c r="BK103" s="237"/>
      <c r="BL103" s="238"/>
      <c r="BM103" s="238"/>
      <c r="BN103" s="238"/>
      <c r="BO103" s="238"/>
      <c r="BP103" s="238"/>
      <c r="BQ103" s="238"/>
      <c r="BR103" s="238"/>
      <c r="BS103" s="238"/>
      <c r="BT103" s="238"/>
      <c r="BU103" s="238"/>
      <c r="BV103" s="351"/>
      <c r="BW103" s="351"/>
      <c r="BX103" s="351"/>
      <c r="BY103" s="351"/>
      <c r="BZ103" s="351"/>
      <c r="CA103" s="351"/>
      <c r="CB103" s="351"/>
      <c r="CC103" s="351"/>
      <c r="CD103" s="351"/>
      <c r="CE103" s="238"/>
      <c r="CF103" s="238"/>
      <c r="CG103" s="351"/>
      <c r="CH103" s="351"/>
      <c r="CI103" s="351"/>
      <c r="CJ103" s="351"/>
      <c r="CK103" s="351"/>
      <c r="CL103" s="351"/>
      <c r="CM103" s="351"/>
      <c r="CN103" s="351"/>
      <c r="CO103" s="351"/>
      <c r="CP103" s="351"/>
      <c r="CQ103" s="351"/>
      <c r="CR103" s="351"/>
      <c r="CS103" s="351"/>
      <c r="CT103" s="351"/>
      <c r="CU103" s="351"/>
      <c r="CV103" s="351"/>
      <c r="CW103" s="351"/>
      <c r="CX103" s="351"/>
      <c r="CY103" s="351"/>
      <c r="CZ103" s="351"/>
      <c r="DA103" s="351"/>
      <c r="DB103" s="351"/>
      <c r="DC103" s="351"/>
      <c r="DD103" s="351"/>
      <c r="DE103" s="351"/>
      <c r="DF103" s="351"/>
      <c r="DG103" s="356"/>
      <c r="DH103" s="356"/>
      <c r="DI103" s="307">
        <f>DJ103</f>
        <v>37120.314969999999</v>
      </c>
      <c r="DJ103" s="308">
        <v>37120.314969999999</v>
      </c>
      <c r="DK103" s="356"/>
      <c r="DL103" s="356"/>
      <c r="DM103" s="235"/>
      <c r="DN103" s="239"/>
      <c r="DO103" s="356"/>
      <c r="DP103" s="356"/>
      <c r="DQ103" s="356"/>
      <c r="DR103" s="235"/>
      <c r="DS103" s="239"/>
      <c r="DT103" s="235"/>
      <c r="DU103" s="356"/>
      <c r="DV103" s="356"/>
      <c r="DW103" s="356"/>
      <c r="DX103" s="307">
        <f t="shared" si="295"/>
        <v>35617.931900000003</v>
      </c>
      <c r="DY103" s="228">
        <f>DX103/DI103</f>
        <v>0.95952666158101851</v>
      </c>
      <c r="DZ103" s="307">
        <v>35617.931900000003</v>
      </c>
      <c r="EA103" s="228">
        <f>DZ103/DJ103</f>
        <v>0.95952666158101851</v>
      </c>
      <c r="EB103" s="234"/>
      <c r="EC103" s="228"/>
      <c r="ED103" s="389"/>
      <c r="EE103" s="228"/>
      <c r="EF103" s="293">
        <f t="shared" si="316"/>
        <v>1502.3830699999962</v>
      </c>
      <c r="EG103" s="228">
        <f t="shared" si="314"/>
        <v>4.0473338418981528E-2</v>
      </c>
      <c r="EH103" s="316">
        <f t="shared" ref="EH103:EH106" si="318">DJ103-DZ103</f>
        <v>1502.3830699999962</v>
      </c>
      <c r="EI103" s="351"/>
      <c r="EJ103" s="351"/>
      <c r="EK103" s="306">
        <f>ES103</f>
        <v>35617.931900000003</v>
      </c>
      <c r="EL103" s="312">
        <f>EK103/DJ103</f>
        <v>0.95952666158101851</v>
      </c>
      <c r="EM103" s="306">
        <v>0</v>
      </c>
      <c r="EN103" s="312" t="e">
        <f>EM103/DR103</f>
        <v>#DIV/0!</v>
      </c>
      <c r="EO103" s="312"/>
      <c r="EP103" s="312"/>
      <c r="EQ103" s="312"/>
      <c r="ER103" s="312"/>
      <c r="ES103" s="395">
        <v>35617.931900000003</v>
      </c>
      <c r="ET103" s="312">
        <f>ES103/DJ103</f>
        <v>0.95952666158101851</v>
      </c>
      <c r="EU103" s="238"/>
      <c r="EV103" s="228"/>
      <c r="EW103" s="238"/>
      <c r="EX103" s="351"/>
      <c r="EY103" s="294">
        <f t="shared" si="147"/>
        <v>1502.3830699999962</v>
      </c>
      <c r="EZ103" s="228">
        <f t="shared" si="317"/>
        <v>4.0473338418981528E-2</v>
      </c>
      <c r="FA103" s="311">
        <f>DJ103-DZ103</f>
        <v>1502.3830699999962</v>
      </c>
      <c r="FB103" s="351"/>
      <c r="FC103" s="351"/>
      <c r="FD103" s="306">
        <f t="shared" si="307"/>
        <v>7437.8243300000004</v>
      </c>
      <c r="FE103" s="228">
        <f t="shared" si="301"/>
        <v>0.2003707225009034</v>
      </c>
      <c r="FF103" s="395">
        <v>7437.8243300000004</v>
      </c>
      <c r="FG103" s="228">
        <f t="shared" si="302"/>
        <v>0.2003707225009034</v>
      </c>
      <c r="FH103" s="356"/>
      <c r="FI103" s="356"/>
      <c r="FJ103" s="356"/>
      <c r="FK103" s="351"/>
      <c r="FL103" s="306">
        <f t="shared" si="308"/>
        <v>0</v>
      </c>
      <c r="FM103" s="228" t="e">
        <f t="shared" si="303"/>
        <v>#DIV/0!</v>
      </c>
      <c r="FN103" s="395"/>
      <c r="FO103" s="228" t="e">
        <f t="shared" si="304"/>
        <v>#DIV/0!</v>
      </c>
      <c r="FP103" s="356"/>
      <c r="FQ103" s="356"/>
      <c r="FR103" s="356"/>
      <c r="FS103" s="351"/>
      <c r="FT103" s="306">
        <f t="shared" si="309"/>
        <v>0</v>
      </c>
      <c r="FU103" s="312">
        <f t="shared" si="315"/>
        <v>0</v>
      </c>
      <c r="FV103" s="306">
        <f>ES103-DZ103</f>
        <v>0</v>
      </c>
      <c r="FW103" s="356"/>
      <c r="FX103" s="356"/>
      <c r="FY103" s="356"/>
      <c r="FZ103" s="351"/>
      <c r="GA103" s="364"/>
    </row>
    <row r="104" spans="2:189" s="313" customFormat="1" ht="22.5" hidden="1" customHeight="1" x14ac:dyDescent="0.25">
      <c r="B104" s="303"/>
      <c r="C104" s="304" t="s">
        <v>184</v>
      </c>
      <c r="D104" s="305"/>
      <c r="E104" s="306"/>
      <c r="F104" s="306"/>
      <c r="G104" s="306"/>
      <c r="H104" s="306"/>
      <c r="I104" s="306"/>
      <c r="J104" s="306"/>
      <c r="K104" s="306"/>
      <c r="L104" s="306"/>
      <c r="M104" s="306"/>
      <c r="N104" s="306"/>
      <c r="O104" s="306"/>
      <c r="P104" s="306"/>
      <c r="Q104" s="307"/>
      <c r="R104" s="307"/>
      <c r="S104" s="307"/>
      <c r="T104" s="307"/>
      <c r="U104" s="307"/>
      <c r="V104" s="307"/>
      <c r="W104" s="307"/>
      <c r="X104" s="307"/>
      <c r="Y104" s="307"/>
      <c r="Z104" s="307"/>
      <c r="AA104" s="307"/>
      <c r="AB104" s="307"/>
      <c r="AC104" s="307"/>
      <c r="AD104" s="307"/>
      <c r="AE104" s="307"/>
      <c r="AF104" s="307"/>
      <c r="AG104" s="307"/>
      <c r="AH104" s="307"/>
      <c r="AI104" s="307"/>
      <c r="AJ104" s="307"/>
      <c r="AK104" s="308"/>
      <c r="AL104" s="308"/>
      <c r="AM104" s="307"/>
      <c r="AN104" s="307"/>
      <c r="AO104" s="309"/>
      <c r="AP104" s="307"/>
      <c r="AQ104" s="307"/>
      <c r="AR104" s="307"/>
      <c r="AS104" s="307"/>
      <c r="AT104" s="307"/>
      <c r="AU104" s="307"/>
      <c r="AV104" s="307"/>
      <c r="AW104" s="307"/>
      <c r="AX104" s="307"/>
      <c r="AY104" s="307"/>
      <c r="AZ104" s="307"/>
      <c r="BA104" s="307"/>
      <c r="BB104" s="307"/>
      <c r="BC104" s="307"/>
      <c r="BD104" s="307"/>
      <c r="BE104" s="307"/>
      <c r="BF104" s="307"/>
      <c r="BG104" s="307"/>
      <c r="BH104" s="307"/>
      <c r="BI104" s="307"/>
      <c r="BJ104" s="307"/>
      <c r="BK104" s="310"/>
      <c r="BL104" s="311"/>
      <c r="BM104" s="311"/>
      <c r="BN104" s="311"/>
      <c r="BO104" s="311"/>
      <c r="BP104" s="311"/>
      <c r="BQ104" s="311"/>
      <c r="BR104" s="311"/>
      <c r="BS104" s="311"/>
      <c r="BT104" s="311"/>
      <c r="BU104" s="311"/>
      <c r="BV104" s="307"/>
      <c r="BW104" s="307"/>
      <c r="BX104" s="307"/>
      <c r="BY104" s="307"/>
      <c r="BZ104" s="307"/>
      <c r="CA104" s="307"/>
      <c r="CB104" s="307"/>
      <c r="CC104" s="307"/>
      <c r="CD104" s="307"/>
      <c r="CE104" s="311"/>
      <c r="CF104" s="311"/>
      <c r="CG104" s="307"/>
      <c r="CH104" s="307"/>
      <c r="CI104" s="307"/>
      <c r="CJ104" s="307"/>
      <c r="CK104" s="307"/>
      <c r="CL104" s="307"/>
      <c r="CM104" s="307"/>
      <c r="CN104" s="307"/>
      <c r="CO104" s="307"/>
      <c r="CP104" s="307"/>
      <c r="CQ104" s="307"/>
      <c r="CR104" s="307"/>
      <c r="CS104" s="307"/>
      <c r="CT104" s="307"/>
      <c r="CU104" s="307"/>
      <c r="CV104" s="307"/>
      <c r="CW104" s="307">
        <f>CX104</f>
        <v>30000</v>
      </c>
      <c r="CX104" s="307">
        <v>30000</v>
      </c>
      <c r="CY104" s="307"/>
      <c r="CZ104" s="307"/>
      <c r="DA104" s="307"/>
      <c r="DB104" s="307"/>
      <c r="DC104" s="307"/>
      <c r="DD104" s="307"/>
      <c r="DE104" s="307"/>
      <c r="DF104" s="307">
        <f t="shared" si="291"/>
        <v>-27120.314969999999</v>
      </c>
      <c r="DG104" s="307">
        <f>DJ104-CX104</f>
        <v>-27120.314969999999</v>
      </c>
      <c r="DH104" s="307"/>
      <c r="DI104" s="307">
        <f t="shared" si="292"/>
        <v>2879.6850300000001</v>
      </c>
      <c r="DJ104" s="307">
        <v>2879.6850300000001</v>
      </c>
      <c r="DK104" s="307"/>
      <c r="DL104" s="307"/>
      <c r="DM104" s="275">
        <f t="shared" si="143"/>
        <v>0</v>
      </c>
      <c r="DN104" s="280">
        <f t="shared" si="144"/>
        <v>0</v>
      </c>
      <c r="DO104" s="307">
        <v>0</v>
      </c>
      <c r="DP104" s="307"/>
      <c r="DQ104" s="307"/>
      <c r="DR104" s="235">
        <f t="shared" si="145"/>
        <v>2879.6850300000001</v>
      </c>
      <c r="DS104" s="239">
        <f t="shared" si="293"/>
        <v>1</v>
      </c>
      <c r="DT104" s="235">
        <f t="shared" si="294"/>
        <v>2879.6850300000001</v>
      </c>
      <c r="DU104" s="307"/>
      <c r="DV104" s="307"/>
      <c r="DW104" s="307"/>
      <c r="DX104" s="307">
        <v>2846.7170099999998</v>
      </c>
      <c r="DY104" s="228">
        <f>DX104/DI104</f>
        <v>0.98855151877495429</v>
      </c>
      <c r="DZ104" s="307">
        <v>2846.71641</v>
      </c>
      <c r="EA104" s="228">
        <f>DZ104/DJ104</f>
        <v>0.98855131041883426</v>
      </c>
      <c r="EB104" s="234"/>
      <c r="EC104" s="228"/>
      <c r="ED104" s="306"/>
      <c r="EE104" s="228"/>
      <c r="EF104" s="293">
        <f t="shared" si="316"/>
        <v>32.968620000000101</v>
      </c>
      <c r="EG104" s="228">
        <f t="shared" si="314"/>
        <v>1.1448689581165792E-2</v>
      </c>
      <c r="EH104" s="316">
        <f t="shared" si="318"/>
        <v>32.968620000000101</v>
      </c>
      <c r="EI104" s="307"/>
      <c r="EJ104" s="307"/>
      <c r="EK104" s="306">
        <f>ES104</f>
        <v>2846.7170099999998</v>
      </c>
      <c r="EL104" s="312">
        <f>EK104/DI104</f>
        <v>0.98855151877495429</v>
      </c>
      <c r="EM104" s="340" t="e">
        <f>EK104/DM104</f>
        <v>#DIV/0!</v>
      </c>
      <c r="EN104" s="312"/>
      <c r="EO104" s="312"/>
      <c r="EP104" s="312"/>
      <c r="EQ104" s="312"/>
      <c r="ER104" s="312"/>
      <c r="ES104" s="306">
        <v>2846.7170099999998</v>
      </c>
      <c r="ET104" s="312">
        <f>ES104/DJ104</f>
        <v>0.98855151877495429</v>
      </c>
      <c r="EU104" s="238"/>
      <c r="EV104" s="228"/>
      <c r="EW104" s="238"/>
      <c r="EX104" s="307"/>
      <c r="EY104" s="294">
        <f t="shared" si="147"/>
        <v>32.968620000000101</v>
      </c>
      <c r="EZ104" s="228">
        <f t="shared" si="317"/>
        <v>1.1448689581165792E-2</v>
      </c>
      <c r="FA104" s="311">
        <f>DJ104-DZ104</f>
        <v>32.968620000000101</v>
      </c>
      <c r="FB104" s="307"/>
      <c r="FC104" s="307"/>
      <c r="FD104" s="306">
        <f t="shared" si="307"/>
        <v>2444.5138999999999</v>
      </c>
      <c r="FE104" s="228">
        <f t="shared" si="301"/>
        <v>0.84888238627958557</v>
      </c>
      <c r="FF104" s="306">
        <v>2444.5138999999999</v>
      </c>
      <c r="FG104" s="228">
        <f t="shared" si="302"/>
        <v>0.84888238627958557</v>
      </c>
      <c r="FH104" s="307"/>
      <c r="FI104" s="307"/>
      <c r="FJ104" s="307"/>
      <c r="FK104" s="307"/>
      <c r="FL104" s="306">
        <f t="shared" si="308"/>
        <v>0</v>
      </c>
      <c r="FM104" s="228" t="e">
        <f t="shared" si="303"/>
        <v>#DIV/0!</v>
      </c>
      <c r="FN104" s="306"/>
      <c r="FO104" s="228">
        <f t="shared" si="304"/>
        <v>0</v>
      </c>
      <c r="FP104" s="307"/>
      <c r="FQ104" s="307"/>
      <c r="FR104" s="307"/>
      <c r="FS104" s="307"/>
      <c r="FT104" s="306">
        <f t="shared" si="309"/>
        <v>5.9999999984938768E-4</v>
      </c>
      <c r="FU104" s="312">
        <f t="shared" si="315"/>
        <v>2.1076910621663364E-7</v>
      </c>
      <c r="FV104" s="306">
        <f>ES104-DZ104</f>
        <v>5.9999999984938768E-4</v>
      </c>
      <c r="FW104" s="307"/>
      <c r="FX104" s="307"/>
      <c r="FY104" s="307"/>
      <c r="FZ104" s="307"/>
      <c r="GA104" s="317"/>
    </row>
    <row r="105" spans="2:189" s="391" customFormat="1" ht="22.5" hidden="1" customHeight="1" x14ac:dyDescent="0.25">
      <c r="B105" s="303"/>
      <c r="C105" s="396"/>
      <c r="D105" s="353"/>
      <c r="E105" s="354"/>
      <c r="F105" s="354"/>
      <c r="G105" s="354"/>
      <c r="H105" s="354"/>
      <c r="I105" s="354"/>
      <c r="J105" s="354"/>
      <c r="K105" s="354"/>
      <c r="L105" s="354"/>
      <c r="M105" s="354"/>
      <c r="N105" s="354"/>
      <c r="O105" s="354"/>
      <c r="P105" s="354"/>
      <c r="Q105" s="355"/>
      <c r="R105" s="355"/>
      <c r="S105" s="355"/>
      <c r="T105" s="355"/>
      <c r="U105" s="355"/>
      <c r="V105" s="355"/>
      <c r="W105" s="355"/>
      <c r="X105" s="355"/>
      <c r="Y105" s="355"/>
      <c r="Z105" s="355"/>
      <c r="AA105" s="355"/>
      <c r="AB105" s="355"/>
      <c r="AC105" s="355"/>
      <c r="AD105" s="355"/>
      <c r="AE105" s="355"/>
      <c r="AF105" s="355"/>
      <c r="AG105" s="355"/>
      <c r="AH105" s="355"/>
      <c r="AI105" s="355"/>
      <c r="AJ105" s="355"/>
      <c r="AK105" s="356"/>
      <c r="AL105" s="356"/>
      <c r="AM105" s="355"/>
      <c r="AN105" s="355"/>
      <c r="AO105" s="236"/>
      <c r="AP105" s="355"/>
      <c r="AQ105" s="355"/>
      <c r="AR105" s="355"/>
      <c r="AS105" s="355"/>
      <c r="AT105" s="355"/>
      <c r="AU105" s="355"/>
      <c r="AV105" s="355"/>
      <c r="AW105" s="355"/>
      <c r="AX105" s="355"/>
      <c r="AY105" s="355"/>
      <c r="AZ105" s="355"/>
      <c r="BA105" s="355"/>
      <c r="BB105" s="355"/>
      <c r="BC105" s="355"/>
      <c r="BD105" s="355"/>
      <c r="BE105" s="355"/>
      <c r="BF105" s="355"/>
      <c r="BG105" s="355"/>
      <c r="BH105" s="355"/>
      <c r="BI105" s="355"/>
      <c r="BJ105" s="355"/>
      <c r="BK105" s="237"/>
      <c r="BL105" s="238"/>
      <c r="BM105" s="238"/>
      <c r="BN105" s="238"/>
      <c r="BO105" s="238"/>
      <c r="BP105" s="238"/>
      <c r="BQ105" s="238"/>
      <c r="BR105" s="238"/>
      <c r="BS105" s="238"/>
      <c r="BT105" s="238"/>
      <c r="BU105" s="238"/>
      <c r="BV105" s="355"/>
      <c r="BW105" s="355"/>
      <c r="BX105" s="355"/>
      <c r="BY105" s="355"/>
      <c r="BZ105" s="355"/>
      <c r="CA105" s="355"/>
      <c r="CB105" s="355"/>
      <c r="CC105" s="355"/>
      <c r="CD105" s="355"/>
      <c r="CE105" s="238"/>
      <c r="CF105" s="238"/>
      <c r="CG105" s="355"/>
      <c r="CH105" s="355"/>
      <c r="CI105" s="355"/>
      <c r="CJ105" s="355"/>
      <c r="CK105" s="355"/>
      <c r="CL105" s="355"/>
      <c r="CM105" s="355"/>
      <c r="CN105" s="355"/>
      <c r="CO105" s="355"/>
      <c r="CP105" s="355"/>
      <c r="CQ105" s="355"/>
      <c r="CR105" s="355"/>
      <c r="CS105" s="355"/>
      <c r="CT105" s="355"/>
      <c r="CU105" s="355"/>
      <c r="CV105" s="355"/>
      <c r="CW105" s="355"/>
      <c r="CX105" s="355"/>
      <c r="CY105" s="355"/>
      <c r="CZ105" s="355"/>
      <c r="DA105" s="355"/>
      <c r="DB105" s="355"/>
      <c r="DC105" s="355"/>
      <c r="DD105" s="355"/>
      <c r="DE105" s="355"/>
      <c r="DF105" s="355"/>
      <c r="DG105" s="355"/>
      <c r="DH105" s="355"/>
      <c r="DI105" s="355"/>
      <c r="DJ105" s="355"/>
      <c r="DK105" s="355"/>
      <c r="DL105" s="355"/>
      <c r="DM105" s="275"/>
      <c r="DN105" s="280"/>
      <c r="DO105" s="355"/>
      <c r="DP105" s="355"/>
      <c r="DQ105" s="355"/>
      <c r="DR105" s="235"/>
      <c r="DS105" s="239"/>
      <c r="DT105" s="235"/>
      <c r="DU105" s="355"/>
      <c r="DV105" s="355"/>
      <c r="DW105" s="355"/>
      <c r="DX105" s="307"/>
      <c r="DY105" s="228"/>
      <c r="DZ105" s="355"/>
      <c r="EA105" s="228"/>
      <c r="EB105" s="234"/>
      <c r="EC105" s="228"/>
      <c r="ED105" s="354"/>
      <c r="EE105" s="228"/>
      <c r="EF105" s="234"/>
      <c r="EG105" s="228" t="e">
        <f t="shared" si="314"/>
        <v>#DIV/0!</v>
      </c>
      <c r="EH105" s="316">
        <f t="shared" si="318"/>
        <v>0</v>
      </c>
      <c r="EI105" s="355"/>
      <c r="EJ105" s="355"/>
      <c r="EK105" s="354"/>
      <c r="EL105" s="228"/>
      <c r="EM105" s="281"/>
      <c r="EN105" s="228"/>
      <c r="EO105" s="228"/>
      <c r="EP105" s="228"/>
      <c r="EQ105" s="228"/>
      <c r="ER105" s="228"/>
      <c r="ES105" s="354"/>
      <c r="ET105" s="228"/>
      <c r="EU105" s="238"/>
      <c r="EV105" s="228"/>
      <c r="EW105" s="238"/>
      <c r="EX105" s="355"/>
      <c r="EY105" s="235"/>
      <c r="EZ105" s="228" t="e">
        <f t="shared" si="317"/>
        <v>#DIV/0!</v>
      </c>
      <c r="FA105" s="238"/>
      <c r="FB105" s="355"/>
      <c r="FC105" s="355"/>
      <c r="FD105" s="354"/>
      <c r="FE105" s="228" t="e">
        <f t="shared" si="301"/>
        <v>#DIV/0!</v>
      </c>
      <c r="FF105" s="354"/>
      <c r="FG105" s="228" t="e">
        <f t="shared" si="302"/>
        <v>#DIV/0!</v>
      </c>
      <c r="FH105" s="355"/>
      <c r="FI105" s="355"/>
      <c r="FJ105" s="355"/>
      <c r="FK105" s="355"/>
      <c r="FL105" s="354"/>
      <c r="FM105" s="228" t="e">
        <f t="shared" si="303"/>
        <v>#DIV/0!</v>
      </c>
      <c r="FN105" s="354"/>
      <c r="FO105" s="228" t="e">
        <f t="shared" si="304"/>
        <v>#DIV/0!</v>
      </c>
      <c r="FP105" s="355"/>
      <c r="FQ105" s="355"/>
      <c r="FR105" s="355"/>
      <c r="FS105" s="355"/>
      <c r="FT105" s="354"/>
      <c r="FU105" s="228" t="e">
        <f t="shared" si="315"/>
        <v>#DIV/0!</v>
      </c>
      <c r="FV105" s="354"/>
      <c r="FW105" s="355"/>
      <c r="FX105" s="355"/>
      <c r="FY105" s="355"/>
      <c r="FZ105" s="355"/>
      <c r="GA105" s="390"/>
    </row>
    <row r="106" spans="2:189" s="397" customFormat="1" ht="57.75" customHeight="1" x14ac:dyDescent="0.3">
      <c r="B106" s="303" t="s">
        <v>237</v>
      </c>
      <c r="C106" s="284" t="s">
        <v>215</v>
      </c>
      <c r="D106" s="361" t="s">
        <v>238</v>
      </c>
      <c r="E106" s="341">
        <f>F106+G106</f>
        <v>49028.112280000001</v>
      </c>
      <c r="F106" s="389">
        <v>43023.37485</v>
      </c>
      <c r="G106" s="389">
        <f>6004.73743</f>
        <v>6004.7374300000001</v>
      </c>
      <c r="H106" s="341">
        <f>I106+J106</f>
        <v>4870.2642799999976</v>
      </c>
      <c r="I106" s="341">
        <f>L106-F106</f>
        <v>7540.6497299999974</v>
      </c>
      <c r="J106" s="341">
        <f>M106-G106</f>
        <v>-2670.3854500000002</v>
      </c>
      <c r="K106" s="341">
        <f>L106+M106</f>
        <v>53898.376559999997</v>
      </c>
      <c r="L106" s="389">
        <v>50564.024579999998</v>
      </c>
      <c r="M106" s="389">
        <f>6004.73743-2670.38545</f>
        <v>3334.3519799999999</v>
      </c>
      <c r="N106" s="341">
        <f>O106+P106</f>
        <v>-4000</v>
      </c>
      <c r="O106" s="341">
        <f>R106-L106</f>
        <v>-4000</v>
      </c>
      <c r="P106" s="341">
        <f>S106-M106</f>
        <v>0</v>
      </c>
      <c r="Q106" s="351">
        <f>R106+S106</f>
        <v>49898.376559999997</v>
      </c>
      <c r="R106" s="356">
        <f>50564.02458-4000</f>
        <v>46564.024579999998</v>
      </c>
      <c r="S106" s="356">
        <f>6004.73743-2670.38545</f>
        <v>3334.3519799999999</v>
      </c>
      <c r="T106" s="351">
        <f>U106+V106</f>
        <v>24927.599999999999</v>
      </c>
      <c r="U106" s="356">
        <v>0</v>
      </c>
      <c r="V106" s="356">
        <v>24927.599999999999</v>
      </c>
      <c r="W106" s="351">
        <f>X106+Y106</f>
        <v>42279.985999999997</v>
      </c>
      <c r="X106" s="351">
        <f>AA106-U106</f>
        <v>67207.585999999996</v>
      </c>
      <c r="Y106" s="351">
        <f>AB106-V106</f>
        <v>-24927.599999999999</v>
      </c>
      <c r="Z106" s="351">
        <f>AA106+AB106</f>
        <v>67207.585999999996</v>
      </c>
      <c r="AA106" s="356">
        <v>67207.585999999996</v>
      </c>
      <c r="AB106" s="356">
        <v>0</v>
      </c>
      <c r="AC106" s="351">
        <f>AD106+AE106</f>
        <v>0</v>
      </c>
      <c r="AD106" s="356">
        <v>0</v>
      </c>
      <c r="AE106" s="356">
        <v>0</v>
      </c>
      <c r="AF106" s="351" t="e">
        <f>AG106+AH106</f>
        <v>#REF!</v>
      </c>
      <c r="AG106" s="356" t="e">
        <f>'[3]2017_с остатком на торги'!$AG$113</f>
        <v>#REF!</v>
      </c>
      <c r="AH106" s="356">
        <v>0</v>
      </c>
      <c r="AI106" s="356">
        <v>0</v>
      </c>
      <c r="AJ106" s="356">
        <f>AA106</f>
        <v>67207.585999999996</v>
      </c>
      <c r="AK106" s="356">
        <f>Z106-AJ106</f>
        <v>0</v>
      </c>
      <c r="AL106" s="356" t="e">
        <f>AF106-AJ106</f>
        <v>#REF!</v>
      </c>
      <c r="AM106" s="315" t="s">
        <v>239</v>
      </c>
      <c r="AN106" s="315" t="s">
        <v>240</v>
      </c>
      <c r="AO106" s="236">
        <v>1</v>
      </c>
      <c r="AP106" s="356">
        <v>57652.852780000001</v>
      </c>
      <c r="AQ106" s="356"/>
      <c r="AR106" s="356" t="e">
        <f>AF106-AP106</f>
        <v>#REF!</v>
      </c>
      <c r="AS106" s="351">
        <f>AT106+AU106</f>
        <v>25000</v>
      </c>
      <c r="AT106" s="356">
        <v>25000</v>
      </c>
      <c r="AU106" s="356">
        <v>0</v>
      </c>
      <c r="AV106" s="351">
        <f>AW106+AX106</f>
        <v>-5000</v>
      </c>
      <c r="AW106" s="351">
        <v>-5000</v>
      </c>
      <c r="AX106" s="351">
        <f>BA106-AU106</f>
        <v>0</v>
      </c>
      <c r="AY106" s="351">
        <f>AZ106+BA106</f>
        <v>20000</v>
      </c>
      <c r="AZ106" s="356">
        <f>AT106+AW106</f>
        <v>20000</v>
      </c>
      <c r="BA106" s="356">
        <v>0</v>
      </c>
      <c r="BB106" s="351">
        <f>BC106+BD106</f>
        <v>25000</v>
      </c>
      <c r="BC106" s="356">
        <v>25000</v>
      </c>
      <c r="BD106" s="356"/>
      <c r="BE106" s="351">
        <f>BF106+BG106</f>
        <v>0</v>
      </c>
      <c r="BF106" s="351">
        <f>BW106-BC106</f>
        <v>0</v>
      </c>
      <c r="BG106" s="351">
        <f>BX106-BD106</f>
        <v>0</v>
      </c>
      <c r="BH106" s="351">
        <f>BI106+BJ106</f>
        <v>20000</v>
      </c>
      <c r="BI106" s="356">
        <v>20000</v>
      </c>
      <c r="BJ106" s="356">
        <v>0</v>
      </c>
      <c r="BK106" s="237">
        <v>1</v>
      </c>
      <c r="BL106" s="238">
        <f>AY106</f>
        <v>20000</v>
      </c>
      <c r="BM106" s="238">
        <f>BN106+BO106</f>
        <v>0</v>
      </c>
      <c r="BN106" s="238">
        <v>0</v>
      </c>
      <c r="BO106" s="238"/>
      <c r="BP106" s="238">
        <f>BQ106+BR106</f>
        <v>8180.3436499999998</v>
      </c>
      <c r="BQ106" s="238">
        <v>8180.3436499999998</v>
      </c>
      <c r="BR106" s="238"/>
      <c r="BS106" s="238">
        <f>BT106+BU106</f>
        <v>11819.656350000001</v>
      </c>
      <c r="BT106" s="238">
        <f>AZ106-BN106-BQ106</f>
        <v>11819.656350000001</v>
      </c>
      <c r="BU106" s="238"/>
      <c r="BV106" s="351">
        <f>BW106+BX106</f>
        <v>25000</v>
      </c>
      <c r="BW106" s="356">
        <v>25000</v>
      </c>
      <c r="BX106" s="356"/>
      <c r="BY106" s="351">
        <f>BZ106+CA106</f>
        <v>0</v>
      </c>
      <c r="BZ106" s="351">
        <f>CC106-BI106</f>
        <v>0</v>
      </c>
      <c r="CA106" s="351">
        <f>CD106-BX106</f>
        <v>0</v>
      </c>
      <c r="CB106" s="351">
        <f t="shared" ref="CB106:CB117" si="319">CC106+CD106</f>
        <v>20000</v>
      </c>
      <c r="CC106" s="351">
        <v>20000</v>
      </c>
      <c r="CD106" s="356"/>
      <c r="CE106" s="238">
        <v>1</v>
      </c>
      <c r="CF106" s="238">
        <f>CB106</f>
        <v>20000</v>
      </c>
      <c r="CG106" s="351"/>
      <c r="CH106" s="351">
        <f>CI106+CJ106</f>
        <v>10000</v>
      </c>
      <c r="CI106" s="356">
        <v>10000</v>
      </c>
      <c r="CJ106" s="356">
        <v>0</v>
      </c>
      <c r="CK106" s="351">
        <f>CL106+CM106</f>
        <v>0</v>
      </c>
      <c r="CL106" s="351">
        <f>CR106-CI106</f>
        <v>0</v>
      </c>
      <c r="CM106" s="351">
        <f>CS106-CJ106</f>
        <v>0</v>
      </c>
      <c r="CN106" s="351"/>
      <c r="CO106" s="351"/>
      <c r="CP106" s="351"/>
      <c r="CQ106" s="351">
        <f>CR106+CS106</f>
        <v>10000</v>
      </c>
      <c r="CR106" s="356">
        <v>10000</v>
      </c>
      <c r="CS106" s="356">
        <v>0</v>
      </c>
      <c r="CT106" s="351">
        <f>CU106+CV106</f>
        <v>0</v>
      </c>
      <c r="CU106" s="356"/>
      <c r="CV106" s="356"/>
      <c r="CW106" s="351">
        <f t="shared" ref="CW106:CW117" si="320">CX106+CY106</f>
        <v>44694.042800000003</v>
      </c>
      <c r="CX106" s="351">
        <v>44694.042800000003</v>
      </c>
      <c r="CY106" s="356"/>
      <c r="CZ106" s="351">
        <f t="shared" ref="CZ106:CZ117" si="321">DA106+DB106</f>
        <v>10000</v>
      </c>
      <c r="DA106" s="356">
        <v>10000</v>
      </c>
      <c r="DB106" s="356">
        <v>0</v>
      </c>
      <c r="DC106" s="356"/>
      <c r="DD106" s="356"/>
      <c r="DE106" s="356"/>
      <c r="DF106" s="351">
        <f t="shared" ref="DF106:DF117" si="322">DG106+DH106</f>
        <v>10084.830029999997</v>
      </c>
      <c r="DG106" s="351">
        <f>DJ106-CX106</f>
        <v>10084.830029999997</v>
      </c>
      <c r="DH106" s="356"/>
      <c r="DI106" s="351">
        <f t="shared" si="292"/>
        <v>54778.87283</v>
      </c>
      <c r="DJ106" s="351">
        <f>'[2]2020_уточн'!$ES$124</f>
        <v>54778.87283</v>
      </c>
      <c r="DK106" s="351"/>
      <c r="DL106" s="356"/>
      <c r="DM106" s="235">
        <f t="shared" si="143"/>
        <v>18028.82762</v>
      </c>
      <c r="DN106" s="239">
        <f t="shared" si="144"/>
        <v>0.32912009117001029</v>
      </c>
      <c r="DO106" s="351">
        <v>18028.82762</v>
      </c>
      <c r="DP106" s="356"/>
      <c r="DQ106" s="356"/>
      <c r="DR106" s="235">
        <f t="shared" si="145"/>
        <v>36750.045209999997</v>
      </c>
      <c r="DS106" s="239">
        <f t="shared" ref="DS106:DS172" si="323">DR106/DI106</f>
        <v>0.6708799088299896</v>
      </c>
      <c r="DT106" s="235">
        <f t="shared" ref="DT106:DV168" si="324">DJ106-DO106</f>
        <v>36750.045209999997</v>
      </c>
      <c r="DU106" s="356"/>
      <c r="DV106" s="356"/>
      <c r="DW106" s="356"/>
      <c r="DX106" s="351">
        <f t="shared" si="295"/>
        <v>39498.109600000003</v>
      </c>
      <c r="DY106" s="228">
        <f>DX106/DI106</f>
        <v>0.72104641003800662</v>
      </c>
      <c r="DZ106" s="351">
        <v>39498.109600000003</v>
      </c>
      <c r="EA106" s="228">
        <f>DZ106/DJ106</f>
        <v>0.72104641003800662</v>
      </c>
      <c r="EB106" s="234"/>
      <c r="EC106" s="228"/>
      <c r="ED106" s="341"/>
      <c r="EE106" s="228"/>
      <c r="EF106" s="234">
        <f t="shared" ref="EF106" si="325">EH106+EI106+EJ106</f>
        <v>15280.763229999997</v>
      </c>
      <c r="EG106" s="228">
        <f t="shared" si="314"/>
        <v>0.27895358996199332</v>
      </c>
      <c r="EH106" s="316">
        <f t="shared" si="318"/>
        <v>15280.763229999997</v>
      </c>
      <c r="EI106" s="356"/>
      <c r="EJ106" s="356"/>
      <c r="EK106" s="341">
        <f t="shared" ref="EK106" si="326">ES106+EX106</f>
        <v>39498.109600000003</v>
      </c>
      <c r="EL106" s="228">
        <f>EK106/DI106</f>
        <v>0.72104641003800662</v>
      </c>
      <c r="EM106" s="228">
        <f>EK106/DM106</f>
        <v>2.1908307313440276</v>
      </c>
      <c r="EN106" s="228"/>
      <c r="EO106" s="228"/>
      <c r="EP106" s="228"/>
      <c r="EQ106" s="228"/>
      <c r="ER106" s="228"/>
      <c r="ES106" s="341">
        <v>39498.109600000003</v>
      </c>
      <c r="ET106" s="228">
        <f>ES106/DJ106</f>
        <v>0.72104641003800662</v>
      </c>
      <c r="EU106" s="238"/>
      <c r="EV106" s="228"/>
      <c r="EW106" s="300"/>
      <c r="EX106" s="356"/>
      <c r="EY106" s="235">
        <f t="shared" si="147"/>
        <v>15280.763229999997</v>
      </c>
      <c r="EZ106" s="228">
        <f t="shared" si="317"/>
        <v>0.27895358996199332</v>
      </c>
      <c r="FA106" s="238">
        <f>DJ106-DZ106</f>
        <v>15280.763229999997</v>
      </c>
      <c r="FB106" s="356"/>
      <c r="FC106" s="356"/>
      <c r="FD106" s="389">
        <f>FF106</f>
        <v>104721.47077</v>
      </c>
      <c r="FE106" s="228">
        <f t="shared" si="301"/>
        <v>1.9117127709982491</v>
      </c>
      <c r="FF106" s="341">
        <v>104721.47077</v>
      </c>
      <c r="FG106" s="228">
        <f t="shared" si="302"/>
        <v>1.9117127709982491</v>
      </c>
      <c r="FH106" s="351"/>
      <c r="FI106" s="351"/>
      <c r="FJ106" s="351"/>
      <c r="FK106" s="356"/>
      <c r="FL106" s="389">
        <f>FN106</f>
        <v>0</v>
      </c>
      <c r="FM106" s="228" t="e">
        <f t="shared" si="303"/>
        <v>#DIV/0!</v>
      </c>
      <c r="FN106" s="341"/>
      <c r="FO106" s="228">
        <f t="shared" si="304"/>
        <v>0</v>
      </c>
      <c r="FP106" s="351"/>
      <c r="FQ106" s="351"/>
      <c r="FR106" s="351"/>
      <c r="FS106" s="356"/>
      <c r="FT106" s="389">
        <f>FV106</f>
        <v>0</v>
      </c>
      <c r="FU106" s="228">
        <f t="shared" si="315"/>
        <v>0</v>
      </c>
      <c r="FV106" s="389">
        <f>ES106-DZ106</f>
        <v>0</v>
      </c>
      <c r="FW106" s="351"/>
      <c r="FX106" s="351"/>
      <c r="FY106" s="351"/>
      <c r="FZ106" s="356"/>
      <c r="GA106" s="302" t="s">
        <v>218</v>
      </c>
    </row>
    <row r="107" spans="2:189" s="402" customFormat="1" ht="75.75" customHeight="1" x14ac:dyDescent="0.3">
      <c r="B107" s="218" t="s">
        <v>241</v>
      </c>
      <c r="C107" s="219" t="s">
        <v>242</v>
      </c>
      <c r="D107" s="220" t="s">
        <v>243</v>
      </c>
      <c r="E107" s="221">
        <f>F107+G107</f>
        <v>112693.5</v>
      </c>
      <c r="F107" s="221"/>
      <c r="G107" s="221">
        <v>112693.5</v>
      </c>
      <c r="H107" s="222">
        <f>I107+J107</f>
        <v>0</v>
      </c>
      <c r="I107" s="221"/>
      <c r="J107" s="221">
        <f>M107-G107</f>
        <v>0</v>
      </c>
      <c r="K107" s="221">
        <f>L107+M107</f>
        <v>112693.5</v>
      </c>
      <c r="L107" s="221"/>
      <c r="M107" s="221">
        <v>112693.5</v>
      </c>
      <c r="N107" s="222">
        <f>O107+P107</f>
        <v>40000</v>
      </c>
      <c r="O107" s="221"/>
      <c r="P107" s="221">
        <f>S107-M107</f>
        <v>40000</v>
      </c>
      <c r="Q107" s="223">
        <f>R107+S107</f>
        <v>152693.5</v>
      </c>
      <c r="R107" s="223"/>
      <c r="S107" s="223">
        <f>112693.5+40000</f>
        <v>152693.5</v>
      </c>
      <c r="T107" s="223">
        <f>U107+V107</f>
        <v>0</v>
      </c>
      <c r="U107" s="223"/>
      <c r="V107" s="223"/>
      <c r="W107" s="223">
        <f>X107+Y107</f>
        <v>172677.7</v>
      </c>
      <c r="X107" s="223"/>
      <c r="Y107" s="223">
        <f>AB107-V107</f>
        <v>172677.7</v>
      </c>
      <c r="Z107" s="223">
        <f>AA107+AB107</f>
        <v>172677.7</v>
      </c>
      <c r="AA107" s="223"/>
      <c r="AB107" s="223">
        <v>172677.7</v>
      </c>
      <c r="AC107" s="223">
        <f>AD107+AE107</f>
        <v>0</v>
      </c>
      <c r="AD107" s="223"/>
      <c r="AE107" s="223">
        <v>0</v>
      </c>
      <c r="AF107" s="223" t="e">
        <f>AG107+AH107</f>
        <v>#REF!</v>
      </c>
      <c r="AG107" s="223"/>
      <c r="AH107" s="223" t="e">
        <f>'[3]2017_с остатком на торги'!$AH$114</f>
        <v>#REF!</v>
      </c>
      <c r="AI107" s="223">
        <v>0</v>
      </c>
      <c r="AJ107" s="223">
        <v>0</v>
      </c>
      <c r="AK107" s="223">
        <f>Z107-AJ107</f>
        <v>172677.7</v>
      </c>
      <c r="AL107" s="223" t="e">
        <f>AF107-AJ107</f>
        <v>#REF!</v>
      </c>
      <c r="AM107" s="223" t="s">
        <v>244</v>
      </c>
      <c r="AN107" s="223" t="s">
        <v>245</v>
      </c>
      <c r="AO107" s="224">
        <v>1</v>
      </c>
      <c r="AP107" s="223"/>
      <c r="AQ107" s="223"/>
      <c r="AR107" s="223" t="e">
        <f>AF107-AP107</f>
        <v>#REF!</v>
      </c>
      <c r="AS107" s="223">
        <f>AT107+AU107</f>
        <v>100000</v>
      </c>
      <c r="AT107" s="223"/>
      <c r="AU107" s="223">
        <v>100000</v>
      </c>
      <c r="AV107" s="223">
        <f>AW107+AX107</f>
        <v>0</v>
      </c>
      <c r="AW107" s="223"/>
      <c r="AX107" s="223">
        <v>0</v>
      </c>
      <c r="AY107" s="223">
        <f>AZ107+BA107</f>
        <v>100000</v>
      </c>
      <c r="AZ107" s="223"/>
      <c r="BA107" s="223">
        <f>AU107</f>
        <v>100000</v>
      </c>
      <c r="BB107" s="223">
        <f>BC107+BD107</f>
        <v>100000</v>
      </c>
      <c r="BC107" s="223"/>
      <c r="BD107" s="223">
        <v>100000</v>
      </c>
      <c r="BE107" s="223">
        <f>BF107+BG107</f>
        <v>154943.94699999999</v>
      </c>
      <c r="BF107" s="223"/>
      <c r="BG107" s="223">
        <f>BJ107-BA107</f>
        <v>154943.94699999999</v>
      </c>
      <c r="BH107" s="223">
        <f>BI107+BJ107</f>
        <v>254943.94699999999</v>
      </c>
      <c r="BI107" s="223"/>
      <c r="BJ107" s="223">
        <v>254943.94699999999</v>
      </c>
      <c r="BK107" s="225">
        <v>1</v>
      </c>
      <c r="BL107" s="226">
        <f>AY107</f>
        <v>100000</v>
      </c>
      <c r="BM107" s="223"/>
      <c r="BN107" s="223"/>
      <c r="BO107" s="223"/>
      <c r="BP107" s="223"/>
      <c r="BQ107" s="223"/>
      <c r="BR107" s="223"/>
      <c r="BS107" s="223">
        <f>BT107+BU107</f>
        <v>254943.94699999999</v>
      </c>
      <c r="BT107" s="223"/>
      <c r="BU107" s="223">
        <f>BJ107-BO107</f>
        <v>254943.94699999999</v>
      </c>
      <c r="BV107" s="223">
        <f>BW107+BX107</f>
        <v>100000</v>
      </c>
      <c r="BW107" s="223"/>
      <c r="BX107" s="223">
        <v>100000</v>
      </c>
      <c r="BY107" s="223" t="e">
        <f>BZ107+CA107</f>
        <v>#REF!</v>
      </c>
      <c r="BZ107" s="223"/>
      <c r="CA107" s="223" t="e">
        <f>CD107-BJ107</f>
        <v>#REF!</v>
      </c>
      <c r="CB107" s="223" t="e">
        <f t="shared" si="319"/>
        <v>#REF!</v>
      </c>
      <c r="CC107" s="223"/>
      <c r="CD107" s="223" t="e">
        <f>#REF!+CD109+#REF!+CD114+#REF!+CD126+CD128</f>
        <v>#REF!</v>
      </c>
      <c r="CE107" s="226" t="e">
        <f t="shared" ref="CE107:CS107" si="327">SUM(CE108:CE129)</f>
        <v>#REF!</v>
      </c>
      <c r="CF107" s="226" t="e">
        <f t="shared" si="327"/>
        <v>#REF!</v>
      </c>
      <c r="CG107" s="223" t="e">
        <f t="shared" si="327"/>
        <v>#REF!</v>
      </c>
      <c r="CH107" s="223" t="e">
        <f t="shared" si="327"/>
        <v>#REF!</v>
      </c>
      <c r="CI107" s="223" t="e">
        <f t="shared" si="327"/>
        <v>#REF!</v>
      </c>
      <c r="CJ107" s="223" t="e">
        <f t="shared" si="327"/>
        <v>#REF!</v>
      </c>
      <c r="CK107" s="223" t="e">
        <f t="shared" si="327"/>
        <v>#REF!</v>
      </c>
      <c r="CL107" s="223" t="e">
        <f t="shared" si="327"/>
        <v>#REF!</v>
      </c>
      <c r="CM107" s="223" t="e">
        <f t="shared" si="327"/>
        <v>#REF!</v>
      </c>
      <c r="CN107" s="223" t="e">
        <f t="shared" si="327"/>
        <v>#REF!</v>
      </c>
      <c r="CO107" s="223" t="e">
        <f t="shared" si="327"/>
        <v>#REF!</v>
      </c>
      <c r="CP107" s="223" t="e">
        <f t="shared" si="327"/>
        <v>#REF!</v>
      </c>
      <c r="CQ107" s="223" t="e">
        <f t="shared" si="327"/>
        <v>#REF!</v>
      </c>
      <c r="CR107" s="223" t="e">
        <f t="shared" si="327"/>
        <v>#REF!</v>
      </c>
      <c r="CS107" s="223" t="e">
        <f t="shared" si="327"/>
        <v>#REF!</v>
      </c>
      <c r="CT107" s="223" t="e">
        <f>CU107+CV107</f>
        <v>#REF!</v>
      </c>
      <c r="CU107" s="223">
        <f>SUM(CU108:CU129)</f>
        <v>0</v>
      </c>
      <c r="CV107" s="223" t="e">
        <f>#REF!+CV109+#REF!+CV114+#REF!+CV126+CV128</f>
        <v>#REF!</v>
      </c>
      <c r="CW107" s="223" t="e">
        <f t="shared" si="320"/>
        <v>#REF!</v>
      </c>
      <c r="CX107" s="223"/>
      <c r="CY107" s="223" t="e">
        <f>#REF!+CY109+#REF!+CY114+#REF!+CY126+CY128+CY132</f>
        <v>#REF!</v>
      </c>
      <c r="CZ107" s="223" t="e">
        <f t="shared" si="321"/>
        <v>#REF!</v>
      </c>
      <c r="DA107" s="223"/>
      <c r="DB107" s="223" t="e">
        <f>#REF!+DB109+#REF!+DB114+#REF!+DB126+DB128</f>
        <v>#REF!</v>
      </c>
      <c r="DC107" s="223" t="e">
        <f>DD107+DE107</f>
        <v>#REF!</v>
      </c>
      <c r="DD107" s="223"/>
      <c r="DE107" s="223" t="e">
        <f>#REF!+DE109+#REF!+DE114+#REF!+DE126+DE128</f>
        <v>#REF!</v>
      </c>
      <c r="DF107" s="223" t="e">
        <f t="shared" si="322"/>
        <v>#REF!</v>
      </c>
      <c r="DG107" s="223"/>
      <c r="DH107" s="223" t="e">
        <f>#REF!+DH109+#REF!+DH114+#REF!+DH126+DH128+DH132</f>
        <v>#REF!</v>
      </c>
      <c r="DI107" s="223">
        <f t="shared" si="292"/>
        <v>185344.31854000001</v>
      </c>
      <c r="DJ107" s="223"/>
      <c r="DK107" s="223"/>
      <c r="DL107" s="223">
        <f>DL109+DL114+DL119+DL121+DL124+DL126+DL128</f>
        <v>185344.31854000001</v>
      </c>
      <c r="DM107" s="223" t="e">
        <f>DQ107</f>
        <v>#REF!</v>
      </c>
      <c r="DN107" s="398" t="e">
        <f t="shared" si="144"/>
        <v>#REF!</v>
      </c>
      <c r="DO107" s="223">
        <v>0</v>
      </c>
      <c r="DP107" s="223"/>
      <c r="DQ107" s="223" t="e">
        <f>#REF!+DQ109+DQ114+DQ126</f>
        <v>#REF!</v>
      </c>
      <c r="DR107" s="223" t="e">
        <f t="shared" si="145"/>
        <v>#REF!</v>
      </c>
      <c r="DS107" s="398" t="e">
        <f t="shared" si="323"/>
        <v>#REF!</v>
      </c>
      <c r="DT107" s="223">
        <f t="shared" si="324"/>
        <v>0</v>
      </c>
      <c r="DU107" s="223"/>
      <c r="DV107" s="223" t="e">
        <f>#REF!+DV109+#REF!+DV114+#REF!+DV126+DV128+DV132</f>
        <v>#REF!</v>
      </c>
      <c r="DW107" s="223"/>
      <c r="DX107" s="223">
        <f>DZ107+EB107+ED107</f>
        <v>166842.99281</v>
      </c>
      <c r="DY107" s="227">
        <f>DX107/DI107</f>
        <v>0.90017861957820333</v>
      </c>
      <c r="DZ107" s="223"/>
      <c r="EA107" s="227"/>
      <c r="EB107" s="221"/>
      <c r="EC107" s="227"/>
      <c r="ED107" s="223">
        <f>ED109+ED114+ED119+ED121+ED124+ED126+ED128</f>
        <v>166842.99281</v>
      </c>
      <c r="EE107" s="227">
        <f>ED107/DL107</f>
        <v>0.90017861957820333</v>
      </c>
      <c r="EF107" s="221">
        <f>EJ107</f>
        <v>18501.325730000008</v>
      </c>
      <c r="EG107" s="228">
        <f t="shared" si="314"/>
        <v>9.9821380421796696E-2</v>
      </c>
      <c r="EH107" s="399"/>
      <c r="EI107" s="223"/>
      <c r="EJ107" s="221">
        <f>EJ109+EJ114+EJ119+EJ121+EJ124+EJ126+EJ128</f>
        <v>18501.325730000008</v>
      </c>
      <c r="EK107" s="221">
        <f>EW107</f>
        <v>166842.99281</v>
      </c>
      <c r="EL107" s="227">
        <f>EK107/DI107</f>
        <v>0.90017861957820333</v>
      </c>
      <c r="EM107" s="227" t="e">
        <f>EK107/DM107</f>
        <v>#REF!</v>
      </c>
      <c r="EN107" s="227"/>
      <c r="EO107" s="227"/>
      <c r="EP107" s="227"/>
      <c r="EQ107" s="227"/>
      <c r="ER107" s="227"/>
      <c r="ES107" s="221"/>
      <c r="ET107" s="227"/>
      <c r="EU107" s="226"/>
      <c r="EV107" s="227"/>
      <c r="EW107" s="221">
        <f>EW109+EW114+EW126+EW128</f>
        <v>166842.99281</v>
      </c>
      <c r="EX107" s="227">
        <f>EW107/DL107</f>
        <v>0.90017861957820333</v>
      </c>
      <c r="EY107" s="223">
        <f>FC107</f>
        <v>18501.325730000008</v>
      </c>
      <c r="EZ107" s="227">
        <f t="shared" si="317"/>
        <v>9.9821380421796696E-2</v>
      </c>
      <c r="FA107" s="226"/>
      <c r="FB107" s="223"/>
      <c r="FC107" s="223">
        <f>FC109+FC114+FC126+FC128</f>
        <v>18501.325730000008</v>
      </c>
      <c r="FD107" s="221">
        <f>FJ107</f>
        <v>160220.74325</v>
      </c>
      <c r="FE107" s="227">
        <f t="shared" si="301"/>
        <v>0.86444917498467599</v>
      </c>
      <c r="FF107" s="221"/>
      <c r="FG107" s="227"/>
      <c r="FH107" s="223"/>
      <c r="FI107" s="223"/>
      <c r="FJ107" s="221">
        <f>FJ109+FJ114+FJ119+FJ121+FJ124+FJ126+FJ128</f>
        <v>160220.74325</v>
      </c>
      <c r="FK107" s="227">
        <f t="shared" ref="FK107:FK117" si="328">FJ107/DL107</f>
        <v>0.86444917498467599</v>
      </c>
      <c r="FL107" s="221">
        <f>FR107</f>
        <v>0</v>
      </c>
      <c r="FM107" s="227" t="e">
        <f t="shared" si="303"/>
        <v>#REF!</v>
      </c>
      <c r="FN107" s="221"/>
      <c r="FO107" s="227"/>
      <c r="FP107" s="223"/>
      <c r="FQ107" s="223"/>
      <c r="FR107" s="221">
        <f>FR109+FR114+FR119+FR121+FR124+FR126+FR128</f>
        <v>0</v>
      </c>
      <c r="FS107" s="227" t="e">
        <f t="shared" ref="FS107:FS117" si="329">FR107/DT107</f>
        <v>#DIV/0!</v>
      </c>
      <c r="FT107" s="221">
        <f>FY107</f>
        <v>0</v>
      </c>
      <c r="FU107" s="227">
        <f t="shared" si="315"/>
        <v>0</v>
      </c>
      <c r="FV107" s="221"/>
      <c r="FW107" s="223"/>
      <c r="FX107" s="223"/>
      <c r="FY107" s="221">
        <f>FY109+FY114+FY126+FY128</f>
        <v>0</v>
      </c>
      <c r="FZ107" s="227" t="e">
        <f t="shared" ref="FZ107:FZ117" si="330">FY107/EB107</f>
        <v>#DIV/0!</v>
      </c>
      <c r="GA107" s="400"/>
      <c r="GB107" s="401"/>
      <c r="GC107" s="401"/>
      <c r="GD107" s="401"/>
      <c r="GE107" s="401"/>
      <c r="GF107" s="401"/>
      <c r="GG107" s="401"/>
    </row>
    <row r="108" spans="2:189" s="410" customFormat="1" ht="54" hidden="1" customHeight="1" x14ac:dyDescent="0.2">
      <c r="B108" s="299" t="s">
        <v>246</v>
      </c>
      <c r="C108" s="403" t="s">
        <v>247</v>
      </c>
      <c r="D108" s="404"/>
      <c r="E108" s="293"/>
      <c r="F108" s="293"/>
      <c r="G108" s="293"/>
      <c r="H108" s="293"/>
      <c r="I108" s="405"/>
      <c r="J108" s="405"/>
      <c r="K108" s="293"/>
      <c r="L108" s="293"/>
      <c r="M108" s="293"/>
      <c r="N108" s="293"/>
      <c r="O108" s="405"/>
      <c r="P108" s="405"/>
      <c r="Q108" s="294"/>
      <c r="R108" s="294"/>
      <c r="S108" s="294"/>
      <c r="T108" s="294"/>
      <c r="U108" s="294"/>
      <c r="V108" s="294"/>
      <c r="W108" s="294"/>
      <c r="X108" s="406"/>
      <c r="Y108" s="406"/>
      <c r="Z108" s="294"/>
      <c r="AA108" s="294"/>
      <c r="AB108" s="294"/>
      <c r="AC108" s="294"/>
      <c r="AD108" s="294"/>
      <c r="AE108" s="294"/>
      <c r="AF108" s="294"/>
      <c r="AG108" s="294"/>
      <c r="AH108" s="294"/>
      <c r="AI108" s="294"/>
      <c r="AJ108" s="294"/>
      <c r="AK108" s="311"/>
      <c r="AL108" s="311"/>
      <c r="AM108" s="407"/>
      <c r="AN108" s="407"/>
      <c r="AO108" s="309"/>
      <c r="AP108" s="294"/>
      <c r="AQ108" s="294"/>
      <c r="AR108" s="311"/>
      <c r="AS108" s="294"/>
      <c r="AT108" s="294"/>
      <c r="AU108" s="294"/>
      <c r="AV108" s="294"/>
      <c r="AW108" s="406"/>
      <c r="AX108" s="294"/>
      <c r="AY108" s="294"/>
      <c r="AZ108" s="294"/>
      <c r="BA108" s="294"/>
      <c r="BB108" s="294"/>
      <c r="BC108" s="294"/>
      <c r="BD108" s="294"/>
      <c r="BE108" s="294"/>
      <c r="BF108" s="406"/>
      <c r="BG108" s="294"/>
      <c r="BH108" s="294"/>
      <c r="BI108" s="294"/>
      <c r="BJ108" s="294"/>
      <c r="BK108" s="310"/>
      <c r="BL108" s="311"/>
      <c r="BM108" s="311"/>
      <c r="BN108" s="311"/>
      <c r="BO108" s="311"/>
      <c r="BP108" s="311"/>
      <c r="BQ108" s="311"/>
      <c r="BR108" s="311"/>
      <c r="BS108" s="311"/>
      <c r="BT108" s="311"/>
      <c r="BU108" s="311"/>
      <c r="BV108" s="294"/>
      <c r="BW108" s="294"/>
      <c r="BX108" s="294"/>
      <c r="BY108" s="294"/>
      <c r="BZ108" s="406"/>
      <c r="CA108" s="406"/>
      <c r="CB108" s="294">
        <f t="shared" si="319"/>
        <v>0</v>
      </c>
      <c r="CC108" s="294"/>
      <c r="CD108" s="294">
        <v>0</v>
      </c>
      <c r="CE108" s="311"/>
      <c r="CF108" s="311"/>
      <c r="CG108" s="294"/>
      <c r="CH108" s="294"/>
      <c r="CI108" s="294"/>
      <c r="CJ108" s="294"/>
      <c r="CK108" s="294"/>
      <c r="CL108" s="406"/>
      <c r="CM108" s="294"/>
      <c r="CN108" s="294"/>
      <c r="CO108" s="294"/>
      <c r="CP108" s="294"/>
      <c r="CQ108" s="294"/>
      <c r="CR108" s="294"/>
      <c r="CS108" s="294"/>
      <c r="CT108" s="294"/>
      <c r="CU108" s="294"/>
      <c r="CV108" s="294"/>
      <c r="CW108" s="294">
        <f t="shared" si="320"/>
        <v>0</v>
      </c>
      <c r="CX108" s="294"/>
      <c r="CY108" s="408">
        <v>0</v>
      </c>
      <c r="CZ108" s="294">
        <f t="shared" si="321"/>
        <v>0</v>
      </c>
      <c r="DA108" s="294"/>
      <c r="DB108" s="294"/>
      <c r="DC108" s="294"/>
      <c r="DD108" s="294"/>
      <c r="DE108" s="294"/>
      <c r="DF108" s="294">
        <f t="shared" si="322"/>
        <v>0</v>
      </c>
      <c r="DG108" s="294"/>
      <c r="DH108" s="294">
        <v>0</v>
      </c>
      <c r="DI108" s="294">
        <f t="shared" si="292"/>
        <v>0</v>
      </c>
      <c r="DJ108" s="294"/>
      <c r="DK108" s="294"/>
      <c r="DL108" s="294">
        <v>0</v>
      </c>
      <c r="DM108" s="275">
        <f t="shared" ref="DM108:DM167" si="331">DO108</f>
        <v>0</v>
      </c>
      <c r="DN108" s="280" t="e">
        <f t="shared" si="144"/>
        <v>#DIV/0!</v>
      </c>
      <c r="DO108" s="294">
        <v>0</v>
      </c>
      <c r="DP108" s="294"/>
      <c r="DQ108" s="294">
        <v>0</v>
      </c>
      <c r="DR108" s="235">
        <f t="shared" si="145"/>
        <v>0</v>
      </c>
      <c r="DS108" s="239" t="e">
        <f t="shared" si="323"/>
        <v>#DIV/0!</v>
      </c>
      <c r="DT108" s="235">
        <f t="shared" si="324"/>
        <v>0</v>
      </c>
      <c r="DU108" s="294"/>
      <c r="DV108" s="294"/>
      <c r="DW108" s="294"/>
      <c r="DX108" s="294"/>
      <c r="DY108" s="228">
        <v>0</v>
      </c>
      <c r="DZ108" s="294"/>
      <c r="EA108" s="228"/>
      <c r="EB108" s="234"/>
      <c r="EC108" s="228"/>
      <c r="ED108" s="293"/>
      <c r="EE108" s="228">
        <v>0</v>
      </c>
      <c r="EF108" s="234">
        <f t="shared" ref="EF108:EF129" si="332">EH108+EI108+EJ108</f>
        <v>0</v>
      </c>
      <c r="EG108" s="228" t="e">
        <f t="shared" si="314"/>
        <v>#DIV/0!</v>
      </c>
      <c r="EH108" s="300"/>
      <c r="EI108" s="294"/>
      <c r="EJ108" s="294"/>
      <c r="EK108" s="234">
        <v>0</v>
      </c>
      <c r="EL108" s="228">
        <v>0</v>
      </c>
      <c r="EM108" s="281" t="e">
        <f>EK108/DM108</f>
        <v>#DIV/0!</v>
      </c>
      <c r="EN108" s="228"/>
      <c r="EO108" s="228"/>
      <c r="EP108" s="228"/>
      <c r="EQ108" s="228"/>
      <c r="ER108" s="228"/>
      <c r="ES108" s="293"/>
      <c r="ET108" s="228"/>
      <c r="EU108" s="238"/>
      <c r="EV108" s="228"/>
      <c r="EW108" s="293"/>
      <c r="EX108" s="228">
        <v>0</v>
      </c>
      <c r="EY108" s="235">
        <f t="shared" ref="EY108:EY178" si="333">FA108+FB108+FC108</f>
        <v>0</v>
      </c>
      <c r="EZ108" s="228" t="e">
        <f t="shared" si="317"/>
        <v>#DIV/0!</v>
      </c>
      <c r="FA108" s="238"/>
      <c r="FB108" s="294"/>
      <c r="FC108" s="294"/>
      <c r="FD108" s="293"/>
      <c r="FE108" s="228" t="e">
        <f t="shared" si="301"/>
        <v>#DIV/0!</v>
      </c>
      <c r="FF108" s="293"/>
      <c r="FG108" s="228"/>
      <c r="FH108" s="294"/>
      <c r="FI108" s="294"/>
      <c r="FJ108" s="293"/>
      <c r="FK108" s="227" t="e">
        <f t="shared" si="328"/>
        <v>#DIV/0!</v>
      </c>
      <c r="FL108" s="293"/>
      <c r="FM108" s="228" t="e">
        <f t="shared" si="303"/>
        <v>#DIV/0!</v>
      </c>
      <c r="FN108" s="293"/>
      <c r="FO108" s="228"/>
      <c r="FP108" s="294"/>
      <c r="FQ108" s="294"/>
      <c r="FR108" s="293"/>
      <c r="FS108" s="227" t="e">
        <f t="shared" si="329"/>
        <v>#DIV/0!</v>
      </c>
      <c r="FT108" s="293"/>
      <c r="FU108" s="228" t="e">
        <f t="shared" si="315"/>
        <v>#DIV/0!</v>
      </c>
      <c r="FV108" s="293"/>
      <c r="FW108" s="294"/>
      <c r="FX108" s="294"/>
      <c r="FY108" s="293"/>
      <c r="FZ108" s="227" t="e">
        <f t="shared" si="330"/>
        <v>#DIV/0!</v>
      </c>
      <c r="GA108" s="409"/>
    </row>
    <row r="109" spans="2:189" s="412" customFormat="1" ht="36.75" customHeight="1" x14ac:dyDescent="0.3">
      <c r="B109" s="231" t="s">
        <v>248</v>
      </c>
      <c r="C109" s="411" t="s">
        <v>249</v>
      </c>
      <c r="D109" s="233"/>
      <c r="E109" s="234"/>
      <c r="F109" s="234"/>
      <c r="G109" s="234"/>
      <c r="H109" s="234"/>
      <c r="I109" s="234"/>
      <c r="J109" s="234"/>
      <c r="K109" s="234"/>
      <c r="L109" s="234"/>
      <c r="M109" s="234"/>
      <c r="N109" s="234"/>
      <c r="O109" s="234"/>
      <c r="P109" s="234"/>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8"/>
      <c r="AL109" s="238"/>
      <c r="AM109" s="285"/>
      <c r="AN109" s="285"/>
      <c r="AO109" s="236"/>
      <c r="AP109" s="235"/>
      <c r="AQ109" s="235"/>
      <c r="AR109" s="238"/>
      <c r="AS109" s="235"/>
      <c r="AT109" s="235"/>
      <c r="AU109" s="235"/>
      <c r="AV109" s="235"/>
      <c r="AW109" s="235"/>
      <c r="AX109" s="235"/>
      <c r="AY109" s="235"/>
      <c r="AZ109" s="235"/>
      <c r="BA109" s="235"/>
      <c r="BB109" s="235"/>
      <c r="BC109" s="235"/>
      <c r="BD109" s="235"/>
      <c r="BE109" s="235"/>
      <c r="BF109" s="235"/>
      <c r="BG109" s="235"/>
      <c r="BH109" s="235"/>
      <c r="BI109" s="235"/>
      <c r="BJ109" s="235"/>
      <c r="BK109" s="237"/>
      <c r="BL109" s="238"/>
      <c r="BM109" s="238"/>
      <c r="BN109" s="238"/>
      <c r="BO109" s="238"/>
      <c r="BP109" s="238"/>
      <c r="BQ109" s="238"/>
      <c r="BR109" s="238"/>
      <c r="BS109" s="238"/>
      <c r="BT109" s="238"/>
      <c r="BU109" s="238"/>
      <c r="BV109" s="235"/>
      <c r="BW109" s="235"/>
      <c r="BX109" s="235"/>
      <c r="BY109" s="235"/>
      <c r="BZ109" s="235"/>
      <c r="CA109" s="235"/>
      <c r="CB109" s="235">
        <f t="shared" si="319"/>
        <v>20040.400000000001</v>
      </c>
      <c r="CC109" s="235">
        <f t="shared" ref="CC109:CV109" si="334">CC110+CC111+CC112</f>
        <v>0</v>
      </c>
      <c r="CD109" s="235">
        <f t="shared" si="334"/>
        <v>20040.400000000001</v>
      </c>
      <c r="CE109" s="235">
        <f t="shared" si="334"/>
        <v>0</v>
      </c>
      <c r="CF109" s="235">
        <f t="shared" si="334"/>
        <v>0</v>
      </c>
      <c r="CG109" s="235">
        <f t="shared" si="334"/>
        <v>0</v>
      </c>
      <c r="CH109" s="235">
        <f t="shared" si="334"/>
        <v>0</v>
      </c>
      <c r="CI109" s="235">
        <f t="shared" si="334"/>
        <v>0</v>
      </c>
      <c r="CJ109" s="235">
        <f t="shared" si="334"/>
        <v>0</v>
      </c>
      <c r="CK109" s="235">
        <f t="shared" si="334"/>
        <v>0</v>
      </c>
      <c r="CL109" s="235">
        <f t="shared" si="334"/>
        <v>0</v>
      </c>
      <c r="CM109" s="235">
        <f t="shared" si="334"/>
        <v>0</v>
      </c>
      <c r="CN109" s="235">
        <f t="shared" si="334"/>
        <v>0</v>
      </c>
      <c r="CO109" s="235">
        <f t="shared" si="334"/>
        <v>0</v>
      </c>
      <c r="CP109" s="235">
        <f t="shared" si="334"/>
        <v>0</v>
      </c>
      <c r="CQ109" s="235">
        <f t="shared" si="334"/>
        <v>0</v>
      </c>
      <c r="CR109" s="235">
        <f t="shared" si="334"/>
        <v>0</v>
      </c>
      <c r="CS109" s="235">
        <f t="shared" si="334"/>
        <v>0</v>
      </c>
      <c r="CT109" s="235">
        <f t="shared" si="334"/>
        <v>0</v>
      </c>
      <c r="CU109" s="235">
        <f t="shared" si="334"/>
        <v>0</v>
      </c>
      <c r="CV109" s="235">
        <f t="shared" si="334"/>
        <v>0</v>
      </c>
      <c r="CW109" s="235">
        <f t="shared" si="320"/>
        <v>425</v>
      </c>
      <c r="CX109" s="235">
        <f>CX110+CX111+CX112</f>
        <v>0</v>
      </c>
      <c r="CY109" s="235">
        <f>CY110+CY111+CY112</f>
        <v>425</v>
      </c>
      <c r="CZ109" s="235">
        <f t="shared" si="321"/>
        <v>0</v>
      </c>
      <c r="DA109" s="235">
        <f>DA110+DA111+DA112</f>
        <v>0</v>
      </c>
      <c r="DB109" s="235">
        <f>DB110+DB111+DB112</f>
        <v>0</v>
      </c>
      <c r="DC109" s="235"/>
      <c r="DD109" s="235"/>
      <c r="DE109" s="235"/>
      <c r="DF109" s="235">
        <f t="shared" si="322"/>
        <v>-425</v>
      </c>
      <c r="DG109" s="235">
        <f>DG110+DG111+DG112</f>
        <v>0</v>
      </c>
      <c r="DH109" s="235">
        <f>DH110+DH111+DH112</f>
        <v>-425</v>
      </c>
      <c r="DI109" s="235">
        <f>SUM(DI111:DI113)</f>
        <v>161805.66854000001</v>
      </c>
      <c r="DJ109" s="235"/>
      <c r="DK109" s="235"/>
      <c r="DL109" s="235">
        <f>DL112+DL113</f>
        <v>161805.66854000001</v>
      </c>
      <c r="DM109" s="235">
        <f t="shared" si="331"/>
        <v>0</v>
      </c>
      <c r="DN109" s="239">
        <f t="shared" si="144"/>
        <v>0</v>
      </c>
      <c r="DO109" s="235">
        <f>DO110+DO111+DO112</f>
        <v>0</v>
      </c>
      <c r="DP109" s="235"/>
      <c r="DQ109" s="235">
        <f>DQ110+DQ111+DQ112</f>
        <v>281.78100000000001</v>
      </c>
      <c r="DR109" s="235">
        <f t="shared" si="145"/>
        <v>0</v>
      </c>
      <c r="DS109" s="239">
        <f t="shared" si="323"/>
        <v>0</v>
      </c>
      <c r="DT109" s="235">
        <f t="shared" si="324"/>
        <v>0</v>
      </c>
      <c r="DU109" s="235"/>
      <c r="DV109" s="235"/>
      <c r="DW109" s="235"/>
      <c r="DX109" s="235">
        <f>ED109</f>
        <v>148907.67483</v>
      </c>
      <c r="DY109" s="228">
        <f>DX109/DI109</f>
        <v>0.92028713316176869</v>
      </c>
      <c r="DZ109" s="235"/>
      <c r="EA109" s="228"/>
      <c r="EB109" s="234"/>
      <c r="EC109" s="228"/>
      <c r="ED109" s="235">
        <f>ED111+ED112+ED113</f>
        <v>148907.67483</v>
      </c>
      <c r="EE109" s="228">
        <f>ED109/DL109</f>
        <v>0.92028713316176869</v>
      </c>
      <c r="EF109" s="234">
        <f t="shared" si="332"/>
        <v>12897.99371000001</v>
      </c>
      <c r="EG109" s="228">
        <f t="shared" si="314"/>
        <v>7.9712866838231283E-2</v>
      </c>
      <c r="EH109" s="300"/>
      <c r="EI109" s="238"/>
      <c r="EJ109" s="234">
        <f>EJ112+EJ113</f>
        <v>12897.99371000001</v>
      </c>
      <c r="EK109" s="234">
        <f>EW109</f>
        <v>148907.67483</v>
      </c>
      <c r="EL109" s="228">
        <f>EK109/DI109</f>
        <v>0.92028713316176869</v>
      </c>
      <c r="EM109" s="228">
        <v>0</v>
      </c>
      <c r="EN109" s="228"/>
      <c r="EO109" s="228"/>
      <c r="EP109" s="228"/>
      <c r="EQ109" s="228"/>
      <c r="ER109" s="228"/>
      <c r="ES109" s="234"/>
      <c r="ET109" s="228"/>
      <c r="EU109" s="238"/>
      <c r="EV109" s="228"/>
      <c r="EW109" s="234">
        <f>EW112+EW113</f>
        <v>148907.67483</v>
      </c>
      <c r="EX109" s="228">
        <f>EW109/DL109</f>
        <v>0.92028713316176869</v>
      </c>
      <c r="EY109" s="235">
        <f t="shared" si="333"/>
        <v>12897.99371000001</v>
      </c>
      <c r="EZ109" s="228">
        <f t="shared" si="317"/>
        <v>7.9712866838231283E-2</v>
      </c>
      <c r="FA109" s="238"/>
      <c r="FB109" s="238"/>
      <c r="FC109" s="235">
        <f>FC112+FC113</f>
        <v>12897.99371000001</v>
      </c>
      <c r="FD109" s="234">
        <f>FJ109</f>
        <v>89130.754889999997</v>
      </c>
      <c r="FE109" s="228">
        <f t="shared" si="301"/>
        <v>0.55085063270182011</v>
      </c>
      <c r="FF109" s="234"/>
      <c r="FG109" s="228"/>
      <c r="FH109" s="235"/>
      <c r="FI109" s="235"/>
      <c r="FJ109" s="234">
        <f>SUM(FJ111:FJ113)</f>
        <v>89130.754889999997</v>
      </c>
      <c r="FK109" s="228">
        <f t="shared" si="328"/>
        <v>0.55085063270182011</v>
      </c>
      <c r="FL109" s="234">
        <f t="shared" ref="FL109:FL119" si="335">FR109</f>
        <v>0</v>
      </c>
      <c r="FM109" s="228">
        <f t="shared" si="303"/>
        <v>0</v>
      </c>
      <c r="FN109" s="234"/>
      <c r="FO109" s="228"/>
      <c r="FP109" s="235"/>
      <c r="FQ109" s="235"/>
      <c r="FR109" s="234">
        <f>FR110+FR111+FR112</f>
        <v>0</v>
      </c>
      <c r="FS109" s="228" t="e">
        <f t="shared" si="329"/>
        <v>#DIV/0!</v>
      </c>
      <c r="FT109" s="234">
        <f t="shared" ref="FT109:FT124" si="336">FY109</f>
        <v>0</v>
      </c>
      <c r="FU109" s="228">
        <f t="shared" si="315"/>
        <v>0</v>
      </c>
      <c r="FV109" s="234"/>
      <c r="FW109" s="235"/>
      <c r="FX109" s="235"/>
      <c r="FY109" s="234">
        <f>FY112+FY113</f>
        <v>0</v>
      </c>
      <c r="FZ109" s="228" t="e">
        <f t="shared" si="330"/>
        <v>#DIV/0!</v>
      </c>
      <c r="GA109" s="241"/>
      <c r="GB109" s="242"/>
      <c r="GC109" s="242"/>
      <c r="GD109" s="242"/>
      <c r="GE109" s="242"/>
      <c r="GF109" s="242"/>
      <c r="GG109" s="242"/>
    </row>
    <row r="110" spans="2:189" s="410" customFormat="1" ht="122.25" hidden="1" customHeight="1" x14ac:dyDescent="0.2">
      <c r="B110" s="299" t="s">
        <v>250</v>
      </c>
      <c r="C110" s="413" t="s">
        <v>251</v>
      </c>
      <c r="D110" s="404"/>
      <c r="E110" s="293"/>
      <c r="F110" s="293"/>
      <c r="G110" s="293"/>
      <c r="H110" s="293"/>
      <c r="I110" s="405"/>
      <c r="J110" s="405"/>
      <c r="K110" s="293"/>
      <c r="L110" s="293"/>
      <c r="M110" s="293"/>
      <c r="N110" s="293"/>
      <c r="O110" s="405"/>
      <c r="P110" s="405"/>
      <c r="Q110" s="294"/>
      <c r="R110" s="294"/>
      <c r="S110" s="294"/>
      <c r="T110" s="294"/>
      <c r="U110" s="294"/>
      <c r="V110" s="294"/>
      <c r="W110" s="294"/>
      <c r="X110" s="406"/>
      <c r="Y110" s="406"/>
      <c r="Z110" s="294"/>
      <c r="AA110" s="294"/>
      <c r="AB110" s="294"/>
      <c r="AC110" s="294"/>
      <c r="AD110" s="294"/>
      <c r="AE110" s="294"/>
      <c r="AF110" s="294"/>
      <c r="AG110" s="294"/>
      <c r="AH110" s="294"/>
      <c r="AI110" s="294"/>
      <c r="AJ110" s="294"/>
      <c r="AK110" s="311"/>
      <c r="AL110" s="311"/>
      <c r="AM110" s="407"/>
      <c r="AN110" s="407"/>
      <c r="AO110" s="309"/>
      <c r="AP110" s="294"/>
      <c r="AQ110" s="294"/>
      <c r="AR110" s="311"/>
      <c r="AS110" s="294"/>
      <c r="AT110" s="294"/>
      <c r="AU110" s="294"/>
      <c r="AV110" s="294"/>
      <c r="AW110" s="406"/>
      <c r="AX110" s="294"/>
      <c r="AY110" s="294"/>
      <c r="AZ110" s="294"/>
      <c r="BA110" s="294"/>
      <c r="BB110" s="294"/>
      <c r="BC110" s="294"/>
      <c r="BD110" s="294"/>
      <c r="BE110" s="294"/>
      <c r="BF110" s="406"/>
      <c r="BG110" s="294"/>
      <c r="BH110" s="294"/>
      <c r="BI110" s="294"/>
      <c r="BJ110" s="294"/>
      <c r="BK110" s="310"/>
      <c r="BL110" s="311"/>
      <c r="BM110" s="311"/>
      <c r="BN110" s="311"/>
      <c r="BO110" s="311"/>
      <c r="BP110" s="311"/>
      <c r="BQ110" s="311"/>
      <c r="BR110" s="311"/>
      <c r="BS110" s="311"/>
      <c r="BT110" s="311"/>
      <c r="BU110" s="311"/>
      <c r="BV110" s="294"/>
      <c r="BW110" s="294"/>
      <c r="BX110" s="294"/>
      <c r="BY110" s="294"/>
      <c r="BZ110" s="406"/>
      <c r="CA110" s="406"/>
      <c r="CB110" s="294">
        <f t="shared" si="319"/>
        <v>20040.400000000001</v>
      </c>
      <c r="CC110" s="294"/>
      <c r="CD110" s="294">
        <v>20040.400000000001</v>
      </c>
      <c r="CE110" s="311"/>
      <c r="CF110" s="311"/>
      <c r="CG110" s="294"/>
      <c r="CH110" s="294"/>
      <c r="CI110" s="294"/>
      <c r="CJ110" s="294"/>
      <c r="CK110" s="294"/>
      <c r="CL110" s="406"/>
      <c r="CM110" s="294"/>
      <c r="CN110" s="294"/>
      <c r="CO110" s="294"/>
      <c r="CP110" s="294"/>
      <c r="CQ110" s="294"/>
      <c r="CR110" s="294"/>
      <c r="CS110" s="294"/>
      <c r="CT110" s="294"/>
      <c r="CU110" s="294"/>
      <c r="CV110" s="294"/>
      <c r="CW110" s="294">
        <f t="shared" si="320"/>
        <v>0</v>
      </c>
      <c r="CX110" s="294"/>
      <c r="CY110" s="294">
        <v>0</v>
      </c>
      <c r="CZ110" s="294">
        <f t="shared" si="321"/>
        <v>0</v>
      </c>
      <c r="DA110" s="294"/>
      <c r="DB110" s="294"/>
      <c r="DC110" s="294"/>
      <c r="DD110" s="294"/>
      <c r="DE110" s="294"/>
      <c r="DF110" s="294">
        <f t="shared" si="322"/>
        <v>0</v>
      </c>
      <c r="DG110" s="294"/>
      <c r="DH110" s="294">
        <f>DL110-CY110</f>
        <v>0</v>
      </c>
      <c r="DI110" s="294">
        <f t="shared" si="292"/>
        <v>0</v>
      </c>
      <c r="DJ110" s="294"/>
      <c r="DK110" s="294"/>
      <c r="DL110" s="294">
        <v>0</v>
      </c>
      <c r="DM110" s="275">
        <f t="shared" si="331"/>
        <v>0</v>
      </c>
      <c r="DN110" s="280" t="e">
        <f t="shared" si="144"/>
        <v>#DIV/0!</v>
      </c>
      <c r="DO110" s="294">
        <v>0</v>
      </c>
      <c r="DP110" s="294"/>
      <c r="DQ110" s="294">
        <v>0</v>
      </c>
      <c r="DR110" s="235">
        <f t="shared" si="145"/>
        <v>0</v>
      </c>
      <c r="DS110" s="239" t="e">
        <f t="shared" si="323"/>
        <v>#DIV/0!</v>
      </c>
      <c r="DT110" s="235">
        <f t="shared" si="324"/>
        <v>0</v>
      </c>
      <c r="DU110" s="294"/>
      <c r="DV110" s="294"/>
      <c r="DW110" s="294"/>
      <c r="DX110" s="294"/>
      <c r="DY110" s="228">
        <v>0</v>
      </c>
      <c r="DZ110" s="294"/>
      <c r="EA110" s="228"/>
      <c r="EB110" s="234"/>
      <c r="EC110" s="228"/>
      <c r="ED110" s="294"/>
      <c r="EE110" s="228">
        <v>0</v>
      </c>
      <c r="EF110" s="234">
        <f t="shared" si="332"/>
        <v>0</v>
      </c>
      <c r="EG110" s="228" t="e">
        <f t="shared" si="314"/>
        <v>#DIV/0!</v>
      </c>
      <c r="EH110" s="300"/>
      <c r="EI110" s="294"/>
      <c r="EJ110" s="238">
        <f>CP110-ED110</f>
        <v>0</v>
      </c>
      <c r="EK110" s="234">
        <v>0</v>
      </c>
      <c r="EL110" s="228">
        <v>0</v>
      </c>
      <c r="EM110" s="281" t="e">
        <f>EK110/DM110</f>
        <v>#DIV/0!</v>
      </c>
      <c r="EN110" s="228"/>
      <c r="EO110" s="228"/>
      <c r="EP110" s="228"/>
      <c r="EQ110" s="228"/>
      <c r="ER110" s="228"/>
      <c r="ES110" s="293"/>
      <c r="ET110" s="228"/>
      <c r="EU110" s="238"/>
      <c r="EV110" s="228"/>
      <c r="EW110" s="293"/>
      <c r="EX110" s="228">
        <v>0</v>
      </c>
      <c r="EY110" s="235">
        <f t="shared" si="333"/>
        <v>0</v>
      </c>
      <c r="EZ110" s="228" t="e">
        <f t="shared" si="317"/>
        <v>#DIV/0!</v>
      </c>
      <c r="FA110" s="238"/>
      <c r="FB110" s="294"/>
      <c r="FC110" s="238">
        <f t="shared" ref="FC110:FC120" si="337">DL110-EW110</f>
        <v>0</v>
      </c>
      <c r="FD110" s="293">
        <f>FJ110</f>
        <v>0</v>
      </c>
      <c r="FE110" s="228">
        <v>0</v>
      </c>
      <c r="FF110" s="293"/>
      <c r="FG110" s="228"/>
      <c r="FH110" s="294"/>
      <c r="FI110" s="294"/>
      <c r="FJ110" s="293">
        <v>0</v>
      </c>
      <c r="FK110" s="227" t="e">
        <f t="shared" si="328"/>
        <v>#DIV/0!</v>
      </c>
      <c r="FL110" s="293">
        <f t="shared" si="335"/>
        <v>0</v>
      </c>
      <c r="FM110" s="228">
        <v>0</v>
      </c>
      <c r="FN110" s="293"/>
      <c r="FO110" s="228"/>
      <c r="FP110" s="294"/>
      <c r="FQ110" s="294"/>
      <c r="FR110" s="293">
        <v>0</v>
      </c>
      <c r="FS110" s="227" t="e">
        <f t="shared" si="329"/>
        <v>#DIV/0!</v>
      </c>
      <c r="FT110" s="293">
        <f t="shared" si="336"/>
        <v>0</v>
      </c>
      <c r="FU110" s="228" t="e">
        <f t="shared" si="315"/>
        <v>#DIV/0!</v>
      </c>
      <c r="FV110" s="293"/>
      <c r="FW110" s="294"/>
      <c r="FX110" s="294"/>
      <c r="FY110" s="293">
        <v>0</v>
      </c>
      <c r="FZ110" s="227" t="e">
        <f t="shared" si="330"/>
        <v>#DIV/0!</v>
      </c>
      <c r="GA110" s="409"/>
    </row>
    <row r="111" spans="2:189" s="410" customFormat="1" ht="102.75" hidden="1" customHeight="1" x14ac:dyDescent="0.2">
      <c r="B111" s="299" t="s">
        <v>151</v>
      </c>
      <c r="C111" s="414" t="s">
        <v>251</v>
      </c>
      <c r="D111" s="404"/>
      <c r="E111" s="293"/>
      <c r="F111" s="293"/>
      <c r="G111" s="293"/>
      <c r="H111" s="293"/>
      <c r="I111" s="293"/>
      <c r="J111" s="293"/>
      <c r="K111" s="293"/>
      <c r="L111" s="293"/>
      <c r="M111" s="293"/>
      <c r="N111" s="293"/>
      <c r="O111" s="293"/>
      <c r="P111" s="293"/>
      <c r="Q111" s="294"/>
      <c r="R111" s="294"/>
      <c r="S111" s="294"/>
      <c r="T111" s="294"/>
      <c r="U111" s="294"/>
      <c r="V111" s="294"/>
      <c r="W111" s="294"/>
      <c r="X111" s="294"/>
      <c r="Y111" s="294"/>
      <c r="Z111" s="294"/>
      <c r="AA111" s="294"/>
      <c r="AB111" s="294"/>
      <c r="AC111" s="294"/>
      <c r="AD111" s="294"/>
      <c r="AE111" s="294"/>
      <c r="AF111" s="294"/>
      <c r="AG111" s="294"/>
      <c r="AH111" s="294"/>
      <c r="AI111" s="294"/>
      <c r="AJ111" s="294"/>
      <c r="AK111" s="311"/>
      <c r="AL111" s="311"/>
      <c r="AM111" s="407"/>
      <c r="AN111" s="407"/>
      <c r="AO111" s="309"/>
      <c r="AP111" s="294"/>
      <c r="AQ111" s="294"/>
      <c r="AR111" s="311"/>
      <c r="AS111" s="294"/>
      <c r="AT111" s="294"/>
      <c r="AU111" s="294"/>
      <c r="AV111" s="294"/>
      <c r="AW111" s="294"/>
      <c r="AX111" s="294"/>
      <c r="AY111" s="294"/>
      <c r="AZ111" s="294"/>
      <c r="BA111" s="294"/>
      <c r="BB111" s="294"/>
      <c r="BC111" s="294"/>
      <c r="BD111" s="294"/>
      <c r="BE111" s="294"/>
      <c r="BF111" s="294"/>
      <c r="BG111" s="294"/>
      <c r="BH111" s="294"/>
      <c r="BI111" s="294"/>
      <c r="BJ111" s="294"/>
      <c r="BK111" s="310"/>
      <c r="BL111" s="311"/>
      <c r="BM111" s="311"/>
      <c r="BN111" s="311"/>
      <c r="BO111" s="311"/>
      <c r="BP111" s="311"/>
      <c r="BQ111" s="311"/>
      <c r="BR111" s="311"/>
      <c r="BS111" s="311"/>
      <c r="BT111" s="311"/>
      <c r="BU111" s="311"/>
      <c r="BV111" s="294"/>
      <c r="BW111" s="294"/>
      <c r="BX111" s="294"/>
      <c r="BY111" s="294"/>
      <c r="BZ111" s="294"/>
      <c r="CA111" s="294"/>
      <c r="CB111" s="294">
        <f t="shared" si="319"/>
        <v>0</v>
      </c>
      <c r="CC111" s="294"/>
      <c r="CD111" s="294"/>
      <c r="CE111" s="311"/>
      <c r="CF111" s="311"/>
      <c r="CG111" s="294"/>
      <c r="CH111" s="294"/>
      <c r="CI111" s="294"/>
      <c r="CJ111" s="294"/>
      <c r="CK111" s="294"/>
      <c r="CL111" s="294"/>
      <c r="CM111" s="294"/>
      <c r="CN111" s="294"/>
      <c r="CO111" s="294"/>
      <c r="CP111" s="294"/>
      <c r="CQ111" s="294"/>
      <c r="CR111" s="294"/>
      <c r="CS111" s="294"/>
      <c r="CT111" s="294"/>
      <c r="CU111" s="294"/>
      <c r="CV111" s="294"/>
      <c r="CW111" s="294">
        <f t="shared" si="320"/>
        <v>425</v>
      </c>
      <c r="CX111" s="294"/>
      <c r="CY111" s="294">
        <v>425</v>
      </c>
      <c r="CZ111" s="294">
        <f t="shared" si="321"/>
        <v>0</v>
      </c>
      <c r="DA111" s="294"/>
      <c r="DB111" s="294"/>
      <c r="DC111" s="294"/>
      <c r="DD111" s="294"/>
      <c r="DE111" s="294"/>
      <c r="DF111" s="294">
        <f t="shared" si="322"/>
        <v>-425</v>
      </c>
      <c r="DG111" s="294"/>
      <c r="DH111" s="294">
        <f>DL111-CY111</f>
        <v>-425</v>
      </c>
      <c r="DI111" s="294">
        <f t="shared" si="292"/>
        <v>0</v>
      </c>
      <c r="DJ111" s="294"/>
      <c r="DK111" s="294"/>
      <c r="DL111" s="294">
        <v>0</v>
      </c>
      <c r="DM111" s="294">
        <f t="shared" si="331"/>
        <v>0</v>
      </c>
      <c r="DN111" s="339" t="e">
        <f t="shared" si="144"/>
        <v>#DIV/0!</v>
      </c>
      <c r="DO111" s="294">
        <v>0</v>
      </c>
      <c r="DP111" s="294"/>
      <c r="DQ111" s="294">
        <f>'[5]проект Бюдж 19-21_разв'!$DN$94</f>
        <v>281.78100000000001</v>
      </c>
      <c r="DR111" s="294">
        <f t="shared" si="145"/>
        <v>0</v>
      </c>
      <c r="DS111" s="339" t="e">
        <f t="shared" si="323"/>
        <v>#DIV/0!</v>
      </c>
      <c r="DT111" s="294">
        <f t="shared" si="324"/>
        <v>0</v>
      </c>
      <c r="DU111" s="294"/>
      <c r="DV111" s="294"/>
      <c r="DW111" s="294"/>
      <c r="DX111" s="294">
        <f>ED111</f>
        <v>0</v>
      </c>
      <c r="DY111" s="312" t="e">
        <f t="shared" ref="DY111:DY164" si="338">DX111/DI111</f>
        <v>#DIV/0!</v>
      </c>
      <c r="DZ111" s="294"/>
      <c r="EA111" s="312"/>
      <c r="EB111" s="293"/>
      <c r="EC111" s="312"/>
      <c r="ED111" s="294">
        <v>0</v>
      </c>
      <c r="EE111" s="312" t="e">
        <f t="shared" ref="EE111:EE119" si="339">ED111/DL111</f>
        <v>#DIV/0!</v>
      </c>
      <c r="EF111" s="293">
        <f t="shared" si="332"/>
        <v>0</v>
      </c>
      <c r="EG111" s="228" t="e">
        <f t="shared" si="314"/>
        <v>#DIV/0!</v>
      </c>
      <c r="EH111" s="316"/>
      <c r="EI111" s="294"/>
      <c r="EJ111" s="238">
        <f>CP111-ED111</f>
        <v>0</v>
      </c>
      <c r="EK111" s="293">
        <f>EW111</f>
        <v>0</v>
      </c>
      <c r="EL111" s="312">
        <v>0</v>
      </c>
      <c r="EM111" s="312">
        <v>0</v>
      </c>
      <c r="EN111" s="312"/>
      <c r="EO111" s="312"/>
      <c r="EP111" s="312"/>
      <c r="EQ111" s="312"/>
      <c r="ER111" s="312"/>
      <c r="ES111" s="293"/>
      <c r="ET111" s="312"/>
      <c r="EU111" s="311"/>
      <c r="EV111" s="312"/>
      <c r="EW111" s="293">
        <v>0</v>
      </c>
      <c r="EX111" s="228">
        <v>0</v>
      </c>
      <c r="EY111" s="294">
        <f t="shared" si="333"/>
        <v>0</v>
      </c>
      <c r="EZ111" s="228" t="e">
        <f t="shared" si="317"/>
        <v>#DIV/0!</v>
      </c>
      <c r="FA111" s="311"/>
      <c r="FB111" s="294"/>
      <c r="FC111" s="238">
        <f t="shared" si="337"/>
        <v>0</v>
      </c>
      <c r="FD111" s="293">
        <f>FJ111</f>
        <v>0</v>
      </c>
      <c r="FE111" s="312" t="e">
        <f t="shared" ref="FE111:FE117" si="340">FD111/DI111</f>
        <v>#DIV/0!</v>
      </c>
      <c r="FF111" s="293"/>
      <c r="FG111" s="312"/>
      <c r="FH111" s="294"/>
      <c r="FI111" s="294"/>
      <c r="FJ111" s="293">
        <v>0</v>
      </c>
      <c r="FK111" s="312" t="e">
        <f t="shared" si="328"/>
        <v>#DIV/0!</v>
      </c>
      <c r="FL111" s="293">
        <f t="shared" si="335"/>
        <v>0</v>
      </c>
      <c r="FM111" s="312">
        <f t="shared" ref="FM111:FM117" si="341">FL111/DQ111</f>
        <v>0</v>
      </c>
      <c r="FN111" s="293"/>
      <c r="FO111" s="312"/>
      <c r="FP111" s="294"/>
      <c r="FQ111" s="294"/>
      <c r="FR111" s="293">
        <v>0</v>
      </c>
      <c r="FS111" s="312" t="e">
        <f t="shared" si="329"/>
        <v>#DIV/0!</v>
      </c>
      <c r="FT111" s="293">
        <f t="shared" si="336"/>
        <v>0</v>
      </c>
      <c r="FU111" s="312" t="e">
        <f t="shared" si="315"/>
        <v>#DIV/0!</v>
      </c>
      <c r="FV111" s="293"/>
      <c r="FW111" s="294"/>
      <c r="FX111" s="294"/>
      <c r="FY111" s="293">
        <v>0</v>
      </c>
      <c r="FZ111" s="312" t="e">
        <f t="shared" si="330"/>
        <v>#DIV/0!</v>
      </c>
      <c r="GA111" s="409"/>
    </row>
    <row r="112" spans="2:189" s="410" customFormat="1" ht="73.5" customHeight="1" x14ac:dyDescent="0.25">
      <c r="B112" s="299" t="s">
        <v>151</v>
      </c>
      <c r="C112" s="415" t="s">
        <v>252</v>
      </c>
      <c r="D112" s="404"/>
      <c r="E112" s="293"/>
      <c r="F112" s="293"/>
      <c r="G112" s="293"/>
      <c r="H112" s="293"/>
      <c r="I112" s="405"/>
      <c r="J112" s="405"/>
      <c r="K112" s="293"/>
      <c r="L112" s="293"/>
      <c r="M112" s="293"/>
      <c r="N112" s="293"/>
      <c r="O112" s="405"/>
      <c r="P112" s="405"/>
      <c r="Q112" s="294"/>
      <c r="R112" s="294"/>
      <c r="S112" s="294"/>
      <c r="T112" s="294"/>
      <c r="U112" s="294"/>
      <c r="V112" s="294"/>
      <c r="W112" s="294"/>
      <c r="X112" s="406"/>
      <c r="Y112" s="406"/>
      <c r="Z112" s="294"/>
      <c r="AA112" s="294"/>
      <c r="AB112" s="294"/>
      <c r="AC112" s="294"/>
      <c r="AD112" s="294"/>
      <c r="AE112" s="294"/>
      <c r="AF112" s="294"/>
      <c r="AG112" s="294"/>
      <c r="AH112" s="294"/>
      <c r="AI112" s="294"/>
      <c r="AJ112" s="294"/>
      <c r="AK112" s="311"/>
      <c r="AL112" s="311"/>
      <c r="AM112" s="407"/>
      <c r="AN112" s="407"/>
      <c r="AO112" s="309"/>
      <c r="AP112" s="294"/>
      <c r="AQ112" s="294"/>
      <c r="AR112" s="311"/>
      <c r="AS112" s="294"/>
      <c r="AT112" s="294"/>
      <c r="AU112" s="294"/>
      <c r="AV112" s="294"/>
      <c r="AW112" s="406"/>
      <c r="AX112" s="294"/>
      <c r="AY112" s="294"/>
      <c r="AZ112" s="294"/>
      <c r="BA112" s="294"/>
      <c r="BB112" s="294"/>
      <c r="BC112" s="294"/>
      <c r="BD112" s="294"/>
      <c r="BE112" s="294"/>
      <c r="BF112" s="406"/>
      <c r="BG112" s="294"/>
      <c r="BH112" s="294"/>
      <c r="BI112" s="294"/>
      <c r="BJ112" s="294"/>
      <c r="BK112" s="310"/>
      <c r="BL112" s="311"/>
      <c r="BM112" s="311"/>
      <c r="BN112" s="311"/>
      <c r="BO112" s="311"/>
      <c r="BP112" s="311"/>
      <c r="BQ112" s="311"/>
      <c r="BR112" s="311"/>
      <c r="BS112" s="311"/>
      <c r="BT112" s="311"/>
      <c r="BU112" s="311"/>
      <c r="BV112" s="294"/>
      <c r="BW112" s="294"/>
      <c r="BX112" s="294"/>
      <c r="BY112" s="294"/>
      <c r="BZ112" s="406"/>
      <c r="CA112" s="406"/>
      <c r="CB112" s="294">
        <f t="shared" si="319"/>
        <v>0</v>
      </c>
      <c r="CC112" s="294"/>
      <c r="CD112" s="294"/>
      <c r="CE112" s="311"/>
      <c r="CF112" s="311"/>
      <c r="CG112" s="294"/>
      <c r="CH112" s="294"/>
      <c r="CI112" s="294"/>
      <c r="CJ112" s="294"/>
      <c r="CK112" s="294"/>
      <c r="CL112" s="406"/>
      <c r="CM112" s="294"/>
      <c r="CN112" s="294"/>
      <c r="CO112" s="294"/>
      <c r="CP112" s="294"/>
      <c r="CQ112" s="294"/>
      <c r="CR112" s="294"/>
      <c r="CS112" s="294"/>
      <c r="CT112" s="294"/>
      <c r="CU112" s="294"/>
      <c r="CV112" s="294"/>
      <c r="CW112" s="294">
        <f t="shared" si="320"/>
        <v>0</v>
      </c>
      <c r="CX112" s="294"/>
      <c r="CY112" s="408"/>
      <c r="CZ112" s="294">
        <f t="shared" si="321"/>
        <v>0</v>
      </c>
      <c r="DA112" s="294"/>
      <c r="DB112" s="294"/>
      <c r="DC112" s="294"/>
      <c r="DD112" s="294"/>
      <c r="DE112" s="294"/>
      <c r="DF112" s="294">
        <f t="shared" si="322"/>
        <v>0</v>
      </c>
      <c r="DG112" s="294"/>
      <c r="DH112" s="294"/>
      <c r="DI112" s="294">
        <f t="shared" si="292"/>
        <v>3675.777</v>
      </c>
      <c r="DJ112" s="294"/>
      <c r="DK112" s="294"/>
      <c r="DL112" s="294">
        <f>'[6]2020_2022_уточн'!$ES$131</f>
        <v>3675.777</v>
      </c>
      <c r="DM112" s="275">
        <f t="shared" si="331"/>
        <v>0</v>
      </c>
      <c r="DN112" s="280">
        <f t="shared" si="144"/>
        <v>0</v>
      </c>
      <c r="DO112" s="294">
        <v>0</v>
      </c>
      <c r="DP112" s="294"/>
      <c r="DQ112" s="294">
        <v>0</v>
      </c>
      <c r="DR112" s="235">
        <f t="shared" si="145"/>
        <v>0</v>
      </c>
      <c r="DS112" s="239">
        <f t="shared" si="323"/>
        <v>0</v>
      </c>
      <c r="DT112" s="235">
        <f t="shared" si="324"/>
        <v>0</v>
      </c>
      <c r="DU112" s="294"/>
      <c r="DV112" s="294"/>
      <c r="DW112" s="294"/>
      <c r="DX112" s="294">
        <f>ED112</f>
        <v>3675.777</v>
      </c>
      <c r="DY112" s="228">
        <f t="shared" si="338"/>
        <v>1</v>
      </c>
      <c r="DZ112" s="294"/>
      <c r="EA112" s="228"/>
      <c r="EB112" s="234"/>
      <c r="EC112" s="228"/>
      <c r="ED112" s="294">
        <v>3675.777</v>
      </c>
      <c r="EE112" s="228">
        <f t="shared" si="339"/>
        <v>1</v>
      </c>
      <c r="EF112" s="293">
        <f t="shared" si="332"/>
        <v>0</v>
      </c>
      <c r="EG112" s="228">
        <f t="shared" si="314"/>
        <v>0</v>
      </c>
      <c r="EH112" s="316"/>
      <c r="EI112" s="294"/>
      <c r="EJ112" s="293">
        <f>DL112-ED112</f>
        <v>0</v>
      </c>
      <c r="EK112" s="293">
        <f>EW112</f>
        <v>3675.777</v>
      </c>
      <c r="EL112" s="312">
        <f t="shared" ref="EL112:EL118" si="342">EK112/DI112</f>
        <v>1</v>
      </c>
      <c r="EM112" s="281" t="e">
        <f t="shared" ref="EM112:EM117" si="343">EK112/DM112</f>
        <v>#DIV/0!</v>
      </c>
      <c r="EN112" s="228"/>
      <c r="EO112" s="228"/>
      <c r="EP112" s="228"/>
      <c r="EQ112" s="228"/>
      <c r="ER112" s="228"/>
      <c r="ES112" s="293"/>
      <c r="ET112" s="228"/>
      <c r="EU112" s="238"/>
      <c r="EV112" s="228"/>
      <c r="EW112" s="293">
        <f>DL112</f>
        <v>3675.777</v>
      </c>
      <c r="EX112" s="228">
        <f t="shared" ref="EX112:EX118" si="344">EW112/DL112</f>
        <v>1</v>
      </c>
      <c r="EY112" s="294">
        <f t="shared" si="333"/>
        <v>0</v>
      </c>
      <c r="EZ112" s="228">
        <f t="shared" si="317"/>
        <v>0</v>
      </c>
      <c r="FA112" s="311"/>
      <c r="FB112" s="294"/>
      <c r="FC112" s="294">
        <f t="shared" si="337"/>
        <v>0</v>
      </c>
      <c r="FD112" s="293"/>
      <c r="FE112" s="228">
        <f t="shared" si="340"/>
        <v>0</v>
      </c>
      <c r="FF112" s="293"/>
      <c r="FG112" s="228"/>
      <c r="FH112" s="294"/>
      <c r="FI112" s="294"/>
      <c r="FJ112" s="293">
        <f>'[7]дор.фонд на 01.04.20 (март)'!$AO$69</f>
        <v>3675.777</v>
      </c>
      <c r="FK112" s="227">
        <f t="shared" si="328"/>
        <v>1</v>
      </c>
      <c r="FL112" s="293">
        <f t="shared" si="335"/>
        <v>0</v>
      </c>
      <c r="FM112" s="228" t="e">
        <f t="shared" si="341"/>
        <v>#DIV/0!</v>
      </c>
      <c r="FN112" s="293"/>
      <c r="FO112" s="228"/>
      <c r="FP112" s="294"/>
      <c r="FQ112" s="294"/>
      <c r="FR112" s="293"/>
      <c r="FS112" s="227" t="e">
        <f t="shared" si="329"/>
        <v>#DIV/0!</v>
      </c>
      <c r="FT112" s="293">
        <f t="shared" si="336"/>
        <v>0</v>
      </c>
      <c r="FU112" s="228">
        <f t="shared" si="315"/>
        <v>0</v>
      </c>
      <c r="FV112" s="293"/>
      <c r="FW112" s="294"/>
      <c r="FX112" s="294"/>
      <c r="FY112" s="293">
        <f>EW112-ED112</f>
        <v>0</v>
      </c>
      <c r="FZ112" s="227" t="e">
        <f t="shared" si="330"/>
        <v>#DIV/0!</v>
      </c>
      <c r="GA112" s="409"/>
    </row>
    <row r="113" spans="2:189" s="410" customFormat="1" ht="63" customHeight="1" x14ac:dyDescent="0.25">
      <c r="B113" s="299" t="s">
        <v>241</v>
      </c>
      <c r="C113" s="403" t="s">
        <v>253</v>
      </c>
      <c r="D113" s="404"/>
      <c r="E113" s="293"/>
      <c r="F113" s="293"/>
      <c r="G113" s="293"/>
      <c r="H113" s="293"/>
      <c r="I113" s="405"/>
      <c r="J113" s="405"/>
      <c r="K113" s="293"/>
      <c r="L113" s="293"/>
      <c r="M113" s="293"/>
      <c r="N113" s="293"/>
      <c r="O113" s="405"/>
      <c r="P113" s="405"/>
      <c r="Q113" s="294"/>
      <c r="R113" s="294"/>
      <c r="S113" s="294"/>
      <c r="T113" s="294"/>
      <c r="U113" s="294"/>
      <c r="V113" s="294"/>
      <c r="W113" s="294"/>
      <c r="X113" s="406"/>
      <c r="Y113" s="406"/>
      <c r="Z113" s="294"/>
      <c r="AA113" s="294"/>
      <c r="AB113" s="294"/>
      <c r="AC113" s="294"/>
      <c r="AD113" s="294"/>
      <c r="AE113" s="294"/>
      <c r="AF113" s="294"/>
      <c r="AG113" s="294"/>
      <c r="AH113" s="294"/>
      <c r="AI113" s="294"/>
      <c r="AJ113" s="294"/>
      <c r="AK113" s="311"/>
      <c r="AL113" s="311"/>
      <c r="AM113" s="407"/>
      <c r="AN113" s="407"/>
      <c r="AO113" s="309"/>
      <c r="AP113" s="294"/>
      <c r="AQ113" s="294"/>
      <c r="AR113" s="311"/>
      <c r="AS113" s="294"/>
      <c r="AT113" s="294"/>
      <c r="AU113" s="294"/>
      <c r="AV113" s="294"/>
      <c r="AW113" s="406"/>
      <c r="AX113" s="294"/>
      <c r="AY113" s="294"/>
      <c r="AZ113" s="294"/>
      <c r="BA113" s="294"/>
      <c r="BB113" s="294"/>
      <c r="BC113" s="294"/>
      <c r="BD113" s="294"/>
      <c r="BE113" s="294"/>
      <c r="BF113" s="406"/>
      <c r="BG113" s="294"/>
      <c r="BH113" s="294"/>
      <c r="BI113" s="294"/>
      <c r="BJ113" s="294"/>
      <c r="BK113" s="310"/>
      <c r="BL113" s="311"/>
      <c r="BM113" s="311"/>
      <c r="BN113" s="311"/>
      <c r="BO113" s="311"/>
      <c r="BP113" s="311"/>
      <c r="BQ113" s="311"/>
      <c r="BR113" s="311"/>
      <c r="BS113" s="311"/>
      <c r="BT113" s="311"/>
      <c r="BU113" s="311"/>
      <c r="BV113" s="294"/>
      <c r="BW113" s="294"/>
      <c r="BX113" s="294"/>
      <c r="BY113" s="294"/>
      <c r="BZ113" s="406"/>
      <c r="CA113" s="406"/>
      <c r="CB113" s="294">
        <f t="shared" si="319"/>
        <v>138698.6</v>
      </c>
      <c r="CC113" s="294"/>
      <c r="CD113" s="294">
        <v>138698.6</v>
      </c>
      <c r="CE113" s="311"/>
      <c r="CF113" s="311"/>
      <c r="CG113" s="294"/>
      <c r="CH113" s="294"/>
      <c r="CI113" s="294"/>
      <c r="CJ113" s="294"/>
      <c r="CK113" s="294"/>
      <c r="CL113" s="406"/>
      <c r="CM113" s="294"/>
      <c r="CN113" s="294"/>
      <c r="CO113" s="294"/>
      <c r="CP113" s="294"/>
      <c r="CQ113" s="294"/>
      <c r="CR113" s="294"/>
      <c r="CS113" s="294"/>
      <c r="CT113" s="294"/>
      <c r="CU113" s="294"/>
      <c r="CV113" s="294"/>
      <c r="CW113" s="294">
        <f t="shared" si="320"/>
        <v>0</v>
      </c>
      <c r="CX113" s="294"/>
      <c r="CY113" s="408"/>
      <c r="CZ113" s="294">
        <f t="shared" si="321"/>
        <v>184000</v>
      </c>
      <c r="DA113" s="294"/>
      <c r="DB113" s="294">
        <v>184000</v>
      </c>
      <c r="DC113" s="294"/>
      <c r="DD113" s="294"/>
      <c r="DE113" s="294"/>
      <c r="DF113" s="294">
        <f t="shared" si="322"/>
        <v>0</v>
      </c>
      <c r="DG113" s="294"/>
      <c r="DH113" s="294"/>
      <c r="DI113" s="294">
        <f t="shared" si="292"/>
        <v>158129.89154000001</v>
      </c>
      <c r="DJ113" s="294"/>
      <c r="DK113" s="294"/>
      <c r="DL113" s="294">
        <v>158129.89154000001</v>
      </c>
      <c r="DM113" s="275">
        <f t="shared" si="331"/>
        <v>0</v>
      </c>
      <c r="DN113" s="280">
        <f t="shared" si="144"/>
        <v>0</v>
      </c>
      <c r="DO113" s="294">
        <v>0</v>
      </c>
      <c r="DP113" s="294"/>
      <c r="DQ113" s="294">
        <v>0</v>
      </c>
      <c r="DR113" s="235">
        <f t="shared" si="145"/>
        <v>0</v>
      </c>
      <c r="DS113" s="239">
        <f t="shared" si="323"/>
        <v>0</v>
      </c>
      <c r="DT113" s="235">
        <f t="shared" si="324"/>
        <v>0</v>
      </c>
      <c r="DU113" s="294"/>
      <c r="DV113" s="294"/>
      <c r="DW113" s="294"/>
      <c r="DX113" s="294">
        <f>ED113</f>
        <v>145231.89783</v>
      </c>
      <c r="DY113" s="228">
        <f t="shared" si="338"/>
        <v>0.91843418354120998</v>
      </c>
      <c r="DZ113" s="294"/>
      <c r="EA113" s="228"/>
      <c r="EB113" s="234"/>
      <c r="EC113" s="228"/>
      <c r="ED113" s="294">
        <f>'[8]дор.фонд на 01.01.21 (декабрь)'!$BV$75</f>
        <v>145231.89783</v>
      </c>
      <c r="EE113" s="228">
        <f t="shared" si="339"/>
        <v>0.91843418354120998</v>
      </c>
      <c r="EF113" s="293">
        <f t="shared" si="332"/>
        <v>12897.99371000001</v>
      </c>
      <c r="EG113" s="228">
        <f t="shared" si="314"/>
        <v>8.1565816458789991E-2</v>
      </c>
      <c r="EH113" s="316"/>
      <c r="EI113" s="294"/>
      <c r="EJ113" s="293">
        <f>DL113-ED113</f>
        <v>12897.99371000001</v>
      </c>
      <c r="EK113" s="293">
        <f>EW113</f>
        <v>145231.89783</v>
      </c>
      <c r="EL113" s="312">
        <f t="shared" si="342"/>
        <v>0.91843418354120998</v>
      </c>
      <c r="EM113" s="281" t="e">
        <f t="shared" si="343"/>
        <v>#DIV/0!</v>
      </c>
      <c r="EN113" s="228"/>
      <c r="EO113" s="228"/>
      <c r="EP113" s="228"/>
      <c r="EQ113" s="228"/>
      <c r="ER113" s="228"/>
      <c r="ES113" s="293"/>
      <c r="ET113" s="228"/>
      <c r="EU113" s="238"/>
      <c r="EV113" s="228"/>
      <c r="EW113" s="293">
        <f>ED113</f>
        <v>145231.89783</v>
      </c>
      <c r="EX113" s="228">
        <f t="shared" si="344"/>
        <v>0.91843418354120998</v>
      </c>
      <c r="EY113" s="294">
        <f t="shared" si="333"/>
        <v>12897.99371000001</v>
      </c>
      <c r="EZ113" s="228">
        <f t="shared" si="317"/>
        <v>8.1565816458789991E-2</v>
      </c>
      <c r="FA113" s="311"/>
      <c r="FB113" s="294"/>
      <c r="FC113" s="294">
        <f t="shared" si="337"/>
        <v>12897.99371000001</v>
      </c>
      <c r="FD113" s="293">
        <f>FJ113</f>
        <v>85454.977889999995</v>
      </c>
      <c r="FE113" s="228">
        <f t="shared" si="340"/>
        <v>0.54041002025466889</v>
      </c>
      <c r="FF113" s="293"/>
      <c r="FG113" s="228"/>
      <c r="FH113" s="294"/>
      <c r="FI113" s="294"/>
      <c r="FJ113" s="293">
        <f>'[7]дор.фонд на 01.04.20 (март)'!$AO$75</f>
        <v>85454.977889999995</v>
      </c>
      <c r="FK113" s="227">
        <f t="shared" si="328"/>
        <v>0.54041002025466889</v>
      </c>
      <c r="FL113" s="293">
        <f t="shared" si="335"/>
        <v>0</v>
      </c>
      <c r="FM113" s="228" t="e">
        <f t="shared" si="341"/>
        <v>#DIV/0!</v>
      </c>
      <c r="FN113" s="293"/>
      <c r="FO113" s="228"/>
      <c r="FP113" s="294"/>
      <c r="FQ113" s="294"/>
      <c r="FR113" s="293">
        <v>0</v>
      </c>
      <c r="FS113" s="227" t="e">
        <f t="shared" si="329"/>
        <v>#DIV/0!</v>
      </c>
      <c r="FT113" s="293">
        <f t="shared" si="336"/>
        <v>0</v>
      </c>
      <c r="FU113" s="228">
        <f t="shared" si="315"/>
        <v>0</v>
      </c>
      <c r="FV113" s="293"/>
      <c r="FW113" s="294"/>
      <c r="FX113" s="294"/>
      <c r="FY113" s="293">
        <f>EW113-ED113</f>
        <v>0</v>
      </c>
      <c r="FZ113" s="227" t="e">
        <f t="shared" si="330"/>
        <v>#DIV/0!</v>
      </c>
      <c r="GA113" s="302" t="s">
        <v>254</v>
      </c>
    </row>
    <row r="114" spans="2:189" s="412" customFormat="1" ht="42" customHeight="1" x14ac:dyDescent="0.3">
      <c r="B114" s="231" t="s">
        <v>255</v>
      </c>
      <c r="C114" s="416" t="s">
        <v>256</v>
      </c>
      <c r="D114" s="233"/>
      <c r="E114" s="234"/>
      <c r="F114" s="234"/>
      <c r="G114" s="234"/>
      <c r="H114" s="234"/>
      <c r="I114" s="234"/>
      <c r="J114" s="234"/>
      <c r="K114" s="234"/>
      <c r="L114" s="234"/>
      <c r="M114" s="234"/>
      <c r="N114" s="234"/>
      <c r="O114" s="234"/>
      <c r="P114" s="234"/>
      <c r="Q114" s="235"/>
      <c r="R114" s="235"/>
      <c r="S114" s="235"/>
      <c r="T114" s="235"/>
      <c r="U114" s="235"/>
      <c r="V114" s="235"/>
      <c r="W114" s="235"/>
      <c r="X114" s="235"/>
      <c r="Y114" s="235"/>
      <c r="Z114" s="235"/>
      <c r="AA114" s="235"/>
      <c r="AB114" s="235"/>
      <c r="AC114" s="235"/>
      <c r="AD114" s="235"/>
      <c r="AE114" s="235"/>
      <c r="AF114" s="235"/>
      <c r="AG114" s="235"/>
      <c r="AH114" s="235"/>
      <c r="AI114" s="235"/>
      <c r="AJ114" s="235"/>
      <c r="AK114" s="238"/>
      <c r="AL114" s="238"/>
      <c r="AM114" s="285"/>
      <c r="AN114" s="285"/>
      <c r="AO114" s="236"/>
      <c r="AP114" s="235"/>
      <c r="AQ114" s="235"/>
      <c r="AR114" s="238"/>
      <c r="AS114" s="235"/>
      <c r="AT114" s="235"/>
      <c r="AU114" s="235"/>
      <c r="AV114" s="235"/>
      <c r="AW114" s="235"/>
      <c r="AX114" s="235"/>
      <c r="AY114" s="235"/>
      <c r="AZ114" s="235"/>
      <c r="BA114" s="235"/>
      <c r="BB114" s="235"/>
      <c r="BC114" s="235"/>
      <c r="BD114" s="235"/>
      <c r="BE114" s="235"/>
      <c r="BF114" s="235"/>
      <c r="BG114" s="235"/>
      <c r="BH114" s="235"/>
      <c r="BI114" s="235"/>
      <c r="BJ114" s="235"/>
      <c r="BK114" s="237"/>
      <c r="BL114" s="238"/>
      <c r="BM114" s="238"/>
      <c r="BN114" s="238"/>
      <c r="BO114" s="238"/>
      <c r="BP114" s="238"/>
      <c r="BQ114" s="238"/>
      <c r="BR114" s="238"/>
      <c r="BS114" s="238"/>
      <c r="BT114" s="238"/>
      <c r="BU114" s="238"/>
      <c r="BV114" s="235"/>
      <c r="BW114" s="235"/>
      <c r="BX114" s="235"/>
      <c r="BY114" s="235"/>
      <c r="BZ114" s="235"/>
      <c r="CA114" s="235"/>
      <c r="CB114" s="235">
        <f t="shared" si="319"/>
        <v>53031.845000000001</v>
      </c>
      <c r="CC114" s="235">
        <f>CC115+CC116+CC117</f>
        <v>0</v>
      </c>
      <c r="CD114" s="235">
        <f>CD115+CD116+CD117</f>
        <v>53031.845000000001</v>
      </c>
      <c r="CE114" s="235" t="e">
        <f>CE115+#REF!+CE116</f>
        <v>#REF!</v>
      </c>
      <c r="CF114" s="235" t="e">
        <f>CF115+#REF!+CF116</f>
        <v>#REF!</v>
      </c>
      <c r="CG114" s="235" t="e">
        <f>CG115+#REF!+CG116</f>
        <v>#REF!</v>
      </c>
      <c r="CH114" s="235" t="e">
        <f>CH115+#REF!+CH116</f>
        <v>#REF!</v>
      </c>
      <c r="CI114" s="235" t="e">
        <f>CI115+#REF!+CI116</f>
        <v>#REF!</v>
      </c>
      <c r="CJ114" s="235" t="e">
        <f>CJ115+#REF!+CJ116</f>
        <v>#REF!</v>
      </c>
      <c r="CK114" s="235" t="e">
        <f>CK115+#REF!+CK116</f>
        <v>#REF!</v>
      </c>
      <c r="CL114" s="235" t="e">
        <f>CL115+#REF!+CL116</f>
        <v>#REF!</v>
      </c>
      <c r="CM114" s="235" t="e">
        <f>CM115+#REF!+CM116</f>
        <v>#REF!</v>
      </c>
      <c r="CN114" s="235" t="e">
        <f>CN115+#REF!+CN116</f>
        <v>#REF!</v>
      </c>
      <c r="CO114" s="235" t="e">
        <f>CO115+#REF!+CO116</f>
        <v>#REF!</v>
      </c>
      <c r="CP114" s="235" t="e">
        <f>CP115+#REF!+CP116</f>
        <v>#REF!</v>
      </c>
      <c r="CQ114" s="235" t="e">
        <f>CQ115+#REF!+CQ116</f>
        <v>#REF!</v>
      </c>
      <c r="CR114" s="235" t="e">
        <f>CR115+#REF!+CR116</f>
        <v>#REF!</v>
      </c>
      <c r="CS114" s="235" t="e">
        <f>CS115+#REF!+CS116</f>
        <v>#REF!</v>
      </c>
      <c r="CT114" s="235"/>
      <c r="CU114" s="235"/>
      <c r="CV114" s="235"/>
      <c r="CW114" s="235">
        <f t="shared" si="320"/>
        <v>80543.645000000004</v>
      </c>
      <c r="CX114" s="235">
        <f>CX115+CX116+CX117</f>
        <v>0</v>
      </c>
      <c r="CY114" s="235">
        <f>CY115+CY116+CY117</f>
        <v>80543.645000000004</v>
      </c>
      <c r="CZ114" s="235">
        <f t="shared" si="321"/>
        <v>0</v>
      </c>
      <c r="DA114" s="235">
        <f>DA115+DA116+DA117</f>
        <v>0</v>
      </c>
      <c r="DB114" s="235">
        <f>DB115+DB116+DB117</f>
        <v>0</v>
      </c>
      <c r="DC114" s="235"/>
      <c r="DD114" s="235"/>
      <c r="DE114" s="235"/>
      <c r="DF114" s="235">
        <f t="shared" si="322"/>
        <v>0</v>
      </c>
      <c r="DG114" s="235">
        <f>DG115+DG116+DG117</f>
        <v>0</v>
      </c>
      <c r="DH114" s="235">
        <f>DH115+DH116+DH117</f>
        <v>0</v>
      </c>
      <c r="DI114" s="235">
        <f t="shared" si="292"/>
        <v>19969.713</v>
      </c>
      <c r="DJ114" s="235"/>
      <c r="DK114" s="235"/>
      <c r="DL114" s="235">
        <f>SUM(DL115:DL118)</f>
        <v>19969.713</v>
      </c>
      <c r="DM114" s="235">
        <f>DO114+DP114+DQ114</f>
        <v>11937.583000000001</v>
      </c>
      <c r="DN114" s="239">
        <f t="shared" si="144"/>
        <v>0.5977844048134292</v>
      </c>
      <c r="DO114" s="235">
        <f>DO115+DO116+DO117</f>
        <v>0</v>
      </c>
      <c r="DP114" s="235"/>
      <c r="DQ114" s="235">
        <f>DQ115+DQ116+DQ117</f>
        <v>11937.583000000001</v>
      </c>
      <c r="DR114" s="235">
        <f t="shared" si="145"/>
        <v>0</v>
      </c>
      <c r="DS114" s="239">
        <f t="shared" si="323"/>
        <v>0</v>
      </c>
      <c r="DT114" s="235">
        <f t="shared" si="324"/>
        <v>0</v>
      </c>
      <c r="DU114" s="235"/>
      <c r="DV114" s="235">
        <f>DV115</f>
        <v>0</v>
      </c>
      <c r="DW114" s="235"/>
      <c r="DX114" s="235">
        <f>ED114</f>
        <v>14366.381160000001</v>
      </c>
      <c r="DY114" s="228">
        <f t="shared" si="338"/>
        <v>0.71940849425327247</v>
      </c>
      <c r="DZ114" s="235"/>
      <c r="EA114" s="228"/>
      <c r="EB114" s="234"/>
      <c r="EC114" s="228"/>
      <c r="ED114" s="235">
        <f>ED115+ED117+ED118</f>
        <v>14366.381160000001</v>
      </c>
      <c r="EE114" s="228">
        <f t="shared" si="339"/>
        <v>0.71940849425327247</v>
      </c>
      <c r="EF114" s="234">
        <f t="shared" si="332"/>
        <v>5603.3318400000007</v>
      </c>
      <c r="EG114" s="228">
        <f t="shared" si="314"/>
        <v>0.28059150574672759</v>
      </c>
      <c r="EH114" s="300"/>
      <c r="EI114" s="238"/>
      <c r="EJ114" s="234">
        <f>EJ115+EJ117+EJ118</f>
        <v>5603.3318400000007</v>
      </c>
      <c r="EK114" s="234">
        <f>EW114</f>
        <v>14366.381160000001</v>
      </c>
      <c r="EL114" s="228">
        <f t="shared" si="342"/>
        <v>0.71940849425327247</v>
      </c>
      <c r="EM114" s="228">
        <f t="shared" si="343"/>
        <v>1.2034581171079606</v>
      </c>
      <c r="EN114" s="228"/>
      <c r="EO114" s="228"/>
      <c r="EP114" s="228"/>
      <c r="EQ114" s="228"/>
      <c r="ER114" s="228"/>
      <c r="ES114" s="234"/>
      <c r="ET114" s="228"/>
      <c r="EU114" s="238"/>
      <c r="EV114" s="228"/>
      <c r="EW114" s="234">
        <f>SUM(EW115:EW118)</f>
        <v>14366.381160000001</v>
      </c>
      <c r="EX114" s="228">
        <f t="shared" si="344"/>
        <v>0.71940849425327247</v>
      </c>
      <c r="EY114" s="235">
        <f t="shared" si="333"/>
        <v>5603.3318399999989</v>
      </c>
      <c r="EZ114" s="228">
        <f t="shared" si="317"/>
        <v>0.28059150574672753</v>
      </c>
      <c r="FA114" s="238"/>
      <c r="FB114" s="238"/>
      <c r="FC114" s="235">
        <f t="shared" si="337"/>
        <v>5603.3318399999989</v>
      </c>
      <c r="FD114" s="234">
        <f>FJ114</f>
        <v>24297.204279999998</v>
      </c>
      <c r="FE114" s="228">
        <f t="shared" si="340"/>
        <v>1.2167027277758071</v>
      </c>
      <c r="FF114" s="234"/>
      <c r="FG114" s="228"/>
      <c r="FH114" s="235"/>
      <c r="FI114" s="235"/>
      <c r="FJ114" s="234">
        <f>FJ115+FJ116+FJ117</f>
        <v>24297.204279999998</v>
      </c>
      <c r="FK114" s="228">
        <f t="shared" si="328"/>
        <v>1.2167027277758071</v>
      </c>
      <c r="FL114" s="293">
        <f t="shared" si="335"/>
        <v>0</v>
      </c>
      <c r="FM114" s="228">
        <f t="shared" si="341"/>
        <v>0</v>
      </c>
      <c r="FN114" s="234"/>
      <c r="FO114" s="228"/>
      <c r="FP114" s="235"/>
      <c r="FQ114" s="235"/>
      <c r="FR114" s="234">
        <f>FR115+FR116+FR117</f>
        <v>0</v>
      </c>
      <c r="FS114" s="228" t="e">
        <f t="shared" si="329"/>
        <v>#DIV/0!</v>
      </c>
      <c r="FT114" s="234">
        <f t="shared" si="336"/>
        <v>0</v>
      </c>
      <c r="FU114" s="228">
        <f t="shared" si="315"/>
        <v>0</v>
      </c>
      <c r="FV114" s="234"/>
      <c r="FW114" s="235"/>
      <c r="FX114" s="235"/>
      <c r="FY114" s="234">
        <f>FY115+FY116+FY117</f>
        <v>0</v>
      </c>
      <c r="FZ114" s="228" t="e">
        <f t="shared" si="330"/>
        <v>#DIV/0!</v>
      </c>
      <c r="GA114" s="241"/>
      <c r="GB114" s="242"/>
      <c r="GC114" s="242"/>
      <c r="GD114" s="242"/>
      <c r="GE114" s="242"/>
      <c r="GF114" s="242"/>
      <c r="GG114" s="242"/>
    </row>
    <row r="115" spans="2:189" s="410" customFormat="1" ht="93.75" customHeight="1" x14ac:dyDescent="0.25">
      <c r="B115" s="299" t="s">
        <v>151</v>
      </c>
      <c r="C115" s="415" t="s">
        <v>257</v>
      </c>
      <c r="D115" s="404"/>
      <c r="E115" s="293"/>
      <c r="F115" s="293"/>
      <c r="G115" s="293"/>
      <c r="H115" s="293"/>
      <c r="I115" s="293"/>
      <c r="J115" s="293"/>
      <c r="K115" s="293"/>
      <c r="L115" s="293"/>
      <c r="M115" s="293"/>
      <c r="N115" s="293"/>
      <c r="O115" s="293"/>
      <c r="P115" s="293"/>
      <c r="Q115" s="294"/>
      <c r="R115" s="294"/>
      <c r="S115" s="294"/>
      <c r="T115" s="294"/>
      <c r="U115" s="294"/>
      <c r="V115" s="294"/>
      <c r="W115" s="294"/>
      <c r="X115" s="294"/>
      <c r="Y115" s="294"/>
      <c r="Z115" s="294"/>
      <c r="AA115" s="294"/>
      <c r="AB115" s="294"/>
      <c r="AC115" s="294"/>
      <c r="AD115" s="294"/>
      <c r="AE115" s="294"/>
      <c r="AF115" s="294"/>
      <c r="AG115" s="294"/>
      <c r="AH115" s="294"/>
      <c r="AI115" s="294"/>
      <c r="AJ115" s="294"/>
      <c r="AK115" s="311"/>
      <c r="AL115" s="311"/>
      <c r="AM115" s="407"/>
      <c r="AN115" s="407"/>
      <c r="AO115" s="309"/>
      <c r="AP115" s="294"/>
      <c r="AQ115" s="294"/>
      <c r="AR115" s="311"/>
      <c r="AS115" s="294"/>
      <c r="AT115" s="294"/>
      <c r="AU115" s="294"/>
      <c r="AV115" s="294"/>
      <c r="AW115" s="294"/>
      <c r="AX115" s="294"/>
      <c r="AY115" s="294"/>
      <c r="AZ115" s="294"/>
      <c r="BA115" s="294"/>
      <c r="BB115" s="294"/>
      <c r="BC115" s="294"/>
      <c r="BD115" s="294"/>
      <c r="BE115" s="294"/>
      <c r="BF115" s="294"/>
      <c r="BG115" s="294"/>
      <c r="BH115" s="294"/>
      <c r="BI115" s="294"/>
      <c r="BJ115" s="294"/>
      <c r="BK115" s="310"/>
      <c r="BL115" s="311"/>
      <c r="BM115" s="311"/>
      <c r="BN115" s="311"/>
      <c r="BO115" s="311"/>
      <c r="BP115" s="311"/>
      <c r="BQ115" s="311"/>
      <c r="BR115" s="311"/>
      <c r="BS115" s="311"/>
      <c r="BT115" s="311"/>
      <c r="BU115" s="311"/>
      <c r="BV115" s="294"/>
      <c r="BW115" s="294"/>
      <c r="BX115" s="294"/>
      <c r="BY115" s="294"/>
      <c r="BZ115" s="294"/>
      <c r="CA115" s="294"/>
      <c r="CB115" s="294">
        <f t="shared" si="319"/>
        <v>43614.553</v>
      </c>
      <c r="CC115" s="294"/>
      <c r="CD115" s="294">
        <v>43614.553</v>
      </c>
      <c r="CE115" s="311"/>
      <c r="CF115" s="311"/>
      <c r="CG115" s="294"/>
      <c r="CH115" s="294"/>
      <c r="CI115" s="294"/>
      <c r="CJ115" s="294"/>
      <c r="CK115" s="294"/>
      <c r="CL115" s="294"/>
      <c r="CM115" s="294"/>
      <c r="CN115" s="294"/>
      <c r="CO115" s="294"/>
      <c r="CP115" s="294"/>
      <c r="CQ115" s="294"/>
      <c r="CR115" s="294"/>
      <c r="CS115" s="294"/>
      <c r="CT115" s="294"/>
      <c r="CU115" s="294"/>
      <c r="CV115" s="294"/>
      <c r="CW115" s="294">
        <f t="shared" si="320"/>
        <v>71126.353000000003</v>
      </c>
      <c r="CX115" s="294"/>
      <c r="CY115" s="294">
        <v>71126.353000000003</v>
      </c>
      <c r="CZ115" s="294">
        <f t="shared" si="321"/>
        <v>0</v>
      </c>
      <c r="DA115" s="294"/>
      <c r="DB115" s="294"/>
      <c r="DC115" s="294"/>
      <c r="DD115" s="294"/>
      <c r="DE115" s="294"/>
      <c r="DF115" s="294">
        <f t="shared" si="322"/>
        <v>0</v>
      </c>
      <c r="DG115" s="294"/>
      <c r="DH115" s="294"/>
      <c r="DI115" s="294">
        <f t="shared" si="292"/>
        <v>11937.583000000001</v>
      </c>
      <c r="DJ115" s="294"/>
      <c r="DK115" s="294"/>
      <c r="DL115" s="294">
        <f>'[6]2020_2022_уточн'!$ES$137</f>
        <v>11937.583000000001</v>
      </c>
      <c r="DM115" s="294">
        <f>DO115+DP115+DQ115</f>
        <v>11937.583000000001</v>
      </c>
      <c r="DN115" s="339">
        <f t="shared" ref="DN115:DN172" si="345">DM115/DI115</f>
        <v>1</v>
      </c>
      <c r="DO115" s="294">
        <v>0</v>
      </c>
      <c r="DP115" s="294"/>
      <c r="DQ115" s="294">
        <f>DL115</f>
        <v>11937.583000000001</v>
      </c>
      <c r="DR115" s="294">
        <f t="shared" si="145"/>
        <v>0</v>
      </c>
      <c r="DS115" s="339">
        <f t="shared" si="323"/>
        <v>0</v>
      </c>
      <c r="DT115" s="294">
        <f t="shared" si="324"/>
        <v>0</v>
      </c>
      <c r="DU115" s="294"/>
      <c r="DV115" s="294">
        <f>DL115-DQ115</f>
        <v>0</v>
      </c>
      <c r="DW115" s="294"/>
      <c r="DX115" s="294">
        <f>ED115</f>
        <v>11937.583000000001</v>
      </c>
      <c r="DY115" s="312">
        <f t="shared" si="338"/>
        <v>1</v>
      </c>
      <c r="DZ115" s="294"/>
      <c r="EA115" s="312"/>
      <c r="EB115" s="293"/>
      <c r="EC115" s="312"/>
      <c r="ED115" s="294">
        <v>11937.583000000001</v>
      </c>
      <c r="EE115" s="312">
        <f t="shared" si="339"/>
        <v>1</v>
      </c>
      <c r="EF115" s="293">
        <f t="shared" si="332"/>
        <v>0</v>
      </c>
      <c r="EG115" s="228">
        <f t="shared" si="314"/>
        <v>0</v>
      </c>
      <c r="EH115" s="316"/>
      <c r="EI115" s="294"/>
      <c r="EJ115" s="293">
        <f t="shared" ref="EJ115:EJ118" si="346">DL115-ED115</f>
        <v>0</v>
      </c>
      <c r="EK115" s="293">
        <f>EW115</f>
        <v>11937.583000000001</v>
      </c>
      <c r="EL115" s="312">
        <f t="shared" si="342"/>
        <v>1</v>
      </c>
      <c r="EM115" s="312">
        <f t="shared" si="343"/>
        <v>1</v>
      </c>
      <c r="EN115" s="312"/>
      <c r="EO115" s="312"/>
      <c r="EP115" s="312"/>
      <c r="EQ115" s="312"/>
      <c r="ER115" s="312"/>
      <c r="ES115" s="293"/>
      <c r="ET115" s="312"/>
      <c r="EU115" s="311"/>
      <c r="EV115" s="312"/>
      <c r="EW115" s="293">
        <f>DL115</f>
        <v>11937.583000000001</v>
      </c>
      <c r="EX115" s="312">
        <f t="shared" si="344"/>
        <v>1</v>
      </c>
      <c r="EY115" s="294">
        <f t="shared" si="333"/>
        <v>0</v>
      </c>
      <c r="EZ115" s="228">
        <f t="shared" si="317"/>
        <v>0</v>
      </c>
      <c r="FA115" s="311"/>
      <c r="FB115" s="294"/>
      <c r="FC115" s="294">
        <f t="shared" si="337"/>
        <v>0</v>
      </c>
      <c r="FD115" s="293">
        <f>FJ115</f>
        <v>11937.583000000001</v>
      </c>
      <c r="FE115" s="312">
        <f t="shared" si="340"/>
        <v>1</v>
      </c>
      <c r="FF115" s="293"/>
      <c r="FG115" s="312"/>
      <c r="FH115" s="294"/>
      <c r="FI115" s="294"/>
      <c r="FJ115" s="293">
        <f>'[7]дор.фонд на 01.04.20 (март)'!$AO$101</f>
        <v>11937.583000000001</v>
      </c>
      <c r="FK115" s="312">
        <f t="shared" si="328"/>
        <v>1</v>
      </c>
      <c r="FL115" s="293">
        <f t="shared" si="335"/>
        <v>0</v>
      </c>
      <c r="FM115" s="312">
        <f t="shared" si="341"/>
        <v>0</v>
      </c>
      <c r="FN115" s="293"/>
      <c r="FO115" s="312"/>
      <c r="FP115" s="294"/>
      <c r="FQ115" s="294"/>
      <c r="FR115" s="293"/>
      <c r="FS115" s="312" t="e">
        <f t="shared" si="329"/>
        <v>#DIV/0!</v>
      </c>
      <c r="FT115" s="293">
        <f t="shared" si="336"/>
        <v>0</v>
      </c>
      <c r="FU115" s="312">
        <f t="shared" si="315"/>
        <v>0</v>
      </c>
      <c r="FV115" s="293"/>
      <c r="FW115" s="294"/>
      <c r="FX115" s="294"/>
      <c r="FY115" s="293">
        <f>EW115-ED115</f>
        <v>0</v>
      </c>
      <c r="FZ115" s="312" t="e">
        <f t="shared" si="330"/>
        <v>#DIV/0!</v>
      </c>
      <c r="GA115" s="409"/>
    </row>
    <row r="116" spans="2:189" s="410" customFormat="1" ht="78" hidden="1" customHeight="1" x14ac:dyDescent="0.2">
      <c r="B116" s="299" t="s">
        <v>241</v>
      </c>
      <c r="C116" s="415" t="s">
        <v>258</v>
      </c>
      <c r="D116" s="404"/>
      <c r="E116" s="293"/>
      <c r="F116" s="293"/>
      <c r="G116" s="293"/>
      <c r="H116" s="293"/>
      <c r="I116" s="405"/>
      <c r="J116" s="405"/>
      <c r="K116" s="293"/>
      <c r="L116" s="293"/>
      <c r="M116" s="293"/>
      <c r="N116" s="293"/>
      <c r="O116" s="405"/>
      <c r="P116" s="405"/>
      <c r="Q116" s="294"/>
      <c r="R116" s="294"/>
      <c r="S116" s="294"/>
      <c r="T116" s="294"/>
      <c r="U116" s="294"/>
      <c r="V116" s="294"/>
      <c r="W116" s="294"/>
      <c r="X116" s="406"/>
      <c r="Y116" s="406"/>
      <c r="Z116" s="294"/>
      <c r="AA116" s="294"/>
      <c r="AB116" s="294"/>
      <c r="AC116" s="294"/>
      <c r="AD116" s="294"/>
      <c r="AE116" s="294"/>
      <c r="AF116" s="294"/>
      <c r="AG116" s="294"/>
      <c r="AH116" s="294"/>
      <c r="AI116" s="294"/>
      <c r="AJ116" s="294"/>
      <c r="AK116" s="311"/>
      <c r="AL116" s="311"/>
      <c r="AM116" s="407"/>
      <c r="AN116" s="407"/>
      <c r="AO116" s="309"/>
      <c r="AP116" s="294"/>
      <c r="AQ116" s="294"/>
      <c r="AR116" s="311"/>
      <c r="AS116" s="294"/>
      <c r="AT116" s="294"/>
      <c r="AU116" s="294"/>
      <c r="AV116" s="294"/>
      <c r="AW116" s="406"/>
      <c r="AX116" s="294"/>
      <c r="AY116" s="294"/>
      <c r="AZ116" s="294"/>
      <c r="BA116" s="294"/>
      <c r="BB116" s="294"/>
      <c r="BC116" s="294"/>
      <c r="BD116" s="294"/>
      <c r="BE116" s="294"/>
      <c r="BF116" s="406"/>
      <c r="BG116" s="294"/>
      <c r="BH116" s="294"/>
      <c r="BI116" s="294"/>
      <c r="BJ116" s="294"/>
      <c r="BK116" s="310"/>
      <c r="BL116" s="311"/>
      <c r="BM116" s="311"/>
      <c r="BN116" s="311"/>
      <c r="BO116" s="311"/>
      <c r="BP116" s="311"/>
      <c r="BQ116" s="311"/>
      <c r="BR116" s="311"/>
      <c r="BS116" s="311"/>
      <c r="BT116" s="311"/>
      <c r="BU116" s="311"/>
      <c r="BV116" s="294"/>
      <c r="BW116" s="294"/>
      <c r="BX116" s="294"/>
      <c r="BY116" s="294"/>
      <c r="BZ116" s="406"/>
      <c r="CA116" s="406"/>
      <c r="CB116" s="294">
        <f t="shared" si="319"/>
        <v>9417.2919999999995</v>
      </c>
      <c r="CC116" s="294"/>
      <c r="CD116" s="294">
        <v>9417.2919999999995</v>
      </c>
      <c r="CE116" s="311"/>
      <c r="CF116" s="311"/>
      <c r="CG116" s="294"/>
      <c r="CH116" s="294"/>
      <c r="CI116" s="294"/>
      <c r="CJ116" s="294"/>
      <c r="CK116" s="294"/>
      <c r="CL116" s="406"/>
      <c r="CM116" s="294"/>
      <c r="CN116" s="294"/>
      <c r="CO116" s="294"/>
      <c r="CP116" s="294"/>
      <c r="CQ116" s="294"/>
      <c r="CR116" s="294"/>
      <c r="CS116" s="294"/>
      <c r="CT116" s="294"/>
      <c r="CU116" s="294"/>
      <c r="CV116" s="294"/>
      <c r="CW116" s="294">
        <f t="shared" si="320"/>
        <v>9417.2919999999995</v>
      </c>
      <c r="CX116" s="294"/>
      <c r="CY116" s="294">
        <v>9417.2919999999995</v>
      </c>
      <c r="CZ116" s="294">
        <f t="shared" si="321"/>
        <v>0</v>
      </c>
      <c r="DA116" s="294"/>
      <c r="DB116" s="294"/>
      <c r="DC116" s="294"/>
      <c r="DD116" s="294"/>
      <c r="DE116" s="294"/>
      <c r="DF116" s="294">
        <f t="shared" si="322"/>
        <v>0</v>
      </c>
      <c r="DG116" s="294"/>
      <c r="DH116" s="294"/>
      <c r="DI116" s="294">
        <f t="shared" si="292"/>
        <v>0</v>
      </c>
      <c r="DJ116" s="294"/>
      <c r="DK116" s="294"/>
      <c r="DL116" s="294">
        <v>0</v>
      </c>
      <c r="DM116" s="275">
        <f t="shared" si="331"/>
        <v>0</v>
      </c>
      <c r="DN116" s="280" t="e">
        <f t="shared" si="345"/>
        <v>#DIV/0!</v>
      </c>
      <c r="DO116" s="294">
        <v>0</v>
      </c>
      <c r="DP116" s="294"/>
      <c r="DQ116" s="294">
        <f>'[5]проект Бюдж 19-21_разв'!$DN$101</f>
        <v>0</v>
      </c>
      <c r="DR116" s="235">
        <f t="shared" ref="DR116:DR172" si="347">DT116+DU116+DV116</f>
        <v>0</v>
      </c>
      <c r="DS116" s="239" t="e">
        <f t="shared" si="323"/>
        <v>#DIV/0!</v>
      </c>
      <c r="DT116" s="235">
        <f t="shared" si="324"/>
        <v>0</v>
      </c>
      <c r="DU116" s="294"/>
      <c r="DV116" s="294"/>
      <c r="DW116" s="294"/>
      <c r="DX116" s="294" t="e">
        <f>DZ116+EE116</f>
        <v>#DIV/0!</v>
      </c>
      <c r="DY116" s="312" t="e">
        <f t="shared" si="338"/>
        <v>#DIV/0!</v>
      </c>
      <c r="DZ116" s="294"/>
      <c r="EA116" s="312"/>
      <c r="EB116" s="234"/>
      <c r="EC116" s="312"/>
      <c r="ED116" s="294">
        <v>0</v>
      </c>
      <c r="EE116" s="312" t="e">
        <f t="shared" si="339"/>
        <v>#DIV/0!</v>
      </c>
      <c r="EF116" s="293">
        <f t="shared" si="332"/>
        <v>0</v>
      </c>
      <c r="EG116" s="228" t="e">
        <f t="shared" si="314"/>
        <v>#DIV/0!</v>
      </c>
      <c r="EH116" s="316"/>
      <c r="EI116" s="294"/>
      <c r="EJ116" s="293">
        <f t="shared" si="346"/>
        <v>0</v>
      </c>
      <c r="EK116" s="293">
        <f t="shared" ref="EK116:EK118" si="348">EW116</f>
        <v>0</v>
      </c>
      <c r="EL116" s="312" t="e">
        <f t="shared" si="342"/>
        <v>#DIV/0!</v>
      </c>
      <c r="EM116" s="281" t="e">
        <f t="shared" si="343"/>
        <v>#DIV/0!</v>
      </c>
      <c r="EN116" s="312"/>
      <c r="EO116" s="312"/>
      <c r="EP116" s="312"/>
      <c r="EQ116" s="312"/>
      <c r="ER116" s="312"/>
      <c r="ES116" s="293"/>
      <c r="ET116" s="312"/>
      <c r="EU116" s="311"/>
      <c r="EV116" s="312"/>
      <c r="EW116" s="293">
        <v>0</v>
      </c>
      <c r="EX116" s="312" t="e">
        <f t="shared" si="344"/>
        <v>#DIV/0!</v>
      </c>
      <c r="EY116" s="294">
        <f t="shared" si="333"/>
        <v>0</v>
      </c>
      <c r="EZ116" s="228" t="e">
        <f t="shared" si="317"/>
        <v>#DIV/0!</v>
      </c>
      <c r="FA116" s="311"/>
      <c r="FB116" s="294"/>
      <c r="FC116" s="294">
        <f t="shared" si="337"/>
        <v>0</v>
      </c>
      <c r="FD116" s="293">
        <f t="shared" ref="FD116:FD124" si="349">FJ116</f>
        <v>9417.2919999999995</v>
      </c>
      <c r="FE116" s="312" t="e">
        <f t="shared" si="340"/>
        <v>#DIV/0!</v>
      </c>
      <c r="FF116" s="293"/>
      <c r="FG116" s="312"/>
      <c r="FH116" s="294"/>
      <c r="FI116" s="294"/>
      <c r="FJ116" s="293">
        <f>'[7]дор.фонд на 01.04.20 (март)'!$AO$109</f>
        <v>9417.2919999999995</v>
      </c>
      <c r="FK116" s="312" t="e">
        <f t="shared" si="328"/>
        <v>#DIV/0!</v>
      </c>
      <c r="FL116" s="293">
        <f t="shared" si="335"/>
        <v>0</v>
      </c>
      <c r="FM116" s="312" t="e">
        <f t="shared" si="341"/>
        <v>#DIV/0!</v>
      </c>
      <c r="FN116" s="293"/>
      <c r="FO116" s="312"/>
      <c r="FP116" s="294"/>
      <c r="FQ116" s="294"/>
      <c r="FR116" s="293"/>
      <c r="FS116" s="312" t="e">
        <f t="shared" si="329"/>
        <v>#DIV/0!</v>
      </c>
      <c r="FT116" s="293">
        <f t="shared" si="336"/>
        <v>0</v>
      </c>
      <c r="FU116" s="312" t="e">
        <f t="shared" si="315"/>
        <v>#DIV/0!</v>
      </c>
      <c r="FV116" s="293"/>
      <c r="FW116" s="294"/>
      <c r="FX116" s="294"/>
      <c r="FY116" s="293">
        <f>EW116-ED116</f>
        <v>0</v>
      </c>
      <c r="FZ116" s="312" t="e">
        <f t="shared" si="330"/>
        <v>#DIV/0!</v>
      </c>
      <c r="GA116" s="409"/>
    </row>
    <row r="117" spans="2:189" s="410" customFormat="1" ht="82.5" customHeight="1" x14ac:dyDescent="0.25">
      <c r="B117" s="299" t="s">
        <v>241</v>
      </c>
      <c r="C117" s="415" t="s">
        <v>259</v>
      </c>
      <c r="D117" s="404"/>
      <c r="E117" s="293"/>
      <c r="F117" s="293"/>
      <c r="G117" s="293"/>
      <c r="H117" s="293"/>
      <c r="I117" s="405"/>
      <c r="J117" s="405"/>
      <c r="K117" s="293"/>
      <c r="L117" s="293"/>
      <c r="M117" s="293"/>
      <c r="N117" s="293"/>
      <c r="O117" s="405"/>
      <c r="P117" s="405"/>
      <c r="Q117" s="294"/>
      <c r="R117" s="294"/>
      <c r="S117" s="294"/>
      <c r="T117" s="294"/>
      <c r="U117" s="294"/>
      <c r="V117" s="294"/>
      <c r="W117" s="294"/>
      <c r="X117" s="406"/>
      <c r="Y117" s="406"/>
      <c r="Z117" s="294"/>
      <c r="AA117" s="294"/>
      <c r="AB117" s="294"/>
      <c r="AC117" s="294"/>
      <c r="AD117" s="294"/>
      <c r="AE117" s="294"/>
      <c r="AF117" s="294"/>
      <c r="AG117" s="294"/>
      <c r="AH117" s="294"/>
      <c r="AI117" s="294"/>
      <c r="AJ117" s="294"/>
      <c r="AK117" s="311"/>
      <c r="AL117" s="311"/>
      <c r="AM117" s="407"/>
      <c r="AN117" s="407"/>
      <c r="AO117" s="309"/>
      <c r="AP117" s="294"/>
      <c r="AQ117" s="294"/>
      <c r="AR117" s="311"/>
      <c r="AS117" s="294"/>
      <c r="AT117" s="294"/>
      <c r="AU117" s="294"/>
      <c r="AV117" s="294"/>
      <c r="AW117" s="406"/>
      <c r="AX117" s="294"/>
      <c r="AY117" s="294"/>
      <c r="AZ117" s="294"/>
      <c r="BA117" s="294"/>
      <c r="BB117" s="294"/>
      <c r="BC117" s="294"/>
      <c r="BD117" s="294"/>
      <c r="BE117" s="294"/>
      <c r="BF117" s="406"/>
      <c r="BG117" s="294"/>
      <c r="BH117" s="294"/>
      <c r="BI117" s="294"/>
      <c r="BJ117" s="294"/>
      <c r="BK117" s="310"/>
      <c r="BL117" s="311"/>
      <c r="BM117" s="311"/>
      <c r="BN117" s="311"/>
      <c r="BO117" s="311"/>
      <c r="BP117" s="311"/>
      <c r="BQ117" s="311"/>
      <c r="BR117" s="311"/>
      <c r="BS117" s="311"/>
      <c r="BT117" s="311"/>
      <c r="BU117" s="311"/>
      <c r="BV117" s="294"/>
      <c r="BW117" s="294"/>
      <c r="BX117" s="294"/>
      <c r="BY117" s="294"/>
      <c r="BZ117" s="406"/>
      <c r="CA117" s="406"/>
      <c r="CB117" s="294">
        <f t="shared" si="319"/>
        <v>0</v>
      </c>
      <c r="CC117" s="294"/>
      <c r="CD117" s="294"/>
      <c r="CE117" s="311"/>
      <c r="CF117" s="311"/>
      <c r="CG117" s="294"/>
      <c r="CH117" s="294"/>
      <c r="CI117" s="294"/>
      <c r="CJ117" s="294"/>
      <c r="CK117" s="294"/>
      <c r="CL117" s="406"/>
      <c r="CM117" s="294"/>
      <c r="CN117" s="294"/>
      <c r="CO117" s="294"/>
      <c r="CP117" s="294"/>
      <c r="CQ117" s="294"/>
      <c r="CR117" s="294"/>
      <c r="CS117" s="294"/>
      <c r="CT117" s="294"/>
      <c r="CU117" s="294"/>
      <c r="CV117" s="294"/>
      <c r="CW117" s="294">
        <f t="shared" si="320"/>
        <v>0</v>
      </c>
      <c r="CX117" s="294"/>
      <c r="CY117" s="408"/>
      <c r="CZ117" s="294">
        <f t="shared" si="321"/>
        <v>0</v>
      </c>
      <c r="DA117" s="294"/>
      <c r="DB117" s="294"/>
      <c r="DC117" s="294"/>
      <c r="DD117" s="294"/>
      <c r="DE117" s="294"/>
      <c r="DF117" s="294">
        <f t="shared" si="322"/>
        <v>0</v>
      </c>
      <c r="DG117" s="294"/>
      <c r="DH117" s="294"/>
      <c r="DI117" s="294">
        <f t="shared" si="292"/>
        <v>2942.33</v>
      </c>
      <c r="DJ117" s="294"/>
      <c r="DK117" s="294"/>
      <c r="DL117" s="294">
        <f>'[9]2020_2022_нов версия'!$EJ$138</f>
        <v>2942.33</v>
      </c>
      <c r="DM117" s="275">
        <f t="shared" si="331"/>
        <v>0</v>
      </c>
      <c r="DN117" s="280">
        <f t="shared" si="345"/>
        <v>0</v>
      </c>
      <c r="DO117" s="294">
        <v>0</v>
      </c>
      <c r="DP117" s="294"/>
      <c r="DQ117" s="294">
        <v>0</v>
      </c>
      <c r="DR117" s="235">
        <f t="shared" si="347"/>
        <v>0</v>
      </c>
      <c r="DS117" s="239">
        <f t="shared" si="323"/>
        <v>0</v>
      </c>
      <c r="DT117" s="235">
        <f t="shared" si="324"/>
        <v>0</v>
      </c>
      <c r="DU117" s="294"/>
      <c r="DV117" s="294"/>
      <c r="DW117" s="294"/>
      <c r="DX117" s="294">
        <f>ED117</f>
        <v>2428.7981599999998</v>
      </c>
      <c r="DY117" s="228">
        <f t="shared" si="338"/>
        <v>0.8254676259970839</v>
      </c>
      <c r="DZ117" s="294"/>
      <c r="EA117" s="228"/>
      <c r="EB117" s="234"/>
      <c r="EC117" s="228"/>
      <c r="ED117" s="294">
        <v>2428.7981599999998</v>
      </c>
      <c r="EE117" s="228">
        <f t="shared" si="339"/>
        <v>0.8254676259970839</v>
      </c>
      <c r="EF117" s="293">
        <f t="shared" si="332"/>
        <v>513.5318400000001</v>
      </c>
      <c r="EG117" s="228">
        <f t="shared" si="314"/>
        <v>0.1745323740029161</v>
      </c>
      <c r="EH117" s="316"/>
      <c r="EI117" s="294"/>
      <c r="EJ117" s="293">
        <f t="shared" si="346"/>
        <v>513.5318400000001</v>
      </c>
      <c r="EK117" s="293">
        <f t="shared" si="348"/>
        <v>2428.7981599999998</v>
      </c>
      <c r="EL117" s="312">
        <f t="shared" si="342"/>
        <v>0.8254676259970839</v>
      </c>
      <c r="EM117" s="281" t="e">
        <f t="shared" si="343"/>
        <v>#DIV/0!</v>
      </c>
      <c r="EN117" s="228"/>
      <c r="EO117" s="228"/>
      <c r="EP117" s="228"/>
      <c r="EQ117" s="228"/>
      <c r="ER117" s="228"/>
      <c r="ES117" s="293"/>
      <c r="ET117" s="228"/>
      <c r="EU117" s="238"/>
      <c r="EV117" s="228"/>
      <c r="EW117" s="293">
        <v>2428.7981599999998</v>
      </c>
      <c r="EX117" s="228">
        <f t="shared" si="344"/>
        <v>0.8254676259970839</v>
      </c>
      <c r="EY117" s="294">
        <f t="shared" si="333"/>
        <v>513.5318400000001</v>
      </c>
      <c r="EZ117" s="228">
        <f t="shared" si="317"/>
        <v>0.1745323740029161</v>
      </c>
      <c r="FA117" s="311"/>
      <c r="FB117" s="294"/>
      <c r="FC117" s="294">
        <f t="shared" si="337"/>
        <v>513.5318400000001</v>
      </c>
      <c r="FD117" s="293">
        <f t="shared" si="349"/>
        <v>2942.3292799999999</v>
      </c>
      <c r="FE117" s="228">
        <f t="shared" si="340"/>
        <v>0.99999975529597296</v>
      </c>
      <c r="FF117" s="293"/>
      <c r="FG117" s="228"/>
      <c r="FH117" s="294"/>
      <c r="FI117" s="294"/>
      <c r="FJ117" s="293">
        <f>'[7]дор.фонд на 01.04.20 (март)'!$AO$95</f>
        <v>2942.3292799999999</v>
      </c>
      <c r="FK117" s="312">
        <f t="shared" si="328"/>
        <v>0.99999975529597296</v>
      </c>
      <c r="FL117" s="293">
        <f t="shared" si="335"/>
        <v>0</v>
      </c>
      <c r="FM117" s="228" t="e">
        <f t="shared" si="341"/>
        <v>#DIV/0!</v>
      </c>
      <c r="FN117" s="293"/>
      <c r="FO117" s="228"/>
      <c r="FP117" s="294"/>
      <c r="FQ117" s="294"/>
      <c r="FR117" s="293"/>
      <c r="FS117" s="312" t="e">
        <f t="shared" si="329"/>
        <v>#DIV/0!</v>
      </c>
      <c r="FT117" s="293">
        <f t="shared" si="336"/>
        <v>0</v>
      </c>
      <c r="FU117" s="228">
        <f t="shared" si="315"/>
        <v>0</v>
      </c>
      <c r="FV117" s="293"/>
      <c r="FW117" s="294"/>
      <c r="FX117" s="294"/>
      <c r="FY117" s="293">
        <f>EW117-ED117</f>
        <v>0</v>
      </c>
      <c r="FZ117" s="312" t="e">
        <f t="shared" si="330"/>
        <v>#DIV/0!</v>
      </c>
      <c r="GA117" s="302" t="s">
        <v>260</v>
      </c>
    </row>
    <row r="118" spans="2:189" s="410" customFormat="1" ht="82.5" customHeight="1" x14ac:dyDescent="0.25">
      <c r="B118" s="299" t="s">
        <v>78</v>
      </c>
      <c r="C118" s="415" t="s">
        <v>261</v>
      </c>
      <c r="D118" s="404"/>
      <c r="E118" s="293"/>
      <c r="F118" s="293"/>
      <c r="G118" s="293"/>
      <c r="H118" s="293"/>
      <c r="I118" s="405"/>
      <c r="J118" s="405"/>
      <c r="K118" s="293"/>
      <c r="L118" s="293"/>
      <c r="M118" s="293"/>
      <c r="N118" s="293"/>
      <c r="O118" s="405"/>
      <c r="P118" s="405"/>
      <c r="Q118" s="294"/>
      <c r="R118" s="294"/>
      <c r="S118" s="294"/>
      <c r="T118" s="294"/>
      <c r="U118" s="294"/>
      <c r="V118" s="294"/>
      <c r="W118" s="294"/>
      <c r="X118" s="406"/>
      <c r="Y118" s="406"/>
      <c r="Z118" s="294"/>
      <c r="AA118" s="294"/>
      <c r="AB118" s="294"/>
      <c r="AC118" s="294"/>
      <c r="AD118" s="294"/>
      <c r="AE118" s="294"/>
      <c r="AF118" s="294"/>
      <c r="AG118" s="294"/>
      <c r="AH118" s="294"/>
      <c r="AI118" s="294"/>
      <c r="AJ118" s="294"/>
      <c r="AK118" s="311"/>
      <c r="AL118" s="311"/>
      <c r="AM118" s="407"/>
      <c r="AN118" s="407"/>
      <c r="AO118" s="309"/>
      <c r="AP118" s="294"/>
      <c r="AQ118" s="294"/>
      <c r="AR118" s="311"/>
      <c r="AS118" s="294"/>
      <c r="AT118" s="294"/>
      <c r="AU118" s="294"/>
      <c r="AV118" s="294"/>
      <c r="AW118" s="406"/>
      <c r="AX118" s="294"/>
      <c r="AY118" s="294"/>
      <c r="AZ118" s="294"/>
      <c r="BA118" s="294"/>
      <c r="BB118" s="294"/>
      <c r="BC118" s="294"/>
      <c r="BD118" s="294"/>
      <c r="BE118" s="294"/>
      <c r="BF118" s="406"/>
      <c r="BG118" s="294"/>
      <c r="BH118" s="294"/>
      <c r="BI118" s="294"/>
      <c r="BJ118" s="294"/>
      <c r="BK118" s="310"/>
      <c r="BL118" s="311"/>
      <c r="BM118" s="311"/>
      <c r="BN118" s="311"/>
      <c r="BO118" s="311"/>
      <c r="BP118" s="311"/>
      <c r="BQ118" s="311"/>
      <c r="BR118" s="311"/>
      <c r="BS118" s="311"/>
      <c r="BT118" s="311"/>
      <c r="BU118" s="311"/>
      <c r="BV118" s="294"/>
      <c r="BW118" s="294"/>
      <c r="BX118" s="294"/>
      <c r="BY118" s="294"/>
      <c r="BZ118" s="406"/>
      <c r="CA118" s="406"/>
      <c r="CB118" s="294"/>
      <c r="CC118" s="294"/>
      <c r="CD118" s="294"/>
      <c r="CE118" s="311"/>
      <c r="CF118" s="311"/>
      <c r="CG118" s="294"/>
      <c r="CH118" s="294"/>
      <c r="CI118" s="294"/>
      <c r="CJ118" s="294"/>
      <c r="CK118" s="294"/>
      <c r="CL118" s="406"/>
      <c r="CM118" s="294"/>
      <c r="CN118" s="294"/>
      <c r="CO118" s="294"/>
      <c r="CP118" s="294"/>
      <c r="CQ118" s="294"/>
      <c r="CR118" s="294"/>
      <c r="CS118" s="294"/>
      <c r="CT118" s="294"/>
      <c r="CU118" s="294"/>
      <c r="CV118" s="294"/>
      <c r="CW118" s="294"/>
      <c r="CX118" s="294"/>
      <c r="CY118" s="408"/>
      <c r="CZ118" s="294"/>
      <c r="DA118" s="294"/>
      <c r="DB118" s="294"/>
      <c r="DC118" s="294"/>
      <c r="DD118" s="294"/>
      <c r="DE118" s="294"/>
      <c r="DF118" s="294"/>
      <c r="DG118" s="294"/>
      <c r="DH118" s="294"/>
      <c r="DI118" s="294">
        <f t="shared" si="292"/>
        <v>5089.8</v>
      </c>
      <c r="DJ118" s="294"/>
      <c r="DK118" s="294"/>
      <c r="DL118" s="294">
        <f>'[6]2020_2022_уточн'!$ES$139</f>
        <v>5089.8</v>
      </c>
      <c r="DM118" s="275"/>
      <c r="DN118" s="280"/>
      <c r="DO118" s="294"/>
      <c r="DP118" s="294"/>
      <c r="DQ118" s="294"/>
      <c r="DR118" s="235"/>
      <c r="DS118" s="239"/>
      <c r="DT118" s="235"/>
      <c r="DU118" s="294"/>
      <c r="DV118" s="294"/>
      <c r="DW118" s="294"/>
      <c r="DX118" s="294">
        <f>DZ118+EE118</f>
        <v>0</v>
      </c>
      <c r="DY118" s="228">
        <f t="shared" si="338"/>
        <v>0</v>
      </c>
      <c r="DZ118" s="294"/>
      <c r="EA118" s="228"/>
      <c r="EB118" s="234"/>
      <c r="EC118" s="228"/>
      <c r="ED118" s="294">
        <v>0</v>
      </c>
      <c r="EE118" s="228">
        <f t="shared" si="339"/>
        <v>0</v>
      </c>
      <c r="EF118" s="293">
        <f t="shared" si="332"/>
        <v>5089.8</v>
      </c>
      <c r="EG118" s="228">
        <f t="shared" si="314"/>
        <v>1</v>
      </c>
      <c r="EH118" s="316"/>
      <c r="EI118" s="294"/>
      <c r="EJ118" s="293">
        <f t="shared" si="346"/>
        <v>5089.8</v>
      </c>
      <c r="EK118" s="293">
        <f t="shared" si="348"/>
        <v>0</v>
      </c>
      <c r="EL118" s="312">
        <f t="shared" si="342"/>
        <v>0</v>
      </c>
      <c r="EM118" s="281"/>
      <c r="EN118" s="228"/>
      <c r="EO118" s="228"/>
      <c r="EP118" s="228"/>
      <c r="EQ118" s="228"/>
      <c r="ER118" s="228"/>
      <c r="ES118" s="293"/>
      <c r="ET118" s="228"/>
      <c r="EU118" s="238"/>
      <c r="EV118" s="228"/>
      <c r="EW118" s="293">
        <v>0</v>
      </c>
      <c r="EX118" s="228">
        <f t="shared" si="344"/>
        <v>0</v>
      </c>
      <c r="EY118" s="294">
        <f t="shared" si="333"/>
        <v>5089.8</v>
      </c>
      <c r="EZ118" s="228">
        <f t="shared" si="317"/>
        <v>1</v>
      </c>
      <c r="FA118" s="311"/>
      <c r="FB118" s="294"/>
      <c r="FC118" s="294">
        <f t="shared" si="337"/>
        <v>5089.8</v>
      </c>
      <c r="FD118" s="293"/>
      <c r="FE118" s="228"/>
      <c r="FF118" s="293"/>
      <c r="FG118" s="228"/>
      <c r="FH118" s="294"/>
      <c r="FI118" s="294"/>
      <c r="FJ118" s="293"/>
      <c r="FK118" s="312"/>
      <c r="FL118" s="293"/>
      <c r="FM118" s="228"/>
      <c r="FN118" s="293"/>
      <c r="FO118" s="228"/>
      <c r="FP118" s="294"/>
      <c r="FQ118" s="294"/>
      <c r="FR118" s="293"/>
      <c r="FS118" s="312"/>
      <c r="FT118" s="293">
        <f>FY118</f>
        <v>0</v>
      </c>
      <c r="FU118" s="228">
        <v>0</v>
      </c>
      <c r="FV118" s="293"/>
      <c r="FW118" s="294"/>
      <c r="FX118" s="294"/>
      <c r="FY118" s="293">
        <f>EW118-ED118</f>
        <v>0</v>
      </c>
      <c r="FZ118" s="312"/>
      <c r="GA118" s="302" t="s">
        <v>262</v>
      </c>
    </row>
    <row r="119" spans="2:189" s="242" customFormat="1" ht="51.75" hidden="1" customHeight="1" x14ac:dyDescent="0.25">
      <c r="B119" s="231" t="s">
        <v>263</v>
      </c>
      <c r="C119" s="417" t="s">
        <v>264</v>
      </c>
      <c r="D119" s="233"/>
      <c r="E119" s="234"/>
      <c r="F119" s="234"/>
      <c r="G119" s="234"/>
      <c r="H119" s="234"/>
      <c r="I119" s="418"/>
      <c r="J119" s="418"/>
      <c r="K119" s="234"/>
      <c r="L119" s="234"/>
      <c r="M119" s="234"/>
      <c r="N119" s="234"/>
      <c r="O119" s="418"/>
      <c r="P119" s="418"/>
      <c r="Q119" s="235"/>
      <c r="R119" s="235"/>
      <c r="S119" s="235"/>
      <c r="T119" s="235"/>
      <c r="U119" s="235"/>
      <c r="V119" s="235"/>
      <c r="W119" s="235"/>
      <c r="X119" s="419"/>
      <c r="Y119" s="419"/>
      <c r="Z119" s="235"/>
      <c r="AA119" s="235"/>
      <c r="AB119" s="235"/>
      <c r="AC119" s="235"/>
      <c r="AD119" s="235"/>
      <c r="AE119" s="235"/>
      <c r="AF119" s="235"/>
      <c r="AG119" s="235"/>
      <c r="AH119" s="235"/>
      <c r="AI119" s="235"/>
      <c r="AJ119" s="235"/>
      <c r="AK119" s="238"/>
      <c r="AL119" s="238"/>
      <c r="AM119" s="285"/>
      <c r="AN119" s="285"/>
      <c r="AO119" s="236"/>
      <c r="AP119" s="235"/>
      <c r="AQ119" s="235"/>
      <c r="AR119" s="238"/>
      <c r="AS119" s="235"/>
      <c r="AT119" s="235"/>
      <c r="AU119" s="235"/>
      <c r="AV119" s="235"/>
      <c r="AW119" s="419"/>
      <c r="AX119" s="235"/>
      <c r="AY119" s="235"/>
      <c r="AZ119" s="235"/>
      <c r="BA119" s="235"/>
      <c r="BB119" s="235"/>
      <c r="BC119" s="235"/>
      <c r="BD119" s="235"/>
      <c r="BE119" s="235"/>
      <c r="BF119" s="419"/>
      <c r="BG119" s="235"/>
      <c r="BH119" s="235"/>
      <c r="BI119" s="235"/>
      <c r="BJ119" s="235"/>
      <c r="BK119" s="237"/>
      <c r="BL119" s="238"/>
      <c r="BM119" s="238"/>
      <c r="BN119" s="238"/>
      <c r="BO119" s="238"/>
      <c r="BP119" s="238"/>
      <c r="BQ119" s="238"/>
      <c r="BR119" s="238"/>
      <c r="BS119" s="238"/>
      <c r="BT119" s="238"/>
      <c r="BU119" s="238"/>
      <c r="BV119" s="235"/>
      <c r="BW119" s="235"/>
      <c r="BX119" s="235"/>
      <c r="BY119" s="235"/>
      <c r="BZ119" s="419"/>
      <c r="CA119" s="419"/>
      <c r="CB119" s="235"/>
      <c r="CC119" s="235"/>
      <c r="CD119" s="235"/>
      <c r="CE119" s="238"/>
      <c r="CF119" s="238"/>
      <c r="CG119" s="235"/>
      <c r="CH119" s="235"/>
      <c r="CI119" s="235"/>
      <c r="CJ119" s="235"/>
      <c r="CK119" s="235"/>
      <c r="CL119" s="419"/>
      <c r="CM119" s="235"/>
      <c r="CN119" s="235"/>
      <c r="CO119" s="235"/>
      <c r="CP119" s="235"/>
      <c r="CQ119" s="235"/>
      <c r="CR119" s="235"/>
      <c r="CS119" s="235"/>
      <c r="CT119" s="235"/>
      <c r="CU119" s="235"/>
      <c r="CV119" s="235"/>
      <c r="CW119" s="235"/>
      <c r="CX119" s="235"/>
      <c r="CY119" s="420"/>
      <c r="CZ119" s="235"/>
      <c r="DA119" s="235"/>
      <c r="DB119" s="235"/>
      <c r="DC119" s="235"/>
      <c r="DD119" s="235"/>
      <c r="DE119" s="235"/>
      <c r="DF119" s="235"/>
      <c r="DG119" s="235"/>
      <c r="DH119" s="235"/>
      <c r="DI119" s="235">
        <f t="shared" ref="DI119:DI125" si="350">DL119</f>
        <v>0</v>
      </c>
      <c r="DJ119" s="235"/>
      <c r="DK119" s="235"/>
      <c r="DL119" s="235">
        <f>DL120</f>
        <v>0</v>
      </c>
      <c r="DM119" s="275"/>
      <c r="DN119" s="280"/>
      <c r="DO119" s="235"/>
      <c r="DP119" s="235"/>
      <c r="DQ119" s="235"/>
      <c r="DR119" s="235"/>
      <c r="DS119" s="239"/>
      <c r="DT119" s="235"/>
      <c r="DU119" s="235"/>
      <c r="DV119" s="235"/>
      <c r="DW119" s="235"/>
      <c r="DX119" s="235">
        <f t="shared" ref="DX119:DX125" si="351">ED119</f>
        <v>0</v>
      </c>
      <c r="DY119" s="228" t="e">
        <f t="shared" si="338"/>
        <v>#DIV/0!</v>
      </c>
      <c r="DZ119" s="235"/>
      <c r="EA119" s="228"/>
      <c r="EB119" s="234"/>
      <c r="EC119" s="228"/>
      <c r="ED119" s="234">
        <v>0</v>
      </c>
      <c r="EE119" s="228" t="e">
        <f t="shared" si="339"/>
        <v>#DIV/0!</v>
      </c>
      <c r="EF119" s="234">
        <f t="shared" si="332"/>
        <v>0</v>
      </c>
      <c r="EG119" s="228" t="e">
        <f t="shared" si="314"/>
        <v>#DIV/0!</v>
      </c>
      <c r="EH119" s="300"/>
      <c r="EI119" s="235"/>
      <c r="EJ119" s="238">
        <f>CP119-ED119</f>
        <v>0</v>
      </c>
      <c r="EK119" s="234"/>
      <c r="EL119" s="228"/>
      <c r="EM119" s="281"/>
      <c r="EN119" s="228"/>
      <c r="EO119" s="228"/>
      <c r="EP119" s="228"/>
      <c r="EQ119" s="228"/>
      <c r="ER119" s="228"/>
      <c r="ES119" s="234"/>
      <c r="ET119" s="228"/>
      <c r="EU119" s="238"/>
      <c r="EV119" s="228"/>
      <c r="EW119" s="234"/>
      <c r="EX119" s="228"/>
      <c r="EY119" s="235">
        <f t="shared" si="333"/>
        <v>0</v>
      </c>
      <c r="EZ119" s="228" t="e">
        <f t="shared" si="317"/>
        <v>#DIV/0!</v>
      </c>
      <c r="FA119" s="238"/>
      <c r="FB119" s="235"/>
      <c r="FC119" s="238">
        <f t="shared" si="337"/>
        <v>0</v>
      </c>
      <c r="FD119" s="234">
        <f t="shared" si="349"/>
        <v>29022.099559999999</v>
      </c>
      <c r="FE119" s="228" t="e">
        <f t="shared" ref="FE119:FE146" si="352">FD119/DI119</f>
        <v>#DIV/0!</v>
      </c>
      <c r="FF119" s="234"/>
      <c r="FG119" s="228"/>
      <c r="FH119" s="235"/>
      <c r="FI119" s="235"/>
      <c r="FJ119" s="234">
        <f>FJ120</f>
        <v>29022.099559999999</v>
      </c>
      <c r="FK119" s="228" t="e">
        <f t="shared" ref="FK119:FK141" si="353">FJ119/DL119</f>
        <v>#DIV/0!</v>
      </c>
      <c r="FL119" s="234">
        <f t="shared" si="335"/>
        <v>0</v>
      </c>
      <c r="FM119" s="228" t="e">
        <f t="shared" ref="FM119:FM170" si="354">FL119/DQ119</f>
        <v>#DIV/0!</v>
      </c>
      <c r="FN119" s="234"/>
      <c r="FO119" s="228"/>
      <c r="FP119" s="235"/>
      <c r="FQ119" s="235"/>
      <c r="FR119" s="234">
        <f>FR120</f>
        <v>0</v>
      </c>
      <c r="FS119" s="227"/>
      <c r="FT119" s="234">
        <f t="shared" si="336"/>
        <v>29022.099559999999</v>
      </c>
      <c r="FU119" s="228" t="e">
        <f t="shared" si="315"/>
        <v>#DIV/0!</v>
      </c>
      <c r="FV119" s="234"/>
      <c r="FW119" s="235"/>
      <c r="FX119" s="235"/>
      <c r="FY119" s="234">
        <f>FY120</f>
        <v>29022.099559999999</v>
      </c>
      <c r="FZ119" s="227"/>
      <c r="GA119" s="241"/>
    </row>
    <row r="120" spans="2:189" s="410" customFormat="1" ht="82.5" hidden="1" customHeight="1" x14ac:dyDescent="0.2">
      <c r="B120" s="299" t="s">
        <v>151</v>
      </c>
      <c r="C120" s="415" t="s">
        <v>265</v>
      </c>
      <c r="D120" s="404"/>
      <c r="E120" s="293"/>
      <c r="F120" s="293"/>
      <c r="G120" s="293"/>
      <c r="H120" s="293"/>
      <c r="I120" s="405"/>
      <c r="J120" s="405"/>
      <c r="K120" s="293"/>
      <c r="L120" s="293"/>
      <c r="M120" s="293"/>
      <c r="N120" s="293"/>
      <c r="O120" s="405"/>
      <c r="P120" s="405"/>
      <c r="Q120" s="294"/>
      <c r="R120" s="294"/>
      <c r="S120" s="294"/>
      <c r="T120" s="294"/>
      <c r="U120" s="294"/>
      <c r="V120" s="294"/>
      <c r="W120" s="294"/>
      <c r="X120" s="406"/>
      <c r="Y120" s="406"/>
      <c r="Z120" s="294"/>
      <c r="AA120" s="294"/>
      <c r="AB120" s="294"/>
      <c r="AC120" s="294"/>
      <c r="AD120" s="294"/>
      <c r="AE120" s="294"/>
      <c r="AF120" s="294"/>
      <c r="AG120" s="294"/>
      <c r="AH120" s="294"/>
      <c r="AI120" s="294"/>
      <c r="AJ120" s="294"/>
      <c r="AK120" s="311"/>
      <c r="AL120" s="311"/>
      <c r="AM120" s="407"/>
      <c r="AN120" s="407"/>
      <c r="AO120" s="309"/>
      <c r="AP120" s="294"/>
      <c r="AQ120" s="294"/>
      <c r="AR120" s="311"/>
      <c r="AS120" s="294"/>
      <c r="AT120" s="294"/>
      <c r="AU120" s="294"/>
      <c r="AV120" s="294"/>
      <c r="AW120" s="406"/>
      <c r="AX120" s="294"/>
      <c r="AY120" s="294"/>
      <c r="AZ120" s="294"/>
      <c r="BA120" s="294"/>
      <c r="BB120" s="294"/>
      <c r="BC120" s="294"/>
      <c r="BD120" s="294"/>
      <c r="BE120" s="294"/>
      <c r="BF120" s="406"/>
      <c r="BG120" s="294"/>
      <c r="BH120" s="294"/>
      <c r="BI120" s="294"/>
      <c r="BJ120" s="294"/>
      <c r="BK120" s="310"/>
      <c r="BL120" s="311"/>
      <c r="BM120" s="311"/>
      <c r="BN120" s="311"/>
      <c r="BO120" s="311"/>
      <c r="BP120" s="311"/>
      <c r="BQ120" s="311"/>
      <c r="BR120" s="311"/>
      <c r="BS120" s="311"/>
      <c r="BT120" s="311"/>
      <c r="BU120" s="311"/>
      <c r="BV120" s="294"/>
      <c r="BW120" s="294"/>
      <c r="BX120" s="294"/>
      <c r="BY120" s="294"/>
      <c r="BZ120" s="406"/>
      <c r="CA120" s="406"/>
      <c r="CB120" s="294"/>
      <c r="CC120" s="294"/>
      <c r="CD120" s="294"/>
      <c r="CE120" s="311"/>
      <c r="CF120" s="311"/>
      <c r="CG120" s="294"/>
      <c r="CH120" s="294"/>
      <c r="CI120" s="294"/>
      <c r="CJ120" s="294"/>
      <c r="CK120" s="294"/>
      <c r="CL120" s="406"/>
      <c r="CM120" s="294"/>
      <c r="CN120" s="294"/>
      <c r="CO120" s="294"/>
      <c r="CP120" s="294"/>
      <c r="CQ120" s="294"/>
      <c r="CR120" s="294"/>
      <c r="CS120" s="294"/>
      <c r="CT120" s="294"/>
      <c r="CU120" s="294"/>
      <c r="CV120" s="294"/>
      <c r="CW120" s="294"/>
      <c r="CX120" s="294"/>
      <c r="CY120" s="408"/>
      <c r="CZ120" s="294"/>
      <c r="DA120" s="294"/>
      <c r="DB120" s="294"/>
      <c r="DC120" s="294"/>
      <c r="DD120" s="294"/>
      <c r="DE120" s="294"/>
      <c r="DF120" s="294"/>
      <c r="DG120" s="294"/>
      <c r="DH120" s="294"/>
      <c r="DI120" s="294">
        <f t="shared" si="350"/>
        <v>0</v>
      </c>
      <c r="DJ120" s="294"/>
      <c r="DK120" s="294"/>
      <c r="DL120" s="294">
        <v>0</v>
      </c>
      <c r="DM120" s="275"/>
      <c r="DN120" s="280"/>
      <c r="DO120" s="294"/>
      <c r="DP120" s="294"/>
      <c r="DQ120" s="294"/>
      <c r="DR120" s="235"/>
      <c r="DS120" s="239"/>
      <c r="DT120" s="235"/>
      <c r="DU120" s="294"/>
      <c r="DV120" s="294"/>
      <c r="DW120" s="294"/>
      <c r="DX120" s="294">
        <f t="shared" si="351"/>
        <v>0</v>
      </c>
      <c r="DY120" s="228" t="e">
        <f t="shared" si="338"/>
        <v>#DIV/0!</v>
      </c>
      <c r="DZ120" s="294"/>
      <c r="EA120" s="228"/>
      <c r="EB120" s="234"/>
      <c r="EC120" s="228"/>
      <c r="ED120" s="293">
        <v>0</v>
      </c>
      <c r="EE120" s="228"/>
      <c r="EF120" s="293">
        <f t="shared" si="332"/>
        <v>0</v>
      </c>
      <c r="EG120" s="228" t="e">
        <f t="shared" si="314"/>
        <v>#DIV/0!</v>
      </c>
      <c r="EH120" s="316"/>
      <c r="EI120" s="294"/>
      <c r="EJ120" s="311">
        <f>CP120-ED120</f>
        <v>0</v>
      </c>
      <c r="EK120" s="234"/>
      <c r="EL120" s="228"/>
      <c r="EM120" s="281"/>
      <c r="EN120" s="228"/>
      <c r="EO120" s="228"/>
      <c r="EP120" s="228"/>
      <c r="EQ120" s="228"/>
      <c r="ER120" s="228"/>
      <c r="ES120" s="293"/>
      <c r="ET120" s="228"/>
      <c r="EU120" s="238"/>
      <c r="EV120" s="228"/>
      <c r="EW120" s="293"/>
      <c r="EX120" s="228"/>
      <c r="EY120" s="294">
        <f t="shared" si="333"/>
        <v>0</v>
      </c>
      <c r="EZ120" s="228" t="e">
        <f t="shared" si="317"/>
        <v>#DIV/0!</v>
      </c>
      <c r="FA120" s="311"/>
      <c r="FB120" s="294"/>
      <c r="FC120" s="311">
        <f t="shared" si="337"/>
        <v>0</v>
      </c>
      <c r="FD120" s="293">
        <f t="shared" si="349"/>
        <v>29022.099559999999</v>
      </c>
      <c r="FE120" s="228" t="e">
        <f t="shared" si="352"/>
        <v>#DIV/0!</v>
      </c>
      <c r="FF120" s="293"/>
      <c r="FG120" s="228"/>
      <c r="FH120" s="294"/>
      <c r="FI120" s="294"/>
      <c r="FJ120" s="293">
        <f>'[7]дор.фонд на 01.04.20 (март)'!$AO$120</f>
        <v>29022.099559999999</v>
      </c>
      <c r="FK120" s="312" t="e">
        <f t="shared" si="353"/>
        <v>#DIV/0!</v>
      </c>
      <c r="FL120" s="293"/>
      <c r="FM120" s="228" t="e">
        <f t="shared" si="354"/>
        <v>#DIV/0!</v>
      </c>
      <c r="FN120" s="293"/>
      <c r="FO120" s="228"/>
      <c r="FP120" s="294"/>
      <c r="FQ120" s="294"/>
      <c r="FR120" s="293"/>
      <c r="FS120" s="227"/>
      <c r="FT120" s="293">
        <f t="shared" si="336"/>
        <v>29022.099559999999</v>
      </c>
      <c r="FU120" s="228" t="e">
        <f t="shared" si="315"/>
        <v>#DIV/0!</v>
      </c>
      <c r="FV120" s="293"/>
      <c r="FW120" s="294"/>
      <c r="FX120" s="294"/>
      <c r="FY120" s="293">
        <f>'[7]дор.фонд на 01.04.20 (март)'!$AO$120</f>
        <v>29022.099559999999</v>
      </c>
      <c r="FZ120" s="227"/>
      <c r="GA120" s="409"/>
    </row>
    <row r="121" spans="2:189" s="242" customFormat="1" ht="35.25" hidden="1" customHeight="1" x14ac:dyDescent="0.25">
      <c r="B121" s="231" t="s">
        <v>263</v>
      </c>
      <c r="C121" s="417" t="s">
        <v>266</v>
      </c>
      <c r="D121" s="233"/>
      <c r="E121" s="234"/>
      <c r="F121" s="234"/>
      <c r="G121" s="234"/>
      <c r="H121" s="234"/>
      <c r="I121" s="418"/>
      <c r="J121" s="418"/>
      <c r="K121" s="234"/>
      <c r="L121" s="234"/>
      <c r="M121" s="234"/>
      <c r="N121" s="234"/>
      <c r="O121" s="418"/>
      <c r="P121" s="418"/>
      <c r="Q121" s="235"/>
      <c r="R121" s="235"/>
      <c r="S121" s="235"/>
      <c r="T121" s="235"/>
      <c r="U121" s="235"/>
      <c r="V121" s="235"/>
      <c r="W121" s="235"/>
      <c r="X121" s="419"/>
      <c r="Y121" s="419"/>
      <c r="Z121" s="235"/>
      <c r="AA121" s="235"/>
      <c r="AB121" s="235"/>
      <c r="AC121" s="235"/>
      <c r="AD121" s="235"/>
      <c r="AE121" s="235"/>
      <c r="AF121" s="235"/>
      <c r="AG121" s="235"/>
      <c r="AH121" s="235"/>
      <c r="AI121" s="235"/>
      <c r="AJ121" s="235"/>
      <c r="AK121" s="238"/>
      <c r="AL121" s="238"/>
      <c r="AM121" s="285"/>
      <c r="AN121" s="285"/>
      <c r="AO121" s="236"/>
      <c r="AP121" s="235"/>
      <c r="AQ121" s="235"/>
      <c r="AR121" s="238"/>
      <c r="AS121" s="235"/>
      <c r="AT121" s="235"/>
      <c r="AU121" s="235"/>
      <c r="AV121" s="235"/>
      <c r="AW121" s="419"/>
      <c r="AX121" s="235"/>
      <c r="AY121" s="235"/>
      <c r="AZ121" s="235"/>
      <c r="BA121" s="235"/>
      <c r="BB121" s="235"/>
      <c r="BC121" s="235"/>
      <c r="BD121" s="235"/>
      <c r="BE121" s="235"/>
      <c r="BF121" s="419"/>
      <c r="BG121" s="235"/>
      <c r="BH121" s="235"/>
      <c r="BI121" s="235"/>
      <c r="BJ121" s="235"/>
      <c r="BK121" s="237"/>
      <c r="BL121" s="238"/>
      <c r="BM121" s="238"/>
      <c r="BN121" s="238"/>
      <c r="BO121" s="238"/>
      <c r="BP121" s="238"/>
      <c r="BQ121" s="238"/>
      <c r="BR121" s="238"/>
      <c r="BS121" s="238"/>
      <c r="BT121" s="238"/>
      <c r="BU121" s="238"/>
      <c r="BV121" s="235"/>
      <c r="BW121" s="235"/>
      <c r="BX121" s="235"/>
      <c r="BY121" s="235"/>
      <c r="BZ121" s="419"/>
      <c r="CA121" s="419"/>
      <c r="CB121" s="235"/>
      <c r="CC121" s="235"/>
      <c r="CD121" s="235"/>
      <c r="CE121" s="238"/>
      <c r="CF121" s="238"/>
      <c r="CG121" s="235"/>
      <c r="CH121" s="235"/>
      <c r="CI121" s="235"/>
      <c r="CJ121" s="235"/>
      <c r="CK121" s="235"/>
      <c r="CL121" s="419"/>
      <c r="CM121" s="235"/>
      <c r="CN121" s="235"/>
      <c r="CO121" s="235"/>
      <c r="CP121" s="235"/>
      <c r="CQ121" s="235"/>
      <c r="CR121" s="235"/>
      <c r="CS121" s="235"/>
      <c r="CT121" s="235"/>
      <c r="CU121" s="235"/>
      <c r="CV121" s="235"/>
      <c r="CW121" s="235"/>
      <c r="CX121" s="235"/>
      <c r="CY121" s="420"/>
      <c r="CZ121" s="235"/>
      <c r="DA121" s="235"/>
      <c r="DB121" s="235"/>
      <c r="DC121" s="235"/>
      <c r="DD121" s="235"/>
      <c r="DE121" s="235"/>
      <c r="DF121" s="235"/>
      <c r="DG121" s="235"/>
      <c r="DH121" s="235"/>
      <c r="DI121" s="235">
        <f t="shared" si="350"/>
        <v>0</v>
      </c>
      <c r="DJ121" s="235"/>
      <c r="DK121" s="235"/>
      <c r="DL121" s="235">
        <f>SUM(DL122:DL123)</f>
        <v>0</v>
      </c>
      <c r="DM121" s="275"/>
      <c r="DN121" s="280"/>
      <c r="DO121" s="235"/>
      <c r="DP121" s="235"/>
      <c r="DQ121" s="235"/>
      <c r="DR121" s="235"/>
      <c r="DS121" s="239"/>
      <c r="DT121" s="235"/>
      <c r="DU121" s="235"/>
      <c r="DV121" s="235"/>
      <c r="DW121" s="235"/>
      <c r="DX121" s="235">
        <f t="shared" si="351"/>
        <v>0</v>
      </c>
      <c r="DY121" s="228" t="e">
        <f t="shared" si="338"/>
        <v>#DIV/0!</v>
      </c>
      <c r="DZ121" s="235"/>
      <c r="EA121" s="228"/>
      <c r="EB121" s="234"/>
      <c r="EC121" s="228"/>
      <c r="ED121" s="234">
        <v>0</v>
      </c>
      <c r="EE121" s="228"/>
      <c r="EF121" s="234">
        <f t="shared" si="332"/>
        <v>0</v>
      </c>
      <c r="EG121" s="228" t="e">
        <f t="shared" si="314"/>
        <v>#DIV/0!</v>
      </c>
      <c r="EH121" s="300"/>
      <c r="EI121" s="235"/>
      <c r="EJ121" s="238">
        <f>SUM(EJ122:EJ123)</f>
        <v>0</v>
      </c>
      <c r="EK121" s="234"/>
      <c r="EL121" s="228"/>
      <c r="EM121" s="281"/>
      <c r="EN121" s="228"/>
      <c r="EO121" s="228"/>
      <c r="EP121" s="228"/>
      <c r="EQ121" s="228"/>
      <c r="ER121" s="228"/>
      <c r="ES121" s="234"/>
      <c r="ET121" s="228"/>
      <c r="EU121" s="238"/>
      <c r="EV121" s="228"/>
      <c r="EW121" s="234"/>
      <c r="EX121" s="228"/>
      <c r="EY121" s="235">
        <f t="shared" si="333"/>
        <v>0</v>
      </c>
      <c r="EZ121" s="228" t="e">
        <f t="shared" si="317"/>
        <v>#DIV/0!</v>
      </c>
      <c r="FA121" s="238"/>
      <c r="FB121" s="235"/>
      <c r="FC121" s="238">
        <f>SUM(FC122:FC123)</f>
        <v>0</v>
      </c>
      <c r="FD121" s="234">
        <f t="shared" si="349"/>
        <v>11201.7477</v>
      </c>
      <c r="FE121" s="228" t="e">
        <f t="shared" si="352"/>
        <v>#DIV/0!</v>
      </c>
      <c r="FF121" s="234"/>
      <c r="FG121" s="228"/>
      <c r="FH121" s="235"/>
      <c r="FI121" s="235"/>
      <c r="FJ121" s="234">
        <f>FJ122+FJ123</f>
        <v>11201.7477</v>
      </c>
      <c r="FK121" s="228" t="e">
        <f t="shared" si="353"/>
        <v>#DIV/0!</v>
      </c>
      <c r="FL121" s="234">
        <v>0</v>
      </c>
      <c r="FM121" s="228" t="e">
        <f t="shared" si="354"/>
        <v>#DIV/0!</v>
      </c>
      <c r="FN121" s="234"/>
      <c r="FO121" s="228"/>
      <c r="FP121" s="235"/>
      <c r="FQ121" s="235"/>
      <c r="FR121" s="234">
        <f>FR122+FR123</f>
        <v>0</v>
      </c>
      <c r="FS121" s="227"/>
      <c r="FT121" s="234">
        <f t="shared" si="336"/>
        <v>11201.7477</v>
      </c>
      <c r="FU121" s="228" t="e">
        <f t="shared" si="315"/>
        <v>#DIV/0!</v>
      </c>
      <c r="FV121" s="234"/>
      <c r="FW121" s="235"/>
      <c r="FX121" s="235"/>
      <c r="FY121" s="234">
        <f>FY122+FY123</f>
        <v>11201.7477</v>
      </c>
      <c r="FZ121" s="227"/>
      <c r="GA121" s="241"/>
    </row>
    <row r="122" spans="2:189" s="410" customFormat="1" ht="82.5" hidden="1" customHeight="1" x14ac:dyDescent="0.2">
      <c r="B122" s="299" t="s">
        <v>151</v>
      </c>
      <c r="C122" s="415" t="s">
        <v>267</v>
      </c>
      <c r="D122" s="404"/>
      <c r="E122" s="293"/>
      <c r="F122" s="293"/>
      <c r="G122" s="293"/>
      <c r="H122" s="293"/>
      <c r="I122" s="405"/>
      <c r="J122" s="405"/>
      <c r="K122" s="293"/>
      <c r="L122" s="293"/>
      <c r="M122" s="293"/>
      <c r="N122" s="293"/>
      <c r="O122" s="405"/>
      <c r="P122" s="405"/>
      <c r="Q122" s="294"/>
      <c r="R122" s="294"/>
      <c r="S122" s="294"/>
      <c r="T122" s="294"/>
      <c r="U122" s="294"/>
      <c r="V122" s="294"/>
      <c r="W122" s="294"/>
      <c r="X122" s="406"/>
      <c r="Y122" s="406"/>
      <c r="Z122" s="294"/>
      <c r="AA122" s="294"/>
      <c r="AB122" s="294"/>
      <c r="AC122" s="294"/>
      <c r="AD122" s="294"/>
      <c r="AE122" s="294"/>
      <c r="AF122" s="294"/>
      <c r="AG122" s="294"/>
      <c r="AH122" s="294"/>
      <c r="AI122" s="294"/>
      <c r="AJ122" s="294"/>
      <c r="AK122" s="311"/>
      <c r="AL122" s="311"/>
      <c r="AM122" s="407"/>
      <c r="AN122" s="407"/>
      <c r="AO122" s="309"/>
      <c r="AP122" s="294"/>
      <c r="AQ122" s="294"/>
      <c r="AR122" s="311"/>
      <c r="AS122" s="294"/>
      <c r="AT122" s="294"/>
      <c r="AU122" s="294"/>
      <c r="AV122" s="294"/>
      <c r="AW122" s="406"/>
      <c r="AX122" s="294"/>
      <c r="AY122" s="294"/>
      <c r="AZ122" s="294"/>
      <c r="BA122" s="294"/>
      <c r="BB122" s="294"/>
      <c r="BC122" s="294"/>
      <c r="BD122" s="294"/>
      <c r="BE122" s="294"/>
      <c r="BF122" s="406"/>
      <c r="BG122" s="294"/>
      <c r="BH122" s="294"/>
      <c r="BI122" s="294"/>
      <c r="BJ122" s="294"/>
      <c r="BK122" s="310"/>
      <c r="BL122" s="311"/>
      <c r="BM122" s="311"/>
      <c r="BN122" s="311"/>
      <c r="BO122" s="311"/>
      <c r="BP122" s="311"/>
      <c r="BQ122" s="311"/>
      <c r="BR122" s="311"/>
      <c r="BS122" s="311"/>
      <c r="BT122" s="311"/>
      <c r="BU122" s="311"/>
      <c r="BV122" s="294"/>
      <c r="BW122" s="294"/>
      <c r="BX122" s="294"/>
      <c r="BY122" s="294"/>
      <c r="BZ122" s="406"/>
      <c r="CA122" s="406"/>
      <c r="CB122" s="294"/>
      <c r="CC122" s="294"/>
      <c r="CD122" s="294"/>
      <c r="CE122" s="311"/>
      <c r="CF122" s="311"/>
      <c r="CG122" s="294"/>
      <c r="CH122" s="294"/>
      <c r="CI122" s="294"/>
      <c r="CJ122" s="294"/>
      <c r="CK122" s="294"/>
      <c r="CL122" s="406"/>
      <c r="CM122" s="294"/>
      <c r="CN122" s="294"/>
      <c r="CO122" s="294"/>
      <c r="CP122" s="294"/>
      <c r="CQ122" s="294"/>
      <c r="CR122" s="294"/>
      <c r="CS122" s="294"/>
      <c r="CT122" s="294"/>
      <c r="CU122" s="294"/>
      <c r="CV122" s="294"/>
      <c r="CW122" s="294"/>
      <c r="CX122" s="294"/>
      <c r="CY122" s="408"/>
      <c r="CZ122" s="294"/>
      <c r="DA122" s="294"/>
      <c r="DB122" s="294"/>
      <c r="DC122" s="294"/>
      <c r="DD122" s="294"/>
      <c r="DE122" s="294"/>
      <c r="DF122" s="294"/>
      <c r="DG122" s="294"/>
      <c r="DH122" s="294"/>
      <c r="DI122" s="294">
        <f t="shared" si="350"/>
        <v>0</v>
      </c>
      <c r="DJ122" s="294"/>
      <c r="DK122" s="294"/>
      <c r="DL122" s="294">
        <v>0</v>
      </c>
      <c r="DM122" s="275"/>
      <c r="DN122" s="280"/>
      <c r="DO122" s="294"/>
      <c r="DP122" s="294"/>
      <c r="DQ122" s="294"/>
      <c r="DR122" s="235"/>
      <c r="DS122" s="239"/>
      <c r="DT122" s="235"/>
      <c r="DU122" s="294"/>
      <c r="DV122" s="294"/>
      <c r="DW122" s="294"/>
      <c r="DX122" s="294">
        <f t="shared" si="351"/>
        <v>0</v>
      </c>
      <c r="DY122" s="228" t="e">
        <f t="shared" si="338"/>
        <v>#DIV/0!</v>
      </c>
      <c r="DZ122" s="294"/>
      <c r="EA122" s="228"/>
      <c r="EB122" s="234"/>
      <c r="EC122" s="228"/>
      <c r="ED122" s="293">
        <v>0</v>
      </c>
      <c r="EE122" s="228"/>
      <c r="EF122" s="293">
        <f t="shared" si="332"/>
        <v>0</v>
      </c>
      <c r="EG122" s="228" t="e">
        <f t="shared" si="314"/>
        <v>#DIV/0!</v>
      </c>
      <c r="EH122" s="316"/>
      <c r="EI122" s="294"/>
      <c r="EJ122" s="311">
        <f>CP122-ED122</f>
        <v>0</v>
      </c>
      <c r="EK122" s="234"/>
      <c r="EL122" s="228"/>
      <c r="EM122" s="281"/>
      <c r="EN122" s="228"/>
      <c r="EO122" s="228"/>
      <c r="EP122" s="228"/>
      <c r="EQ122" s="228"/>
      <c r="ER122" s="228"/>
      <c r="ES122" s="293"/>
      <c r="ET122" s="228"/>
      <c r="EU122" s="238"/>
      <c r="EV122" s="228"/>
      <c r="EW122" s="293"/>
      <c r="EX122" s="228"/>
      <c r="EY122" s="294">
        <f t="shared" si="333"/>
        <v>0</v>
      </c>
      <c r="EZ122" s="228" t="e">
        <f t="shared" si="317"/>
        <v>#DIV/0!</v>
      </c>
      <c r="FA122" s="311"/>
      <c r="FB122" s="294"/>
      <c r="FC122" s="311">
        <f t="shared" ref="FC122:FC129" si="355">DL122-EW122</f>
        <v>0</v>
      </c>
      <c r="FD122" s="293">
        <f t="shared" si="349"/>
        <v>8730.4996200000005</v>
      </c>
      <c r="FE122" s="228" t="e">
        <f t="shared" si="352"/>
        <v>#DIV/0!</v>
      </c>
      <c r="FF122" s="293"/>
      <c r="FG122" s="228"/>
      <c r="FH122" s="294"/>
      <c r="FI122" s="294"/>
      <c r="FJ122" s="293">
        <f>8730.49962</f>
        <v>8730.4996200000005</v>
      </c>
      <c r="FK122" s="312" t="e">
        <f t="shared" si="353"/>
        <v>#DIV/0!</v>
      </c>
      <c r="FL122" s="293"/>
      <c r="FM122" s="228" t="e">
        <f t="shared" si="354"/>
        <v>#DIV/0!</v>
      </c>
      <c r="FN122" s="293"/>
      <c r="FO122" s="228"/>
      <c r="FP122" s="294"/>
      <c r="FQ122" s="294"/>
      <c r="FR122" s="293"/>
      <c r="FS122" s="227"/>
      <c r="FT122" s="293">
        <f t="shared" si="336"/>
        <v>8730.4996200000005</v>
      </c>
      <c r="FU122" s="228" t="e">
        <f t="shared" si="315"/>
        <v>#DIV/0!</v>
      </c>
      <c r="FV122" s="293"/>
      <c r="FW122" s="294"/>
      <c r="FX122" s="294"/>
      <c r="FY122" s="293">
        <f>8730.49962</f>
        <v>8730.4996200000005</v>
      </c>
      <c r="FZ122" s="227"/>
      <c r="GA122" s="409"/>
    </row>
    <row r="123" spans="2:189" s="410" customFormat="1" ht="82.5" hidden="1" customHeight="1" x14ac:dyDescent="0.2">
      <c r="B123" s="299" t="s">
        <v>241</v>
      </c>
      <c r="C123" s="415" t="s">
        <v>268</v>
      </c>
      <c r="D123" s="404"/>
      <c r="E123" s="293"/>
      <c r="F123" s="293"/>
      <c r="G123" s="293"/>
      <c r="H123" s="293"/>
      <c r="I123" s="405"/>
      <c r="J123" s="405"/>
      <c r="K123" s="293"/>
      <c r="L123" s="293"/>
      <c r="M123" s="293"/>
      <c r="N123" s="293"/>
      <c r="O123" s="405"/>
      <c r="P123" s="405"/>
      <c r="Q123" s="294"/>
      <c r="R123" s="294"/>
      <c r="S123" s="294"/>
      <c r="T123" s="294"/>
      <c r="U123" s="294"/>
      <c r="V123" s="294"/>
      <c r="W123" s="294"/>
      <c r="X123" s="406"/>
      <c r="Y123" s="406"/>
      <c r="Z123" s="294"/>
      <c r="AA123" s="294"/>
      <c r="AB123" s="294"/>
      <c r="AC123" s="294"/>
      <c r="AD123" s="294"/>
      <c r="AE123" s="294"/>
      <c r="AF123" s="294"/>
      <c r="AG123" s="294"/>
      <c r="AH123" s="294"/>
      <c r="AI123" s="294"/>
      <c r="AJ123" s="294"/>
      <c r="AK123" s="311"/>
      <c r="AL123" s="311"/>
      <c r="AM123" s="407"/>
      <c r="AN123" s="407"/>
      <c r="AO123" s="309"/>
      <c r="AP123" s="294"/>
      <c r="AQ123" s="294"/>
      <c r="AR123" s="311"/>
      <c r="AS123" s="294"/>
      <c r="AT123" s="294"/>
      <c r="AU123" s="294"/>
      <c r="AV123" s="294"/>
      <c r="AW123" s="406"/>
      <c r="AX123" s="294"/>
      <c r="AY123" s="294"/>
      <c r="AZ123" s="294"/>
      <c r="BA123" s="294"/>
      <c r="BB123" s="294"/>
      <c r="BC123" s="294"/>
      <c r="BD123" s="294"/>
      <c r="BE123" s="294"/>
      <c r="BF123" s="406"/>
      <c r="BG123" s="294"/>
      <c r="BH123" s="294"/>
      <c r="BI123" s="294"/>
      <c r="BJ123" s="294"/>
      <c r="BK123" s="310"/>
      <c r="BL123" s="311"/>
      <c r="BM123" s="311"/>
      <c r="BN123" s="311"/>
      <c r="BO123" s="311"/>
      <c r="BP123" s="311"/>
      <c r="BQ123" s="311"/>
      <c r="BR123" s="311"/>
      <c r="BS123" s="311"/>
      <c r="BT123" s="311"/>
      <c r="BU123" s="311"/>
      <c r="BV123" s="294"/>
      <c r="BW123" s="294"/>
      <c r="BX123" s="294"/>
      <c r="BY123" s="294"/>
      <c r="BZ123" s="406"/>
      <c r="CA123" s="406"/>
      <c r="CB123" s="294"/>
      <c r="CC123" s="294"/>
      <c r="CD123" s="294"/>
      <c r="CE123" s="311"/>
      <c r="CF123" s="311"/>
      <c r="CG123" s="294"/>
      <c r="CH123" s="294"/>
      <c r="CI123" s="294"/>
      <c r="CJ123" s="294"/>
      <c r="CK123" s="294"/>
      <c r="CL123" s="406"/>
      <c r="CM123" s="294"/>
      <c r="CN123" s="294"/>
      <c r="CO123" s="294"/>
      <c r="CP123" s="294"/>
      <c r="CQ123" s="294"/>
      <c r="CR123" s="294"/>
      <c r="CS123" s="294"/>
      <c r="CT123" s="294"/>
      <c r="CU123" s="294"/>
      <c r="CV123" s="294"/>
      <c r="CW123" s="294"/>
      <c r="CX123" s="294"/>
      <c r="CY123" s="408"/>
      <c r="CZ123" s="294"/>
      <c r="DA123" s="294"/>
      <c r="DB123" s="294"/>
      <c r="DC123" s="294"/>
      <c r="DD123" s="294"/>
      <c r="DE123" s="294"/>
      <c r="DF123" s="294"/>
      <c r="DG123" s="294"/>
      <c r="DH123" s="294"/>
      <c r="DI123" s="294">
        <f t="shared" si="350"/>
        <v>0</v>
      </c>
      <c r="DJ123" s="294"/>
      <c r="DK123" s="294"/>
      <c r="DL123" s="294">
        <v>0</v>
      </c>
      <c r="DM123" s="275"/>
      <c r="DN123" s="280"/>
      <c r="DO123" s="294"/>
      <c r="DP123" s="294"/>
      <c r="DQ123" s="294"/>
      <c r="DR123" s="235"/>
      <c r="DS123" s="239"/>
      <c r="DT123" s="235"/>
      <c r="DU123" s="294"/>
      <c r="DV123" s="294"/>
      <c r="DW123" s="294"/>
      <c r="DX123" s="294">
        <f t="shared" si="351"/>
        <v>0</v>
      </c>
      <c r="DY123" s="228" t="e">
        <f t="shared" si="338"/>
        <v>#DIV/0!</v>
      </c>
      <c r="DZ123" s="294"/>
      <c r="EA123" s="228"/>
      <c r="EB123" s="234"/>
      <c r="EC123" s="228"/>
      <c r="ED123" s="293">
        <v>0</v>
      </c>
      <c r="EE123" s="228"/>
      <c r="EF123" s="293">
        <f t="shared" si="332"/>
        <v>0</v>
      </c>
      <c r="EG123" s="228" t="e">
        <f t="shared" si="314"/>
        <v>#DIV/0!</v>
      </c>
      <c r="EH123" s="316"/>
      <c r="EI123" s="294"/>
      <c r="EJ123" s="311">
        <f>CP123-ED123</f>
        <v>0</v>
      </c>
      <c r="EK123" s="234"/>
      <c r="EL123" s="228"/>
      <c r="EM123" s="281"/>
      <c r="EN123" s="228"/>
      <c r="EO123" s="228"/>
      <c r="EP123" s="228"/>
      <c r="EQ123" s="228"/>
      <c r="ER123" s="228"/>
      <c r="ES123" s="293"/>
      <c r="ET123" s="228"/>
      <c r="EU123" s="238"/>
      <c r="EV123" s="228"/>
      <c r="EW123" s="293"/>
      <c r="EX123" s="228"/>
      <c r="EY123" s="294">
        <f t="shared" si="333"/>
        <v>0</v>
      </c>
      <c r="EZ123" s="228" t="e">
        <f t="shared" si="317"/>
        <v>#DIV/0!</v>
      </c>
      <c r="FA123" s="311"/>
      <c r="FB123" s="294"/>
      <c r="FC123" s="311">
        <f t="shared" si="355"/>
        <v>0</v>
      </c>
      <c r="FD123" s="293">
        <f t="shared" si="349"/>
        <v>2471.2480799999998</v>
      </c>
      <c r="FE123" s="228" t="e">
        <f t="shared" si="352"/>
        <v>#DIV/0!</v>
      </c>
      <c r="FF123" s="293"/>
      <c r="FG123" s="228"/>
      <c r="FH123" s="294"/>
      <c r="FI123" s="294"/>
      <c r="FJ123" s="293">
        <v>2471.2480799999998</v>
      </c>
      <c r="FK123" s="312" t="e">
        <f t="shared" si="353"/>
        <v>#DIV/0!</v>
      </c>
      <c r="FL123" s="293"/>
      <c r="FM123" s="228" t="e">
        <f t="shared" si="354"/>
        <v>#DIV/0!</v>
      </c>
      <c r="FN123" s="293"/>
      <c r="FO123" s="228"/>
      <c r="FP123" s="294"/>
      <c r="FQ123" s="294"/>
      <c r="FR123" s="293"/>
      <c r="FS123" s="227"/>
      <c r="FT123" s="293">
        <f t="shared" si="336"/>
        <v>2471.2480799999998</v>
      </c>
      <c r="FU123" s="228" t="e">
        <f t="shared" si="315"/>
        <v>#DIV/0!</v>
      </c>
      <c r="FV123" s="293"/>
      <c r="FW123" s="294"/>
      <c r="FX123" s="294"/>
      <c r="FY123" s="293">
        <v>2471.2480799999998</v>
      </c>
      <c r="FZ123" s="227"/>
      <c r="GA123" s="409"/>
    </row>
    <row r="124" spans="2:189" s="242" customFormat="1" ht="36" hidden="1" customHeight="1" x14ac:dyDescent="0.25">
      <c r="B124" s="231" t="s">
        <v>269</v>
      </c>
      <c r="C124" s="417" t="s">
        <v>270</v>
      </c>
      <c r="D124" s="233"/>
      <c r="E124" s="234"/>
      <c r="F124" s="234"/>
      <c r="G124" s="234"/>
      <c r="H124" s="234"/>
      <c r="I124" s="418"/>
      <c r="J124" s="418"/>
      <c r="K124" s="234"/>
      <c r="L124" s="234"/>
      <c r="M124" s="234"/>
      <c r="N124" s="234"/>
      <c r="O124" s="418"/>
      <c r="P124" s="418"/>
      <c r="Q124" s="235"/>
      <c r="R124" s="235"/>
      <c r="S124" s="235"/>
      <c r="T124" s="235"/>
      <c r="U124" s="235"/>
      <c r="V124" s="235"/>
      <c r="W124" s="235"/>
      <c r="X124" s="419"/>
      <c r="Y124" s="419"/>
      <c r="Z124" s="235"/>
      <c r="AA124" s="235"/>
      <c r="AB124" s="235"/>
      <c r="AC124" s="235"/>
      <c r="AD124" s="235"/>
      <c r="AE124" s="235"/>
      <c r="AF124" s="235"/>
      <c r="AG124" s="235"/>
      <c r="AH124" s="235"/>
      <c r="AI124" s="235"/>
      <c r="AJ124" s="235"/>
      <c r="AK124" s="238"/>
      <c r="AL124" s="238"/>
      <c r="AM124" s="285"/>
      <c r="AN124" s="285"/>
      <c r="AO124" s="236"/>
      <c r="AP124" s="235"/>
      <c r="AQ124" s="235"/>
      <c r="AR124" s="238"/>
      <c r="AS124" s="235"/>
      <c r="AT124" s="235"/>
      <c r="AU124" s="235"/>
      <c r="AV124" s="235"/>
      <c r="AW124" s="419"/>
      <c r="AX124" s="235"/>
      <c r="AY124" s="235"/>
      <c r="AZ124" s="235"/>
      <c r="BA124" s="235"/>
      <c r="BB124" s="235"/>
      <c r="BC124" s="235"/>
      <c r="BD124" s="235"/>
      <c r="BE124" s="235"/>
      <c r="BF124" s="419"/>
      <c r="BG124" s="235"/>
      <c r="BH124" s="235"/>
      <c r="BI124" s="235"/>
      <c r="BJ124" s="235"/>
      <c r="BK124" s="237"/>
      <c r="BL124" s="238"/>
      <c r="BM124" s="238"/>
      <c r="BN124" s="238"/>
      <c r="BO124" s="238"/>
      <c r="BP124" s="238"/>
      <c r="BQ124" s="238"/>
      <c r="BR124" s="238"/>
      <c r="BS124" s="238"/>
      <c r="BT124" s="238"/>
      <c r="BU124" s="238"/>
      <c r="BV124" s="235"/>
      <c r="BW124" s="235"/>
      <c r="BX124" s="235"/>
      <c r="BY124" s="235"/>
      <c r="BZ124" s="419"/>
      <c r="CA124" s="419"/>
      <c r="CB124" s="235"/>
      <c r="CC124" s="235"/>
      <c r="CD124" s="235"/>
      <c r="CE124" s="238"/>
      <c r="CF124" s="238"/>
      <c r="CG124" s="235"/>
      <c r="CH124" s="235"/>
      <c r="CI124" s="235"/>
      <c r="CJ124" s="235"/>
      <c r="CK124" s="235"/>
      <c r="CL124" s="419"/>
      <c r="CM124" s="235"/>
      <c r="CN124" s="235"/>
      <c r="CO124" s="235"/>
      <c r="CP124" s="235"/>
      <c r="CQ124" s="235"/>
      <c r="CR124" s="235"/>
      <c r="CS124" s="235"/>
      <c r="CT124" s="235"/>
      <c r="CU124" s="235"/>
      <c r="CV124" s="235"/>
      <c r="CW124" s="235"/>
      <c r="CX124" s="235"/>
      <c r="CY124" s="420"/>
      <c r="CZ124" s="235"/>
      <c r="DA124" s="235"/>
      <c r="DB124" s="235"/>
      <c r="DC124" s="235"/>
      <c r="DD124" s="235"/>
      <c r="DE124" s="235"/>
      <c r="DF124" s="235"/>
      <c r="DG124" s="235"/>
      <c r="DH124" s="235"/>
      <c r="DI124" s="235">
        <f t="shared" si="350"/>
        <v>0</v>
      </c>
      <c r="DJ124" s="235"/>
      <c r="DK124" s="235"/>
      <c r="DL124" s="235">
        <f>DL125</f>
        <v>0</v>
      </c>
      <c r="DM124" s="275"/>
      <c r="DN124" s="280"/>
      <c r="DO124" s="235"/>
      <c r="DP124" s="235"/>
      <c r="DQ124" s="235"/>
      <c r="DR124" s="235"/>
      <c r="DS124" s="239"/>
      <c r="DT124" s="235"/>
      <c r="DU124" s="235"/>
      <c r="DV124" s="235"/>
      <c r="DW124" s="235"/>
      <c r="DX124" s="235">
        <f t="shared" si="351"/>
        <v>0</v>
      </c>
      <c r="DY124" s="228" t="e">
        <f t="shared" si="338"/>
        <v>#DIV/0!</v>
      </c>
      <c r="DZ124" s="235"/>
      <c r="EA124" s="228"/>
      <c r="EB124" s="234"/>
      <c r="EC124" s="228"/>
      <c r="ED124" s="234">
        <f>ED125</f>
        <v>0</v>
      </c>
      <c r="EE124" s="228"/>
      <c r="EF124" s="234">
        <f t="shared" si="332"/>
        <v>0</v>
      </c>
      <c r="EG124" s="228" t="e">
        <f t="shared" si="314"/>
        <v>#DIV/0!</v>
      </c>
      <c r="EH124" s="300"/>
      <c r="EI124" s="235"/>
      <c r="EJ124" s="238">
        <f>CP124-ED124</f>
        <v>0</v>
      </c>
      <c r="EK124" s="234"/>
      <c r="EL124" s="228"/>
      <c r="EM124" s="281"/>
      <c r="EN124" s="228"/>
      <c r="EO124" s="228"/>
      <c r="EP124" s="228"/>
      <c r="EQ124" s="228"/>
      <c r="ER124" s="228"/>
      <c r="ES124" s="234"/>
      <c r="ET124" s="228"/>
      <c r="EU124" s="238"/>
      <c r="EV124" s="228"/>
      <c r="EW124" s="234"/>
      <c r="EX124" s="228"/>
      <c r="EY124" s="235">
        <f t="shared" si="333"/>
        <v>0</v>
      </c>
      <c r="EZ124" s="228" t="e">
        <f t="shared" si="317"/>
        <v>#DIV/0!</v>
      </c>
      <c r="FA124" s="238"/>
      <c r="FB124" s="235"/>
      <c r="FC124" s="238">
        <f t="shared" si="355"/>
        <v>0</v>
      </c>
      <c r="FD124" s="234">
        <f t="shared" si="349"/>
        <v>0</v>
      </c>
      <c r="FE124" s="228" t="e">
        <f t="shared" si="352"/>
        <v>#DIV/0!</v>
      </c>
      <c r="FF124" s="234"/>
      <c r="FG124" s="228"/>
      <c r="FH124" s="235"/>
      <c r="FI124" s="235"/>
      <c r="FJ124" s="234">
        <v>0</v>
      </c>
      <c r="FK124" s="228" t="e">
        <f t="shared" si="353"/>
        <v>#DIV/0!</v>
      </c>
      <c r="FL124" s="234"/>
      <c r="FM124" s="228" t="e">
        <f t="shared" si="354"/>
        <v>#DIV/0!</v>
      </c>
      <c r="FN124" s="234"/>
      <c r="FO124" s="228"/>
      <c r="FP124" s="235"/>
      <c r="FQ124" s="235"/>
      <c r="FR124" s="234"/>
      <c r="FS124" s="227"/>
      <c r="FT124" s="234">
        <f t="shared" si="336"/>
        <v>0</v>
      </c>
      <c r="FU124" s="228" t="e">
        <f t="shared" si="315"/>
        <v>#DIV/0!</v>
      </c>
      <c r="FV124" s="234"/>
      <c r="FW124" s="235"/>
      <c r="FX124" s="235"/>
      <c r="FY124" s="234">
        <v>0</v>
      </c>
      <c r="FZ124" s="227"/>
      <c r="GA124" s="241"/>
    </row>
    <row r="125" spans="2:189" s="410" customFormat="1" ht="82.5" hidden="1" customHeight="1" x14ac:dyDescent="0.2">
      <c r="B125" s="299" t="s">
        <v>151</v>
      </c>
      <c r="C125" s="414" t="s">
        <v>271</v>
      </c>
      <c r="D125" s="404"/>
      <c r="E125" s="293"/>
      <c r="F125" s="293"/>
      <c r="G125" s="293"/>
      <c r="H125" s="293"/>
      <c r="I125" s="405"/>
      <c r="J125" s="405"/>
      <c r="K125" s="293"/>
      <c r="L125" s="293"/>
      <c r="M125" s="293"/>
      <c r="N125" s="293"/>
      <c r="O125" s="405"/>
      <c r="P125" s="405"/>
      <c r="Q125" s="294"/>
      <c r="R125" s="294"/>
      <c r="S125" s="294"/>
      <c r="T125" s="294"/>
      <c r="U125" s="294"/>
      <c r="V125" s="294"/>
      <c r="W125" s="294"/>
      <c r="X125" s="406"/>
      <c r="Y125" s="406"/>
      <c r="Z125" s="294"/>
      <c r="AA125" s="294"/>
      <c r="AB125" s="294"/>
      <c r="AC125" s="294"/>
      <c r="AD125" s="294"/>
      <c r="AE125" s="294"/>
      <c r="AF125" s="294"/>
      <c r="AG125" s="294"/>
      <c r="AH125" s="294"/>
      <c r="AI125" s="294"/>
      <c r="AJ125" s="294"/>
      <c r="AK125" s="311"/>
      <c r="AL125" s="311"/>
      <c r="AM125" s="407"/>
      <c r="AN125" s="407"/>
      <c r="AO125" s="309"/>
      <c r="AP125" s="294"/>
      <c r="AQ125" s="294"/>
      <c r="AR125" s="311"/>
      <c r="AS125" s="294"/>
      <c r="AT125" s="294"/>
      <c r="AU125" s="294"/>
      <c r="AV125" s="294"/>
      <c r="AW125" s="406"/>
      <c r="AX125" s="294"/>
      <c r="AY125" s="294"/>
      <c r="AZ125" s="294"/>
      <c r="BA125" s="294"/>
      <c r="BB125" s="294"/>
      <c r="BC125" s="294"/>
      <c r="BD125" s="294"/>
      <c r="BE125" s="294"/>
      <c r="BF125" s="406"/>
      <c r="BG125" s="294"/>
      <c r="BH125" s="294"/>
      <c r="BI125" s="294"/>
      <c r="BJ125" s="294"/>
      <c r="BK125" s="310"/>
      <c r="BL125" s="311"/>
      <c r="BM125" s="311"/>
      <c r="BN125" s="311"/>
      <c r="BO125" s="311"/>
      <c r="BP125" s="311"/>
      <c r="BQ125" s="311"/>
      <c r="BR125" s="311"/>
      <c r="BS125" s="311"/>
      <c r="BT125" s="311"/>
      <c r="BU125" s="311"/>
      <c r="BV125" s="294"/>
      <c r="BW125" s="294"/>
      <c r="BX125" s="294"/>
      <c r="BY125" s="294"/>
      <c r="BZ125" s="406"/>
      <c r="CA125" s="406"/>
      <c r="CB125" s="294"/>
      <c r="CC125" s="294"/>
      <c r="CD125" s="294"/>
      <c r="CE125" s="311"/>
      <c r="CF125" s="311"/>
      <c r="CG125" s="294"/>
      <c r="CH125" s="294"/>
      <c r="CI125" s="294"/>
      <c r="CJ125" s="294"/>
      <c r="CK125" s="294"/>
      <c r="CL125" s="406"/>
      <c r="CM125" s="294"/>
      <c r="CN125" s="294"/>
      <c r="CO125" s="294"/>
      <c r="CP125" s="294"/>
      <c r="CQ125" s="294"/>
      <c r="CR125" s="294"/>
      <c r="CS125" s="294"/>
      <c r="CT125" s="294"/>
      <c r="CU125" s="294"/>
      <c r="CV125" s="294"/>
      <c r="CW125" s="294"/>
      <c r="CX125" s="294"/>
      <c r="CY125" s="408"/>
      <c r="CZ125" s="294"/>
      <c r="DA125" s="294"/>
      <c r="DB125" s="294"/>
      <c r="DC125" s="294"/>
      <c r="DD125" s="294"/>
      <c r="DE125" s="294"/>
      <c r="DF125" s="294"/>
      <c r="DG125" s="294"/>
      <c r="DH125" s="294"/>
      <c r="DI125" s="294">
        <f t="shared" si="350"/>
        <v>0</v>
      </c>
      <c r="DJ125" s="294"/>
      <c r="DK125" s="294"/>
      <c r="DL125" s="294">
        <v>0</v>
      </c>
      <c r="DM125" s="275"/>
      <c r="DN125" s="280"/>
      <c r="DO125" s="294"/>
      <c r="DP125" s="294"/>
      <c r="DQ125" s="294"/>
      <c r="DR125" s="235"/>
      <c r="DS125" s="239"/>
      <c r="DT125" s="235"/>
      <c r="DU125" s="294"/>
      <c r="DV125" s="294"/>
      <c r="DW125" s="294"/>
      <c r="DX125" s="294">
        <f t="shared" si="351"/>
        <v>0</v>
      </c>
      <c r="DY125" s="228" t="e">
        <f t="shared" si="338"/>
        <v>#DIV/0!</v>
      </c>
      <c r="DZ125" s="294"/>
      <c r="EA125" s="228"/>
      <c r="EB125" s="234"/>
      <c r="EC125" s="228"/>
      <c r="ED125" s="293">
        <v>0</v>
      </c>
      <c r="EE125" s="228"/>
      <c r="EF125" s="293">
        <f t="shared" si="332"/>
        <v>0</v>
      </c>
      <c r="EG125" s="228" t="e">
        <f t="shared" si="314"/>
        <v>#DIV/0!</v>
      </c>
      <c r="EH125" s="316"/>
      <c r="EI125" s="294"/>
      <c r="EJ125" s="311">
        <f>CP125-ED125</f>
        <v>0</v>
      </c>
      <c r="EK125" s="234"/>
      <c r="EL125" s="228"/>
      <c r="EM125" s="281"/>
      <c r="EN125" s="228"/>
      <c r="EO125" s="228"/>
      <c r="EP125" s="228"/>
      <c r="EQ125" s="228"/>
      <c r="ER125" s="228"/>
      <c r="ES125" s="293"/>
      <c r="ET125" s="228"/>
      <c r="EU125" s="238"/>
      <c r="EV125" s="228"/>
      <c r="EW125" s="293"/>
      <c r="EX125" s="228"/>
      <c r="EY125" s="294">
        <f t="shared" si="333"/>
        <v>0</v>
      </c>
      <c r="EZ125" s="228" t="e">
        <f t="shared" si="317"/>
        <v>#DIV/0!</v>
      </c>
      <c r="FA125" s="311"/>
      <c r="FB125" s="294"/>
      <c r="FC125" s="311">
        <f t="shared" si="355"/>
        <v>0</v>
      </c>
      <c r="FD125" s="293">
        <v>0</v>
      </c>
      <c r="FE125" s="228" t="e">
        <f t="shared" si="352"/>
        <v>#DIV/0!</v>
      </c>
      <c r="FF125" s="293"/>
      <c r="FG125" s="228"/>
      <c r="FH125" s="294"/>
      <c r="FI125" s="294"/>
      <c r="FJ125" s="293">
        <v>0</v>
      </c>
      <c r="FK125" s="312" t="e">
        <f t="shared" si="353"/>
        <v>#DIV/0!</v>
      </c>
      <c r="FL125" s="293"/>
      <c r="FM125" s="228" t="e">
        <f t="shared" si="354"/>
        <v>#DIV/0!</v>
      </c>
      <c r="FN125" s="293"/>
      <c r="FO125" s="228"/>
      <c r="FP125" s="294"/>
      <c r="FQ125" s="294"/>
      <c r="FR125" s="293"/>
      <c r="FS125" s="227"/>
      <c r="FT125" s="293">
        <v>0</v>
      </c>
      <c r="FU125" s="228" t="e">
        <f t="shared" si="315"/>
        <v>#DIV/0!</v>
      </c>
      <c r="FV125" s="293"/>
      <c r="FW125" s="294"/>
      <c r="FX125" s="294"/>
      <c r="FY125" s="293">
        <v>0</v>
      </c>
      <c r="FZ125" s="227"/>
      <c r="GA125" s="409"/>
    </row>
    <row r="126" spans="2:189" s="412" customFormat="1" ht="33" customHeight="1" x14ac:dyDescent="0.3">
      <c r="B126" s="231" t="s">
        <v>263</v>
      </c>
      <c r="C126" s="417" t="s">
        <v>272</v>
      </c>
      <c r="D126" s="233"/>
      <c r="E126" s="234"/>
      <c r="F126" s="234"/>
      <c r="G126" s="234"/>
      <c r="H126" s="234"/>
      <c r="I126" s="234"/>
      <c r="J126" s="234"/>
      <c r="K126" s="234"/>
      <c r="L126" s="234"/>
      <c r="M126" s="234"/>
      <c r="N126" s="234"/>
      <c r="O126" s="234"/>
      <c r="P126" s="234"/>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8"/>
      <c r="AL126" s="238"/>
      <c r="AM126" s="285"/>
      <c r="AN126" s="285"/>
      <c r="AO126" s="236"/>
      <c r="AP126" s="235"/>
      <c r="AQ126" s="235"/>
      <c r="AR126" s="238"/>
      <c r="AS126" s="235"/>
      <c r="AT126" s="235"/>
      <c r="AU126" s="235"/>
      <c r="AV126" s="235"/>
      <c r="AW126" s="235"/>
      <c r="AX126" s="235"/>
      <c r="AY126" s="235"/>
      <c r="AZ126" s="235"/>
      <c r="BA126" s="235"/>
      <c r="BB126" s="235"/>
      <c r="BC126" s="235"/>
      <c r="BD126" s="235"/>
      <c r="BE126" s="235"/>
      <c r="BF126" s="235"/>
      <c r="BG126" s="235"/>
      <c r="BH126" s="235"/>
      <c r="BI126" s="235"/>
      <c r="BJ126" s="235"/>
      <c r="BK126" s="237"/>
      <c r="BL126" s="238"/>
      <c r="BM126" s="238"/>
      <c r="BN126" s="238"/>
      <c r="BO126" s="238"/>
      <c r="BP126" s="238"/>
      <c r="BQ126" s="238"/>
      <c r="BR126" s="238"/>
      <c r="BS126" s="238"/>
      <c r="BT126" s="238"/>
      <c r="BU126" s="238"/>
      <c r="BV126" s="235"/>
      <c r="BW126" s="235"/>
      <c r="BX126" s="235"/>
      <c r="BY126" s="235"/>
      <c r="BZ126" s="235"/>
      <c r="CA126" s="235"/>
      <c r="CB126" s="235">
        <f t="shared" ref="CB126:EK126" si="356">CB127</f>
        <v>0</v>
      </c>
      <c r="CC126" s="235">
        <f t="shared" si="356"/>
        <v>0</v>
      </c>
      <c r="CD126" s="235">
        <f t="shared" si="356"/>
        <v>0</v>
      </c>
      <c r="CE126" s="235">
        <f t="shared" si="356"/>
        <v>0</v>
      </c>
      <c r="CF126" s="235">
        <f t="shared" si="356"/>
        <v>0</v>
      </c>
      <c r="CG126" s="235">
        <f t="shared" si="356"/>
        <v>0</v>
      </c>
      <c r="CH126" s="235">
        <f t="shared" si="356"/>
        <v>0</v>
      </c>
      <c r="CI126" s="235">
        <f t="shared" si="356"/>
        <v>0</v>
      </c>
      <c r="CJ126" s="235">
        <f t="shared" si="356"/>
        <v>0</v>
      </c>
      <c r="CK126" s="235">
        <f t="shared" si="356"/>
        <v>0</v>
      </c>
      <c r="CL126" s="235">
        <f t="shared" si="356"/>
        <v>0</v>
      </c>
      <c r="CM126" s="235">
        <f t="shared" si="356"/>
        <v>0</v>
      </c>
      <c r="CN126" s="235">
        <f t="shared" si="356"/>
        <v>0</v>
      </c>
      <c r="CO126" s="235">
        <f t="shared" si="356"/>
        <v>0</v>
      </c>
      <c r="CP126" s="235">
        <f t="shared" si="356"/>
        <v>0</v>
      </c>
      <c r="CQ126" s="235">
        <f t="shared" si="356"/>
        <v>0</v>
      </c>
      <c r="CR126" s="235">
        <f t="shared" si="356"/>
        <v>0</v>
      </c>
      <c r="CS126" s="235">
        <f t="shared" si="356"/>
        <v>0</v>
      </c>
      <c r="CT126" s="235">
        <f t="shared" si="356"/>
        <v>45878.74</v>
      </c>
      <c r="CU126" s="235">
        <f t="shared" si="356"/>
        <v>0</v>
      </c>
      <c r="CV126" s="235">
        <f t="shared" si="356"/>
        <v>45878.74</v>
      </c>
      <c r="CW126" s="235">
        <f t="shared" si="356"/>
        <v>45878.74</v>
      </c>
      <c r="CX126" s="235">
        <f t="shared" si="356"/>
        <v>0</v>
      </c>
      <c r="CY126" s="235">
        <f t="shared" si="356"/>
        <v>45878.74</v>
      </c>
      <c r="CZ126" s="235">
        <f t="shared" si="356"/>
        <v>0</v>
      </c>
      <c r="DA126" s="235">
        <f t="shared" si="356"/>
        <v>0</v>
      </c>
      <c r="DB126" s="235">
        <f t="shared" si="356"/>
        <v>0</v>
      </c>
      <c r="DC126" s="235">
        <f t="shared" si="356"/>
        <v>0</v>
      </c>
      <c r="DD126" s="235">
        <f t="shared" si="356"/>
        <v>0</v>
      </c>
      <c r="DE126" s="235">
        <f t="shared" si="356"/>
        <v>0</v>
      </c>
      <c r="DF126" s="235">
        <f t="shared" si="356"/>
        <v>0</v>
      </c>
      <c r="DG126" s="235">
        <f t="shared" si="356"/>
        <v>0</v>
      </c>
      <c r="DH126" s="235">
        <f t="shared" si="356"/>
        <v>0</v>
      </c>
      <c r="DI126" s="235">
        <f t="shared" si="356"/>
        <v>2293.9369999999999</v>
      </c>
      <c r="DJ126" s="235"/>
      <c r="DK126" s="235"/>
      <c r="DL126" s="235">
        <f t="shared" si="356"/>
        <v>2293.9369999999999</v>
      </c>
      <c r="DM126" s="235">
        <f>DM127</f>
        <v>43584.803</v>
      </c>
      <c r="DN126" s="239">
        <f t="shared" si="345"/>
        <v>19</v>
      </c>
      <c r="DO126" s="235">
        <f t="shared" si="356"/>
        <v>0</v>
      </c>
      <c r="DP126" s="235"/>
      <c r="DQ126" s="235">
        <f t="shared" si="356"/>
        <v>43584.803</v>
      </c>
      <c r="DR126" s="235">
        <f t="shared" si="347"/>
        <v>0</v>
      </c>
      <c r="DS126" s="239">
        <f t="shared" si="323"/>
        <v>0</v>
      </c>
      <c r="DT126" s="235">
        <f t="shared" si="324"/>
        <v>0</v>
      </c>
      <c r="DU126" s="235"/>
      <c r="DV126" s="235"/>
      <c r="DW126" s="235"/>
      <c r="DX126" s="235">
        <f t="shared" si="356"/>
        <v>2293.9369999999999</v>
      </c>
      <c r="DY126" s="228">
        <f t="shared" si="338"/>
        <v>1</v>
      </c>
      <c r="DZ126" s="235"/>
      <c r="EA126" s="228"/>
      <c r="EB126" s="234"/>
      <c r="EC126" s="228"/>
      <c r="ED126" s="235">
        <f>ED127</f>
        <v>2293.9369999999999</v>
      </c>
      <c r="EE126" s="228">
        <f>ED126/DL126</f>
        <v>1</v>
      </c>
      <c r="EF126" s="234">
        <f t="shared" si="332"/>
        <v>0</v>
      </c>
      <c r="EG126" s="228">
        <f t="shared" si="314"/>
        <v>0</v>
      </c>
      <c r="EH126" s="234"/>
      <c r="EI126" s="234"/>
      <c r="EJ126" s="234">
        <f>EJ127</f>
        <v>0</v>
      </c>
      <c r="EK126" s="234">
        <f t="shared" si="356"/>
        <v>2293.9369999999999</v>
      </c>
      <c r="EL126" s="228">
        <f>EK126/DI126</f>
        <v>1</v>
      </c>
      <c r="EM126" s="228">
        <f>EK126/DM126</f>
        <v>5.2631578947368418E-2</v>
      </c>
      <c r="EN126" s="228"/>
      <c r="EO126" s="228"/>
      <c r="EP126" s="228"/>
      <c r="EQ126" s="228"/>
      <c r="ER126" s="228"/>
      <c r="ES126" s="234"/>
      <c r="ET126" s="228"/>
      <c r="EU126" s="238"/>
      <c r="EV126" s="228"/>
      <c r="EW126" s="234">
        <f>EW127</f>
        <v>2293.9369999999999</v>
      </c>
      <c r="EX126" s="228">
        <f>EW126/DL126</f>
        <v>1</v>
      </c>
      <c r="EY126" s="235">
        <f t="shared" si="333"/>
        <v>0</v>
      </c>
      <c r="EZ126" s="228">
        <f t="shared" si="317"/>
        <v>0</v>
      </c>
      <c r="FA126" s="235"/>
      <c r="FB126" s="235"/>
      <c r="FC126" s="235">
        <f t="shared" si="355"/>
        <v>0</v>
      </c>
      <c r="FD126" s="234">
        <f>FJ126</f>
        <v>2293.9369999999999</v>
      </c>
      <c r="FE126" s="228">
        <f t="shared" si="352"/>
        <v>1</v>
      </c>
      <c r="FF126" s="234"/>
      <c r="FG126" s="228"/>
      <c r="FH126" s="235"/>
      <c r="FI126" s="235"/>
      <c r="FJ126" s="234">
        <f>FJ127</f>
        <v>2293.9369999999999</v>
      </c>
      <c r="FK126" s="228">
        <f t="shared" si="353"/>
        <v>1</v>
      </c>
      <c r="FL126" s="234">
        <v>0</v>
      </c>
      <c r="FM126" s="228">
        <f t="shared" si="354"/>
        <v>0</v>
      </c>
      <c r="FN126" s="234"/>
      <c r="FO126" s="228"/>
      <c r="FP126" s="235"/>
      <c r="FQ126" s="235"/>
      <c r="FR126" s="234">
        <f>FR127</f>
        <v>0</v>
      </c>
      <c r="FS126" s="228" t="e">
        <f>FR126/DT126</f>
        <v>#DIV/0!</v>
      </c>
      <c r="FT126" s="234">
        <f>FY126</f>
        <v>0</v>
      </c>
      <c r="FU126" s="228">
        <f t="shared" si="315"/>
        <v>0</v>
      </c>
      <c r="FV126" s="234"/>
      <c r="FW126" s="235"/>
      <c r="FX126" s="235"/>
      <c r="FY126" s="234">
        <f>FY127</f>
        <v>0</v>
      </c>
      <c r="FZ126" s="228" t="e">
        <f>FY126/EB126</f>
        <v>#DIV/0!</v>
      </c>
      <c r="GA126" s="241"/>
      <c r="GB126" s="242"/>
      <c r="GC126" s="242"/>
      <c r="GD126" s="242"/>
      <c r="GE126" s="242"/>
      <c r="GF126" s="242"/>
      <c r="GG126" s="242"/>
    </row>
    <row r="127" spans="2:189" s="410" customFormat="1" ht="78" customHeight="1" x14ac:dyDescent="0.25">
      <c r="B127" s="299" t="s">
        <v>151</v>
      </c>
      <c r="C127" s="414" t="s">
        <v>273</v>
      </c>
      <c r="D127" s="404"/>
      <c r="E127" s="293"/>
      <c r="F127" s="293"/>
      <c r="G127" s="293"/>
      <c r="H127" s="293"/>
      <c r="I127" s="293"/>
      <c r="J127" s="293"/>
      <c r="K127" s="293"/>
      <c r="L127" s="293"/>
      <c r="M127" s="293"/>
      <c r="N127" s="293"/>
      <c r="O127" s="293"/>
      <c r="P127" s="293"/>
      <c r="Q127" s="294"/>
      <c r="R127" s="294"/>
      <c r="S127" s="294"/>
      <c r="T127" s="294"/>
      <c r="U127" s="294"/>
      <c r="V127" s="294"/>
      <c r="W127" s="294"/>
      <c r="X127" s="294"/>
      <c r="Y127" s="294"/>
      <c r="Z127" s="294"/>
      <c r="AA127" s="294"/>
      <c r="AB127" s="294"/>
      <c r="AC127" s="294"/>
      <c r="AD127" s="294"/>
      <c r="AE127" s="294"/>
      <c r="AF127" s="294"/>
      <c r="AG127" s="294"/>
      <c r="AH127" s="294"/>
      <c r="AI127" s="294"/>
      <c r="AJ127" s="294"/>
      <c r="AK127" s="311"/>
      <c r="AL127" s="311"/>
      <c r="AM127" s="407"/>
      <c r="AN127" s="407"/>
      <c r="AO127" s="309"/>
      <c r="AP127" s="294"/>
      <c r="AQ127" s="294"/>
      <c r="AR127" s="311"/>
      <c r="AS127" s="294"/>
      <c r="AT127" s="294"/>
      <c r="AU127" s="294"/>
      <c r="AV127" s="294"/>
      <c r="AW127" s="294"/>
      <c r="AX127" s="294"/>
      <c r="AY127" s="294"/>
      <c r="AZ127" s="294"/>
      <c r="BA127" s="294"/>
      <c r="BB127" s="294"/>
      <c r="BC127" s="294"/>
      <c r="BD127" s="294"/>
      <c r="BE127" s="294"/>
      <c r="BF127" s="294"/>
      <c r="BG127" s="294"/>
      <c r="BH127" s="294"/>
      <c r="BI127" s="294"/>
      <c r="BJ127" s="294"/>
      <c r="BK127" s="310"/>
      <c r="BL127" s="311"/>
      <c r="BM127" s="311"/>
      <c r="BN127" s="311"/>
      <c r="BO127" s="311"/>
      <c r="BP127" s="311"/>
      <c r="BQ127" s="311"/>
      <c r="BR127" s="311"/>
      <c r="BS127" s="311"/>
      <c r="BT127" s="311"/>
      <c r="BU127" s="311"/>
      <c r="BV127" s="294"/>
      <c r="BW127" s="294"/>
      <c r="BX127" s="294"/>
      <c r="BY127" s="294"/>
      <c r="BZ127" s="294"/>
      <c r="CA127" s="294"/>
      <c r="CB127" s="294">
        <f>CC127+CD127</f>
        <v>0</v>
      </c>
      <c r="CC127" s="294"/>
      <c r="CD127" s="294"/>
      <c r="CE127" s="311"/>
      <c r="CF127" s="311"/>
      <c r="CG127" s="294"/>
      <c r="CH127" s="294"/>
      <c r="CI127" s="294"/>
      <c r="CJ127" s="294"/>
      <c r="CK127" s="294"/>
      <c r="CL127" s="294"/>
      <c r="CM127" s="294"/>
      <c r="CN127" s="294"/>
      <c r="CO127" s="294"/>
      <c r="CP127" s="294"/>
      <c r="CQ127" s="294"/>
      <c r="CR127" s="294"/>
      <c r="CS127" s="294"/>
      <c r="CT127" s="294">
        <f>CU127+CV127</f>
        <v>45878.74</v>
      </c>
      <c r="CU127" s="294"/>
      <c r="CV127" s="294">
        <f>CY127-CD127</f>
        <v>45878.74</v>
      </c>
      <c r="CW127" s="294">
        <f>CX127+CY127</f>
        <v>45878.74</v>
      </c>
      <c r="CX127" s="294"/>
      <c r="CY127" s="294">
        <v>45878.74</v>
      </c>
      <c r="CZ127" s="294">
        <f>DA127+DB127</f>
        <v>0</v>
      </c>
      <c r="DA127" s="294"/>
      <c r="DB127" s="294"/>
      <c r="DC127" s="294">
        <f>DD127+DE127</f>
        <v>0</v>
      </c>
      <c r="DD127" s="294"/>
      <c r="DE127" s="294">
        <v>0</v>
      </c>
      <c r="DF127" s="294">
        <f>DG127+DH127</f>
        <v>0</v>
      </c>
      <c r="DG127" s="294"/>
      <c r="DH127" s="294">
        <v>0</v>
      </c>
      <c r="DI127" s="294">
        <f>DJ127+DL127</f>
        <v>2293.9369999999999</v>
      </c>
      <c r="DJ127" s="294"/>
      <c r="DK127" s="294"/>
      <c r="DL127" s="294">
        <f>'[9]2020_2022_нов версия'!$EJ$150</f>
        <v>2293.9369999999999</v>
      </c>
      <c r="DM127" s="294">
        <f>DO127+DP127+DQ127</f>
        <v>43584.803</v>
      </c>
      <c r="DN127" s="339">
        <f t="shared" si="345"/>
        <v>19</v>
      </c>
      <c r="DO127" s="294">
        <v>0</v>
      </c>
      <c r="DP127" s="294"/>
      <c r="DQ127" s="294">
        <f>'[5]проект Бюдж 19-21_разв'!$DN$108</f>
        <v>43584.803</v>
      </c>
      <c r="DR127" s="294">
        <f t="shared" si="347"/>
        <v>0</v>
      </c>
      <c r="DS127" s="339">
        <f t="shared" si="323"/>
        <v>0</v>
      </c>
      <c r="DT127" s="294">
        <f t="shared" si="324"/>
        <v>0</v>
      </c>
      <c r="DU127" s="294"/>
      <c r="DV127" s="294"/>
      <c r="DW127" s="294"/>
      <c r="DX127" s="294">
        <f>ED127</f>
        <v>2293.9369999999999</v>
      </c>
      <c r="DY127" s="228">
        <f t="shared" si="338"/>
        <v>1</v>
      </c>
      <c r="DZ127" s="294"/>
      <c r="EA127" s="312"/>
      <c r="EB127" s="293"/>
      <c r="EC127" s="312"/>
      <c r="ED127" s="294">
        <v>2293.9369999999999</v>
      </c>
      <c r="EE127" s="312">
        <f>ED127/DL127</f>
        <v>1</v>
      </c>
      <c r="EF127" s="293">
        <f t="shared" si="332"/>
        <v>0</v>
      </c>
      <c r="EG127" s="228">
        <f t="shared" si="314"/>
        <v>0</v>
      </c>
      <c r="EH127" s="316"/>
      <c r="EI127" s="294"/>
      <c r="EJ127" s="293">
        <f>DL127-ED127</f>
        <v>0</v>
      </c>
      <c r="EK127" s="293">
        <f>EW127</f>
        <v>2293.9369999999999</v>
      </c>
      <c r="EL127" s="312">
        <f>EK127/DI127</f>
        <v>1</v>
      </c>
      <c r="EM127" s="312">
        <f>EK127/DM127</f>
        <v>5.2631578947368418E-2</v>
      </c>
      <c r="EN127" s="312"/>
      <c r="EO127" s="312"/>
      <c r="EP127" s="312"/>
      <c r="EQ127" s="312"/>
      <c r="ER127" s="312"/>
      <c r="ES127" s="293"/>
      <c r="ET127" s="312"/>
      <c r="EU127" s="311"/>
      <c r="EV127" s="312"/>
      <c r="EW127" s="293">
        <f>DL127</f>
        <v>2293.9369999999999</v>
      </c>
      <c r="EX127" s="312">
        <f>EW127/DL127</f>
        <v>1</v>
      </c>
      <c r="EY127" s="294">
        <f t="shared" si="333"/>
        <v>0</v>
      </c>
      <c r="EZ127" s="228">
        <f t="shared" si="317"/>
        <v>0</v>
      </c>
      <c r="FA127" s="311"/>
      <c r="FB127" s="294"/>
      <c r="FC127" s="294">
        <f t="shared" si="355"/>
        <v>0</v>
      </c>
      <c r="FD127" s="293">
        <f>FJ127</f>
        <v>2293.9369999999999</v>
      </c>
      <c r="FE127" s="312">
        <f t="shared" si="352"/>
        <v>1</v>
      </c>
      <c r="FF127" s="293"/>
      <c r="FG127" s="312"/>
      <c r="FH127" s="294"/>
      <c r="FI127" s="294"/>
      <c r="FJ127" s="293">
        <f>'[7]дор.фонд на 01.04.20 (март)'!$AO$162</f>
        <v>2293.9369999999999</v>
      </c>
      <c r="FK127" s="312">
        <f t="shared" si="353"/>
        <v>1</v>
      </c>
      <c r="FL127" s="293">
        <v>0</v>
      </c>
      <c r="FM127" s="312">
        <f t="shared" si="354"/>
        <v>0</v>
      </c>
      <c r="FN127" s="293"/>
      <c r="FO127" s="312"/>
      <c r="FP127" s="294"/>
      <c r="FQ127" s="294"/>
      <c r="FR127" s="293"/>
      <c r="FS127" s="312" t="e">
        <f>FR127/DT127</f>
        <v>#DIV/0!</v>
      </c>
      <c r="FT127" s="293">
        <f>FY127</f>
        <v>0</v>
      </c>
      <c r="FU127" s="312">
        <f t="shared" si="315"/>
        <v>0</v>
      </c>
      <c r="FV127" s="293"/>
      <c r="FW127" s="294"/>
      <c r="FX127" s="294"/>
      <c r="FY127" s="293">
        <f>EW127-ED127</f>
        <v>0</v>
      </c>
      <c r="FZ127" s="312" t="e">
        <f>FY127/EB127</f>
        <v>#DIV/0!</v>
      </c>
      <c r="GA127" s="409"/>
    </row>
    <row r="128" spans="2:189" s="412" customFormat="1" ht="33" customHeight="1" x14ac:dyDescent="0.3">
      <c r="B128" s="231" t="s">
        <v>274</v>
      </c>
      <c r="C128" s="417" t="s">
        <v>275</v>
      </c>
      <c r="D128" s="233"/>
      <c r="E128" s="234"/>
      <c r="F128" s="234"/>
      <c r="G128" s="234"/>
      <c r="H128" s="234"/>
      <c r="I128" s="418"/>
      <c r="J128" s="418"/>
      <c r="K128" s="234"/>
      <c r="L128" s="234"/>
      <c r="M128" s="234"/>
      <c r="N128" s="234"/>
      <c r="O128" s="418"/>
      <c r="P128" s="418"/>
      <c r="Q128" s="235"/>
      <c r="R128" s="235"/>
      <c r="S128" s="235"/>
      <c r="T128" s="235"/>
      <c r="U128" s="235"/>
      <c r="V128" s="235"/>
      <c r="W128" s="235"/>
      <c r="X128" s="419"/>
      <c r="Y128" s="419"/>
      <c r="Z128" s="235"/>
      <c r="AA128" s="235"/>
      <c r="AB128" s="235"/>
      <c r="AC128" s="235"/>
      <c r="AD128" s="235"/>
      <c r="AE128" s="235"/>
      <c r="AF128" s="235"/>
      <c r="AG128" s="235"/>
      <c r="AH128" s="235"/>
      <c r="AI128" s="235"/>
      <c r="AJ128" s="235"/>
      <c r="AK128" s="238"/>
      <c r="AL128" s="238"/>
      <c r="AM128" s="285"/>
      <c r="AN128" s="285"/>
      <c r="AO128" s="236"/>
      <c r="AP128" s="235"/>
      <c r="AQ128" s="235"/>
      <c r="AR128" s="238"/>
      <c r="AS128" s="235"/>
      <c r="AT128" s="235"/>
      <c r="AU128" s="235"/>
      <c r="AV128" s="235"/>
      <c r="AW128" s="419"/>
      <c r="AX128" s="235"/>
      <c r="AY128" s="235"/>
      <c r="AZ128" s="235"/>
      <c r="BA128" s="235"/>
      <c r="BB128" s="235"/>
      <c r="BC128" s="235"/>
      <c r="BD128" s="235"/>
      <c r="BE128" s="235"/>
      <c r="BF128" s="419"/>
      <c r="BG128" s="235"/>
      <c r="BH128" s="235"/>
      <c r="BI128" s="235"/>
      <c r="BJ128" s="235"/>
      <c r="BK128" s="237"/>
      <c r="BL128" s="238"/>
      <c r="BM128" s="238"/>
      <c r="BN128" s="238"/>
      <c r="BO128" s="238"/>
      <c r="BP128" s="238"/>
      <c r="BQ128" s="238"/>
      <c r="BR128" s="238"/>
      <c r="BS128" s="238"/>
      <c r="BT128" s="238"/>
      <c r="BU128" s="238"/>
      <c r="BV128" s="235"/>
      <c r="BW128" s="235"/>
      <c r="BX128" s="235"/>
      <c r="BY128" s="235"/>
      <c r="BZ128" s="419"/>
      <c r="CA128" s="419"/>
      <c r="CB128" s="235">
        <f t="shared" ref="CB128:DB128" si="357">CB129</f>
        <v>27609.446</v>
      </c>
      <c r="CC128" s="235">
        <f t="shared" si="357"/>
        <v>0</v>
      </c>
      <c r="CD128" s="235">
        <f t="shared" si="357"/>
        <v>27609.446</v>
      </c>
      <c r="CE128" s="235">
        <f t="shared" si="357"/>
        <v>0</v>
      </c>
      <c r="CF128" s="235">
        <f t="shared" si="357"/>
        <v>0</v>
      </c>
      <c r="CG128" s="235">
        <f t="shared" si="357"/>
        <v>0</v>
      </c>
      <c r="CH128" s="235">
        <f t="shared" si="357"/>
        <v>0</v>
      </c>
      <c r="CI128" s="235">
        <f t="shared" si="357"/>
        <v>0</v>
      </c>
      <c r="CJ128" s="235">
        <f t="shared" si="357"/>
        <v>0</v>
      </c>
      <c r="CK128" s="235">
        <f t="shared" si="357"/>
        <v>0</v>
      </c>
      <c r="CL128" s="235">
        <f t="shared" si="357"/>
        <v>0</v>
      </c>
      <c r="CM128" s="235">
        <f t="shared" si="357"/>
        <v>0</v>
      </c>
      <c r="CN128" s="235">
        <f t="shared" si="357"/>
        <v>0</v>
      </c>
      <c r="CO128" s="235">
        <f t="shared" si="357"/>
        <v>0</v>
      </c>
      <c r="CP128" s="235">
        <f t="shared" si="357"/>
        <v>0</v>
      </c>
      <c r="CQ128" s="235">
        <f t="shared" si="357"/>
        <v>0</v>
      </c>
      <c r="CR128" s="235">
        <f t="shared" si="357"/>
        <v>0</v>
      </c>
      <c r="CS128" s="235">
        <f t="shared" si="357"/>
        <v>0</v>
      </c>
      <c r="CT128" s="235">
        <f t="shared" si="357"/>
        <v>0</v>
      </c>
      <c r="CU128" s="235">
        <f t="shared" si="357"/>
        <v>0</v>
      </c>
      <c r="CV128" s="235">
        <f t="shared" si="357"/>
        <v>0</v>
      </c>
      <c r="CW128" s="235">
        <f t="shared" si="357"/>
        <v>0</v>
      </c>
      <c r="CX128" s="235">
        <f t="shared" si="357"/>
        <v>0</v>
      </c>
      <c r="CY128" s="235">
        <f t="shared" si="357"/>
        <v>0</v>
      </c>
      <c r="CZ128" s="235">
        <f t="shared" si="357"/>
        <v>0</v>
      </c>
      <c r="DA128" s="235">
        <f t="shared" si="357"/>
        <v>0</v>
      </c>
      <c r="DB128" s="235">
        <f t="shared" si="357"/>
        <v>0</v>
      </c>
      <c r="DC128" s="235"/>
      <c r="DD128" s="235"/>
      <c r="DE128" s="235"/>
      <c r="DF128" s="235">
        <f t="shared" ref="DF128:ES128" si="358">DF129</f>
        <v>1275</v>
      </c>
      <c r="DG128" s="235">
        <f t="shared" si="358"/>
        <v>0</v>
      </c>
      <c r="DH128" s="235">
        <f t="shared" si="358"/>
        <v>1275</v>
      </c>
      <c r="DI128" s="235">
        <f t="shared" si="358"/>
        <v>1275</v>
      </c>
      <c r="DJ128" s="235"/>
      <c r="DK128" s="235"/>
      <c r="DL128" s="235">
        <f t="shared" si="358"/>
        <v>1275</v>
      </c>
      <c r="DM128" s="275">
        <f t="shared" si="331"/>
        <v>0</v>
      </c>
      <c r="DN128" s="280">
        <f t="shared" si="345"/>
        <v>0</v>
      </c>
      <c r="DO128" s="235">
        <f t="shared" si="358"/>
        <v>0</v>
      </c>
      <c r="DP128" s="235"/>
      <c r="DQ128" s="235">
        <f t="shared" si="358"/>
        <v>0</v>
      </c>
      <c r="DR128" s="235">
        <f t="shared" si="347"/>
        <v>0</v>
      </c>
      <c r="DS128" s="239">
        <f t="shared" si="323"/>
        <v>0</v>
      </c>
      <c r="DT128" s="235">
        <f t="shared" si="324"/>
        <v>0</v>
      </c>
      <c r="DU128" s="235"/>
      <c r="DV128" s="235"/>
      <c r="DW128" s="235"/>
      <c r="DX128" s="235">
        <f t="shared" si="358"/>
        <v>1274.99982</v>
      </c>
      <c r="DY128" s="228">
        <f t="shared" si="338"/>
        <v>0.99999985882352938</v>
      </c>
      <c r="DZ128" s="235"/>
      <c r="EA128" s="228"/>
      <c r="EB128" s="234"/>
      <c r="EC128" s="228"/>
      <c r="ED128" s="235">
        <f>ED129</f>
        <v>1274.99982</v>
      </c>
      <c r="EE128" s="228">
        <f>ED128/DL128</f>
        <v>0.99999985882352938</v>
      </c>
      <c r="EF128" s="234">
        <f t="shared" si="332"/>
        <v>1.8000000000029104E-4</v>
      </c>
      <c r="EG128" s="228">
        <f t="shared" si="314"/>
        <v>1.4117647058846357E-7</v>
      </c>
      <c r="EH128" s="300"/>
      <c r="EI128" s="235"/>
      <c r="EJ128" s="234">
        <f>EJ129</f>
        <v>1.8000000000029104E-4</v>
      </c>
      <c r="EK128" s="234">
        <f t="shared" si="358"/>
        <v>1274.99982</v>
      </c>
      <c r="EL128" s="228">
        <f>EK128/DI128</f>
        <v>0.99999985882352938</v>
      </c>
      <c r="EM128" s="281" t="e">
        <f>EK128/DM128</f>
        <v>#DIV/0!</v>
      </c>
      <c r="EN128" s="228"/>
      <c r="EO128" s="228"/>
      <c r="EP128" s="228"/>
      <c r="EQ128" s="228"/>
      <c r="ER128" s="228"/>
      <c r="ES128" s="234">
        <f t="shared" si="358"/>
        <v>0</v>
      </c>
      <c r="ET128" s="228">
        <v>0</v>
      </c>
      <c r="EU128" s="238">
        <v>0</v>
      </c>
      <c r="EV128" s="228">
        <v>0</v>
      </c>
      <c r="EW128" s="234">
        <f>EW129</f>
        <v>1274.99982</v>
      </c>
      <c r="EX128" s="228">
        <f>EW128/DL128</f>
        <v>0.99999985882352938</v>
      </c>
      <c r="EY128" s="235">
        <f t="shared" si="333"/>
        <v>1.8000000000029104E-4</v>
      </c>
      <c r="EZ128" s="228">
        <f t="shared" si="317"/>
        <v>1.4117647058846357E-7</v>
      </c>
      <c r="FA128" s="238"/>
      <c r="FB128" s="235"/>
      <c r="FC128" s="235">
        <f t="shared" si="355"/>
        <v>1.8000000000029104E-4</v>
      </c>
      <c r="FD128" s="234">
        <f>FD129</f>
        <v>4274.99982</v>
      </c>
      <c r="FE128" s="228">
        <f t="shared" si="352"/>
        <v>3.3529410352941178</v>
      </c>
      <c r="FF128" s="234">
        <f t="shared" ref="FF128" si="359">FF129</f>
        <v>0</v>
      </c>
      <c r="FG128" s="228"/>
      <c r="FH128" s="235"/>
      <c r="FI128" s="235"/>
      <c r="FJ128" s="234">
        <f>FJ129</f>
        <v>4274.99982</v>
      </c>
      <c r="FK128" s="312">
        <f t="shared" si="353"/>
        <v>3.3529410352941178</v>
      </c>
      <c r="FL128" s="234">
        <f>FL129</f>
        <v>0</v>
      </c>
      <c r="FM128" s="228" t="e">
        <f t="shared" si="354"/>
        <v>#DIV/0!</v>
      </c>
      <c r="FN128" s="234">
        <f t="shared" ref="FN128" si="360">FN129</f>
        <v>0</v>
      </c>
      <c r="FO128" s="228"/>
      <c r="FP128" s="235"/>
      <c r="FQ128" s="235"/>
      <c r="FR128" s="234">
        <f>FR129</f>
        <v>0</v>
      </c>
      <c r="FS128" s="227" t="e">
        <f>FR128/DT128</f>
        <v>#DIV/0!</v>
      </c>
      <c r="FT128" s="234">
        <f>FT129</f>
        <v>0</v>
      </c>
      <c r="FU128" s="228">
        <f t="shared" si="315"/>
        <v>0</v>
      </c>
      <c r="FV128" s="234">
        <f t="shared" ref="FV128" si="361">FV129</f>
        <v>0</v>
      </c>
      <c r="FW128" s="235"/>
      <c r="FX128" s="235"/>
      <c r="FY128" s="234">
        <f>FY129</f>
        <v>0</v>
      </c>
      <c r="FZ128" s="227" t="e">
        <f>FY128/EB128</f>
        <v>#DIV/0!</v>
      </c>
      <c r="GA128" s="241"/>
      <c r="GB128" s="242"/>
      <c r="GC128" s="242"/>
      <c r="GD128" s="242"/>
      <c r="GE128" s="242"/>
      <c r="GF128" s="242"/>
      <c r="GG128" s="242"/>
    </row>
    <row r="129" spans="2:189" s="410" customFormat="1" ht="86.25" customHeight="1" x14ac:dyDescent="0.25">
      <c r="B129" s="299" t="s">
        <v>151</v>
      </c>
      <c r="C129" s="414" t="s">
        <v>276</v>
      </c>
      <c r="D129" s="404"/>
      <c r="E129" s="293"/>
      <c r="F129" s="293"/>
      <c r="G129" s="293"/>
      <c r="H129" s="293"/>
      <c r="I129" s="405"/>
      <c r="J129" s="405"/>
      <c r="K129" s="293"/>
      <c r="L129" s="293"/>
      <c r="M129" s="293"/>
      <c r="N129" s="293"/>
      <c r="O129" s="405"/>
      <c r="P129" s="405"/>
      <c r="Q129" s="294"/>
      <c r="R129" s="294"/>
      <c r="S129" s="294"/>
      <c r="T129" s="294"/>
      <c r="U129" s="294"/>
      <c r="V129" s="294"/>
      <c r="W129" s="294"/>
      <c r="X129" s="406"/>
      <c r="Y129" s="406"/>
      <c r="Z129" s="294"/>
      <c r="AA129" s="294"/>
      <c r="AB129" s="294"/>
      <c r="AC129" s="294"/>
      <c r="AD129" s="294"/>
      <c r="AE129" s="294"/>
      <c r="AF129" s="294"/>
      <c r="AG129" s="294"/>
      <c r="AH129" s="294"/>
      <c r="AI129" s="294"/>
      <c r="AJ129" s="294"/>
      <c r="AK129" s="311"/>
      <c r="AL129" s="311"/>
      <c r="AM129" s="407"/>
      <c r="AN129" s="407"/>
      <c r="AO129" s="309"/>
      <c r="AP129" s="294"/>
      <c r="AQ129" s="294"/>
      <c r="AR129" s="311"/>
      <c r="AS129" s="294"/>
      <c r="AT129" s="294"/>
      <c r="AU129" s="294"/>
      <c r="AV129" s="294"/>
      <c r="AW129" s="406"/>
      <c r="AX129" s="294"/>
      <c r="AY129" s="294"/>
      <c r="AZ129" s="294"/>
      <c r="BA129" s="294"/>
      <c r="BB129" s="294"/>
      <c r="BC129" s="294"/>
      <c r="BD129" s="294"/>
      <c r="BE129" s="294"/>
      <c r="BF129" s="406"/>
      <c r="BG129" s="294"/>
      <c r="BH129" s="294"/>
      <c r="BI129" s="294"/>
      <c r="BJ129" s="294"/>
      <c r="BK129" s="310"/>
      <c r="BL129" s="311"/>
      <c r="BM129" s="311"/>
      <c r="BN129" s="311"/>
      <c r="BO129" s="311"/>
      <c r="BP129" s="311"/>
      <c r="BQ129" s="311"/>
      <c r="BR129" s="311"/>
      <c r="BS129" s="311"/>
      <c r="BT129" s="311"/>
      <c r="BU129" s="311"/>
      <c r="BV129" s="294"/>
      <c r="BW129" s="294"/>
      <c r="BX129" s="294"/>
      <c r="BY129" s="294"/>
      <c r="BZ129" s="406"/>
      <c r="CA129" s="406"/>
      <c r="CB129" s="294">
        <f>CC129+CD129</f>
        <v>27609.446</v>
      </c>
      <c r="CC129" s="294"/>
      <c r="CD129" s="294">
        <v>27609.446</v>
      </c>
      <c r="CE129" s="311"/>
      <c r="CF129" s="311"/>
      <c r="CG129" s="294"/>
      <c r="CH129" s="294"/>
      <c r="CI129" s="294"/>
      <c r="CJ129" s="294"/>
      <c r="CK129" s="294"/>
      <c r="CL129" s="406"/>
      <c r="CM129" s="294"/>
      <c r="CN129" s="294"/>
      <c r="CO129" s="294"/>
      <c r="CP129" s="294"/>
      <c r="CQ129" s="294"/>
      <c r="CR129" s="294"/>
      <c r="CS129" s="294"/>
      <c r="CT129" s="294"/>
      <c r="CU129" s="294"/>
      <c r="CV129" s="294"/>
      <c r="CW129" s="294">
        <f>CX129+CY129</f>
        <v>0</v>
      </c>
      <c r="CX129" s="294"/>
      <c r="CY129" s="294">
        <v>0</v>
      </c>
      <c r="CZ129" s="294">
        <f>DA129+DB129</f>
        <v>0</v>
      </c>
      <c r="DA129" s="294"/>
      <c r="DB129" s="294"/>
      <c r="DC129" s="294"/>
      <c r="DD129" s="294"/>
      <c r="DE129" s="294"/>
      <c r="DF129" s="294">
        <f>DG129+DH129</f>
        <v>1275</v>
      </c>
      <c r="DG129" s="294"/>
      <c r="DH129" s="294">
        <f>DL129-CY129</f>
        <v>1275</v>
      </c>
      <c r="DI129" s="294">
        <f>DJ129+DL129</f>
        <v>1275</v>
      </c>
      <c r="DJ129" s="294"/>
      <c r="DK129" s="294"/>
      <c r="DL129" s="294">
        <v>1275</v>
      </c>
      <c r="DM129" s="275">
        <f t="shared" si="331"/>
        <v>0</v>
      </c>
      <c r="DN129" s="280">
        <f t="shared" si="345"/>
        <v>0</v>
      </c>
      <c r="DO129" s="294"/>
      <c r="DP129" s="294"/>
      <c r="DQ129" s="294">
        <v>0</v>
      </c>
      <c r="DR129" s="235">
        <f t="shared" si="347"/>
        <v>0</v>
      </c>
      <c r="DS129" s="239">
        <f t="shared" si="323"/>
        <v>0</v>
      </c>
      <c r="DT129" s="235">
        <f t="shared" si="324"/>
        <v>0</v>
      </c>
      <c r="DU129" s="294"/>
      <c r="DV129" s="294"/>
      <c r="DW129" s="294"/>
      <c r="DX129" s="294">
        <f>ED129</f>
        <v>1274.99982</v>
      </c>
      <c r="DY129" s="228">
        <f t="shared" si="338"/>
        <v>0.99999985882352938</v>
      </c>
      <c r="DZ129" s="294"/>
      <c r="EA129" s="312"/>
      <c r="EB129" s="234"/>
      <c r="EC129" s="312"/>
      <c r="ED129" s="294">
        <v>1274.99982</v>
      </c>
      <c r="EE129" s="312">
        <f>ED129/DL129</f>
        <v>0.99999985882352938</v>
      </c>
      <c r="EF129" s="293">
        <f t="shared" si="332"/>
        <v>1.8000000000029104E-4</v>
      </c>
      <c r="EG129" s="228">
        <f t="shared" si="314"/>
        <v>1.4117647058846357E-7</v>
      </c>
      <c r="EH129" s="316"/>
      <c r="EI129" s="294"/>
      <c r="EJ129" s="293">
        <f>DL129-ED129</f>
        <v>1.8000000000029104E-4</v>
      </c>
      <c r="EK129" s="293">
        <f>EW129</f>
        <v>1274.99982</v>
      </c>
      <c r="EL129" s="312">
        <f>EK129/DI129</f>
        <v>0.99999985882352938</v>
      </c>
      <c r="EM129" s="281" t="e">
        <f>EK129/DM129</f>
        <v>#DIV/0!</v>
      </c>
      <c r="EN129" s="312"/>
      <c r="EO129" s="312"/>
      <c r="EP129" s="312"/>
      <c r="EQ129" s="312"/>
      <c r="ER129" s="312"/>
      <c r="ES129" s="293"/>
      <c r="ET129" s="312">
        <v>0</v>
      </c>
      <c r="EU129" s="311">
        <v>0</v>
      </c>
      <c r="EV129" s="312">
        <v>0</v>
      </c>
      <c r="EW129" s="293">
        <v>1274.99982</v>
      </c>
      <c r="EX129" s="312">
        <f>EW129/DL129</f>
        <v>0.99999985882352938</v>
      </c>
      <c r="EY129" s="294">
        <f t="shared" si="333"/>
        <v>1.8000000000029104E-4</v>
      </c>
      <c r="EZ129" s="228">
        <f t="shared" si="317"/>
        <v>1.4117647058846357E-7</v>
      </c>
      <c r="FA129" s="311"/>
      <c r="FB129" s="294"/>
      <c r="FC129" s="294">
        <f t="shared" si="355"/>
        <v>1.8000000000029104E-4</v>
      </c>
      <c r="FD129" s="293">
        <f>FJ129</f>
        <v>4274.99982</v>
      </c>
      <c r="FE129" s="312">
        <f t="shared" si="352"/>
        <v>3.3529410352941178</v>
      </c>
      <c r="FF129" s="293"/>
      <c r="FG129" s="312"/>
      <c r="FH129" s="294"/>
      <c r="FI129" s="294"/>
      <c r="FJ129" s="293">
        <v>4274.99982</v>
      </c>
      <c r="FK129" s="312">
        <f t="shared" si="353"/>
        <v>3.3529410352941178</v>
      </c>
      <c r="FL129" s="293"/>
      <c r="FM129" s="312" t="e">
        <f t="shared" si="354"/>
        <v>#DIV/0!</v>
      </c>
      <c r="FN129" s="293"/>
      <c r="FO129" s="312"/>
      <c r="FP129" s="294"/>
      <c r="FQ129" s="294"/>
      <c r="FR129" s="293"/>
      <c r="FS129" s="227" t="e">
        <f>FR129/DT129</f>
        <v>#DIV/0!</v>
      </c>
      <c r="FT129" s="293">
        <f>FY129</f>
        <v>0</v>
      </c>
      <c r="FU129" s="312">
        <f t="shared" si="315"/>
        <v>0</v>
      </c>
      <c r="FV129" s="293"/>
      <c r="FW129" s="294"/>
      <c r="FX129" s="294"/>
      <c r="FY129" s="293">
        <f>EW129-ED129</f>
        <v>0</v>
      </c>
      <c r="FZ129" s="227" t="e">
        <f>FY129/EB129</f>
        <v>#DIV/0!</v>
      </c>
      <c r="GA129" s="302"/>
    </row>
    <row r="130" spans="2:189" s="410" customFormat="1" ht="194.25" hidden="1" customHeight="1" x14ac:dyDescent="0.2">
      <c r="B130" s="366" t="s">
        <v>277</v>
      </c>
      <c r="C130" s="417" t="s">
        <v>275</v>
      </c>
      <c r="D130" s="305"/>
      <c r="E130" s="306"/>
      <c r="F130" s="306"/>
      <c r="G130" s="306"/>
      <c r="H130" s="306"/>
      <c r="I130" s="306"/>
      <c r="J130" s="306"/>
      <c r="K130" s="306"/>
      <c r="L130" s="306"/>
      <c r="M130" s="306"/>
      <c r="N130" s="306"/>
      <c r="O130" s="306"/>
      <c r="P130" s="306"/>
      <c r="Q130" s="307"/>
      <c r="R130" s="307"/>
      <c r="S130" s="307"/>
      <c r="T130" s="307"/>
      <c r="U130" s="307"/>
      <c r="V130" s="307"/>
      <c r="W130" s="307"/>
      <c r="X130" s="307"/>
      <c r="Y130" s="307"/>
      <c r="Z130" s="307"/>
      <c r="AA130" s="307"/>
      <c r="AB130" s="307"/>
      <c r="AC130" s="307"/>
      <c r="AD130" s="307"/>
      <c r="AE130" s="307"/>
      <c r="AF130" s="307"/>
      <c r="AG130" s="307"/>
      <c r="AH130" s="307"/>
      <c r="AI130" s="308"/>
      <c r="AJ130" s="307"/>
      <c r="AK130" s="308"/>
      <c r="AL130" s="308"/>
      <c r="AM130" s="307"/>
      <c r="AN130" s="307"/>
      <c r="AO130" s="309"/>
      <c r="AP130" s="307"/>
      <c r="AQ130" s="307"/>
      <c r="AR130" s="307"/>
      <c r="AS130" s="307"/>
      <c r="AT130" s="307"/>
      <c r="AU130" s="307"/>
      <c r="AV130" s="307"/>
      <c r="AW130" s="307"/>
      <c r="AX130" s="307"/>
      <c r="AY130" s="307"/>
      <c r="AZ130" s="307"/>
      <c r="BA130" s="307"/>
      <c r="BB130" s="307"/>
      <c r="BC130" s="307"/>
      <c r="BD130" s="307"/>
      <c r="BE130" s="307"/>
      <c r="BF130" s="307"/>
      <c r="BG130" s="307"/>
      <c r="BH130" s="307"/>
      <c r="BI130" s="307"/>
      <c r="BJ130" s="307"/>
      <c r="BK130" s="310"/>
      <c r="BL130" s="311"/>
      <c r="BM130" s="311"/>
      <c r="BN130" s="311"/>
      <c r="BO130" s="311"/>
      <c r="BP130" s="311"/>
      <c r="BQ130" s="311"/>
      <c r="BR130" s="311"/>
      <c r="BS130" s="311"/>
      <c r="BT130" s="311"/>
      <c r="BU130" s="311"/>
      <c r="BV130" s="307"/>
      <c r="BW130" s="307"/>
      <c r="BX130" s="307"/>
      <c r="BY130" s="307"/>
      <c r="BZ130" s="307"/>
      <c r="CA130" s="307"/>
      <c r="CB130" s="307"/>
      <c r="CC130" s="307"/>
      <c r="CD130" s="307"/>
      <c r="CE130" s="311"/>
      <c r="CF130" s="311"/>
      <c r="CG130" s="307"/>
      <c r="CH130" s="307"/>
      <c r="CI130" s="307"/>
      <c r="CJ130" s="307"/>
      <c r="CK130" s="307"/>
      <c r="CL130" s="307"/>
      <c r="CM130" s="307"/>
      <c r="CN130" s="307"/>
      <c r="CO130" s="307"/>
      <c r="CP130" s="307"/>
      <c r="CQ130" s="307"/>
      <c r="CR130" s="307"/>
      <c r="CS130" s="307"/>
      <c r="CT130" s="307"/>
      <c r="CU130" s="307"/>
      <c r="CV130" s="307"/>
      <c r="CW130" s="307"/>
      <c r="CX130" s="307"/>
      <c r="CY130" s="307"/>
      <c r="CZ130" s="307"/>
      <c r="DA130" s="307"/>
      <c r="DB130" s="307"/>
      <c r="DC130" s="307"/>
      <c r="DD130" s="307"/>
      <c r="DE130" s="307"/>
      <c r="DF130" s="307"/>
      <c r="DG130" s="307"/>
      <c r="DH130" s="307"/>
      <c r="DI130" s="235">
        <f t="shared" ref="DI130:DL130" si="362">DI131</f>
        <v>0</v>
      </c>
      <c r="DJ130" s="235"/>
      <c r="DK130" s="235"/>
      <c r="DL130" s="235">
        <f t="shared" si="362"/>
        <v>0</v>
      </c>
      <c r="DM130" s="275"/>
      <c r="DN130" s="280"/>
      <c r="DO130" s="294"/>
      <c r="DP130" s="294"/>
      <c r="DQ130" s="294"/>
      <c r="DR130" s="235"/>
      <c r="DS130" s="239"/>
      <c r="DT130" s="235"/>
      <c r="DU130" s="294"/>
      <c r="DV130" s="294"/>
      <c r="DW130" s="294"/>
      <c r="DX130" s="294"/>
      <c r="DY130" s="312"/>
      <c r="DZ130" s="294"/>
      <c r="EA130" s="312"/>
      <c r="EB130" s="234"/>
      <c r="EC130" s="312"/>
      <c r="ED130" s="293"/>
      <c r="EE130" s="312"/>
      <c r="EF130" s="234"/>
      <c r="EG130" s="228" t="e">
        <f t="shared" si="314"/>
        <v>#DIV/0!</v>
      </c>
      <c r="EH130" s="300"/>
      <c r="EI130" s="294"/>
      <c r="EJ130" s="238"/>
      <c r="EK130" s="293"/>
      <c r="EL130" s="312"/>
      <c r="EM130" s="281"/>
      <c r="EN130" s="312"/>
      <c r="EO130" s="312"/>
      <c r="EP130" s="312"/>
      <c r="EQ130" s="312"/>
      <c r="ER130" s="312"/>
      <c r="ES130" s="293"/>
      <c r="ET130" s="312"/>
      <c r="EU130" s="311"/>
      <c r="EV130" s="312"/>
      <c r="EW130" s="293"/>
      <c r="EX130" s="312"/>
      <c r="EY130" s="235"/>
      <c r="EZ130" s="228"/>
      <c r="FA130" s="238"/>
      <c r="FB130" s="294"/>
      <c r="FC130" s="238"/>
      <c r="FD130" s="293"/>
      <c r="FE130" s="312" t="e">
        <f t="shared" si="352"/>
        <v>#DIV/0!</v>
      </c>
      <c r="FF130" s="293"/>
      <c r="FG130" s="312" t="e">
        <f t="shared" ref="FG130:FG146" si="363">FF130/DJ130</f>
        <v>#DIV/0!</v>
      </c>
      <c r="FH130" s="294"/>
      <c r="FI130" s="294"/>
      <c r="FJ130" s="293"/>
      <c r="FK130" s="312" t="e">
        <f t="shared" si="353"/>
        <v>#DIV/0!</v>
      </c>
      <c r="FL130" s="293"/>
      <c r="FM130" s="312" t="e">
        <f t="shared" si="354"/>
        <v>#DIV/0!</v>
      </c>
      <c r="FN130" s="293"/>
      <c r="FO130" s="312" t="e">
        <f t="shared" ref="FO130:FO170" si="364">FN130/DR130</f>
        <v>#DIV/0!</v>
      </c>
      <c r="FP130" s="294"/>
      <c r="FQ130" s="294"/>
      <c r="FR130" s="293"/>
      <c r="FS130" s="227"/>
      <c r="FT130" s="293"/>
      <c r="FU130" s="312" t="e">
        <f t="shared" si="315"/>
        <v>#DIV/0!</v>
      </c>
      <c r="FV130" s="293"/>
      <c r="FW130" s="294"/>
      <c r="FX130" s="294"/>
      <c r="FY130" s="293"/>
      <c r="FZ130" s="227"/>
      <c r="GA130" s="409"/>
    </row>
    <row r="131" spans="2:189" s="410" customFormat="1" ht="194.25" hidden="1" customHeight="1" x14ac:dyDescent="0.2">
      <c r="B131" s="303" t="s">
        <v>278</v>
      </c>
      <c r="C131" s="414" t="s">
        <v>279</v>
      </c>
      <c r="D131" s="305"/>
      <c r="E131" s="306"/>
      <c r="F131" s="306"/>
      <c r="G131" s="306"/>
      <c r="H131" s="306"/>
      <c r="I131" s="306"/>
      <c r="J131" s="306"/>
      <c r="K131" s="306"/>
      <c r="L131" s="306"/>
      <c r="M131" s="306"/>
      <c r="N131" s="306"/>
      <c r="O131" s="306"/>
      <c r="P131" s="306"/>
      <c r="Q131" s="307"/>
      <c r="R131" s="307"/>
      <c r="S131" s="307"/>
      <c r="T131" s="307"/>
      <c r="U131" s="307"/>
      <c r="V131" s="307"/>
      <c r="W131" s="307"/>
      <c r="X131" s="307"/>
      <c r="Y131" s="307"/>
      <c r="Z131" s="307"/>
      <c r="AA131" s="307"/>
      <c r="AB131" s="307"/>
      <c r="AC131" s="307"/>
      <c r="AD131" s="307"/>
      <c r="AE131" s="307"/>
      <c r="AF131" s="307"/>
      <c r="AG131" s="307"/>
      <c r="AH131" s="307"/>
      <c r="AI131" s="308"/>
      <c r="AJ131" s="307"/>
      <c r="AK131" s="308"/>
      <c r="AL131" s="308"/>
      <c r="AM131" s="307"/>
      <c r="AN131" s="307"/>
      <c r="AO131" s="309"/>
      <c r="AP131" s="307"/>
      <c r="AQ131" s="307"/>
      <c r="AR131" s="307"/>
      <c r="AS131" s="307"/>
      <c r="AT131" s="307"/>
      <c r="AU131" s="307"/>
      <c r="AV131" s="307"/>
      <c r="AW131" s="307"/>
      <c r="AX131" s="307"/>
      <c r="AY131" s="307"/>
      <c r="AZ131" s="307"/>
      <c r="BA131" s="307"/>
      <c r="BB131" s="307"/>
      <c r="BC131" s="307"/>
      <c r="BD131" s="307"/>
      <c r="BE131" s="307"/>
      <c r="BF131" s="307"/>
      <c r="BG131" s="307"/>
      <c r="BH131" s="307"/>
      <c r="BI131" s="307"/>
      <c r="BJ131" s="307"/>
      <c r="BK131" s="310"/>
      <c r="BL131" s="311"/>
      <c r="BM131" s="311"/>
      <c r="BN131" s="311"/>
      <c r="BO131" s="311"/>
      <c r="BP131" s="311"/>
      <c r="BQ131" s="311"/>
      <c r="BR131" s="311"/>
      <c r="BS131" s="311"/>
      <c r="BT131" s="311"/>
      <c r="BU131" s="311"/>
      <c r="BV131" s="307"/>
      <c r="BW131" s="307"/>
      <c r="BX131" s="307"/>
      <c r="BY131" s="307"/>
      <c r="BZ131" s="307"/>
      <c r="CA131" s="307"/>
      <c r="CB131" s="307"/>
      <c r="CC131" s="307"/>
      <c r="CD131" s="307"/>
      <c r="CE131" s="311"/>
      <c r="CF131" s="311"/>
      <c r="CG131" s="307"/>
      <c r="CH131" s="307"/>
      <c r="CI131" s="307"/>
      <c r="CJ131" s="307"/>
      <c r="CK131" s="307"/>
      <c r="CL131" s="307"/>
      <c r="CM131" s="307"/>
      <c r="CN131" s="307"/>
      <c r="CO131" s="307"/>
      <c r="CP131" s="307"/>
      <c r="CQ131" s="307"/>
      <c r="CR131" s="307"/>
      <c r="CS131" s="307"/>
      <c r="CT131" s="307"/>
      <c r="CU131" s="307"/>
      <c r="CV131" s="307"/>
      <c r="CW131" s="307"/>
      <c r="CX131" s="307"/>
      <c r="CY131" s="307"/>
      <c r="CZ131" s="307"/>
      <c r="DA131" s="307"/>
      <c r="DB131" s="307"/>
      <c r="DC131" s="307"/>
      <c r="DD131" s="307"/>
      <c r="DE131" s="307"/>
      <c r="DF131" s="307"/>
      <c r="DG131" s="307"/>
      <c r="DH131" s="307"/>
      <c r="DI131" s="294">
        <f>DJ131+DL131</f>
        <v>0</v>
      </c>
      <c r="DJ131" s="294"/>
      <c r="DK131" s="294"/>
      <c r="DL131" s="294"/>
      <c r="DM131" s="275"/>
      <c r="DN131" s="280"/>
      <c r="DO131" s="294"/>
      <c r="DP131" s="294"/>
      <c r="DQ131" s="294"/>
      <c r="DR131" s="235"/>
      <c r="DS131" s="239"/>
      <c r="DT131" s="235"/>
      <c r="DU131" s="294"/>
      <c r="DV131" s="294"/>
      <c r="DW131" s="294"/>
      <c r="DX131" s="294"/>
      <c r="DY131" s="312"/>
      <c r="DZ131" s="294"/>
      <c r="EA131" s="312"/>
      <c r="EB131" s="234"/>
      <c r="EC131" s="312"/>
      <c r="ED131" s="293"/>
      <c r="EE131" s="312"/>
      <c r="EF131" s="234"/>
      <c r="EG131" s="228" t="e">
        <f t="shared" si="314"/>
        <v>#DIV/0!</v>
      </c>
      <c r="EH131" s="300"/>
      <c r="EI131" s="294"/>
      <c r="EJ131" s="238"/>
      <c r="EK131" s="293"/>
      <c r="EL131" s="312"/>
      <c r="EM131" s="281"/>
      <c r="EN131" s="312"/>
      <c r="EO131" s="312"/>
      <c r="EP131" s="312"/>
      <c r="EQ131" s="312"/>
      <c r="ER131" s="312"/>
      <c r="ES131" s="293"/>
      <c r="ET131" s="312"/>
      <c r="EU131" s="311"/>
      <c r="EV131" s="312"/>
      <c r="EW131" s="293"/>
      <c r="EX131" s="312"/>
      <c r="EY131" s="235"/>
      <c r="EZ131" s="228"/>
      <c r="FA131" s="238"/>
      <c r="FB131" s="294"/>
      <c r="FC131" s="238"/>
      <c r="FD131" s="293"/>
      <c r="FE131" s="312" t="e">
        <f t="shared" si="352"/>
        <v>#DIV/0!</v>
      </c>
      <c r="FF131" s="293"/>
      <c r="FG131" s="312" t="e">
        <f t="shared" si="363"/>
        <v>#DIV/0!</v>
      </c>
      <c r="FH131" s="294"/>
      <c r="FI131" s="294"/>
      <c r="FJ131" s="293"/>
      <c r="FK131" s="312" t="e">
        <f t="shared" si="353"/>
        <v>#DIV/0!</v>
      </c>
      <c r="FL131" s="293"/>
      <c r="FM131" s="312" t="e">
        <f t="shared" si="354"/>
        <v>#DIV/0!</v>
      </c>
      <c r="FN131" s="293"/>
      <c r="FO131" s="312" t="e">
        <f t="shared" si="364"/>
        <v>#DIV/0!</v>
      </c>
      <c r="FP131" s="294"/>
      <c r="FQ131" s="294"/>
      <c r="FR131" s="293"/>
      <c r="FS131" s="227"/>
      <c r="FT131" s="293"/>
      <c r="FU131" s="312" t="e">
        <f t="shared" si="315"/>
        <v>#DIV/0!</v>
      </c>
      <c r="FV131" s="293"/>
      <c r="FW131" s="294"/>
      <c r="FX131" s="294"/>
      <c r="FY131" s="293"/>
      <c r="FZ131" s="227"/>
      <c r="GA131" s="409"/>
    </row>
    <row r="132" spans="2:189" s="242" customFormat="1" ht="40.5" hidden="1" customHeight="1" x14ac:dyDescent="0.25">
      <c r="B132" s="231" t="s">
        <v>280</v>
      </c>
      <c r="C132" s="421" t="s">
        <v>281</v>
      </c>
      <c r="D132" s="233"/>
      <c r="E132" s="234"/>
      <c r="F132" s="234"/>
      <c r="G132" s="234"/>
      <c r="H132" s="234"/>
      <c r="I132" s="234"/>
      <c r="J132" s="234"/>
      <c r="K132" s="234"/>
      <c r="L132" s="234"/>
      <c r="M132" s="234"/>
      <c r="N132" s="234"/>
      <c r="O132" s="234"/>
      <c r="P132" s="234"/>
      <c r="Q132" s="235"/>
      <c r="R132" s="235"/>
      <c r="S132" s="235"/>
      <c r="T132" s="235"/>
      <c r="U132" s="235"/>
      <c r="V132" s="235"/>
      <c r="W132" s="235"/>
      <c r="X132" s="235"/>
      <c r="Y132" s="235"/>
      <c r="Z132" s="235"/>
      <c r="AA132" s="235"/>
      <c r="AB132" s="235"/>
      <c r="AC132" s="235"/>
      <c r="AD132" s="235"/>
      <c r="AE132" s="235"/>
      <c r="AF132" s="235"/>
      <c r="AG132" s="235"/>
      <c r="AH132" s="235"/>
      <c r="AI132" s="235"/>
      <c r="AJ132" s="235"/>
      <c r="AK132" s="238"/>
      <c r="AL132" s="238"/>
      <c r="AM132" s="285"/>
      <c r="AN132" s="285"/>
      <c r="AO132" s="236"/>
      <c r="AP132" s="235"/>
      <c r="AQ132" s="235"/>
      <c r="AR132" s="238"/>
      <c r="AS132" s="235"/>
      <c r="AT132" s="235"/>
      <c r="AU132" s="235"/>
      <c r="AV132" s="235"/>
      <c r="AW132" s="235"/>
      <c r="AX132" s="235"/>
      <c r="AY132" s="235"/>
      <c r="AZ132" s="235"/>
      <c r="BA132" s="235"/>
      <c r="BB132" s="235"/>
      <c r="BC132" s="235"/>
      <c r="BD132" s="235"/>
      <c r="BE132" s="235"/>
      <c r="BF132" s="235"/>
      <c r="BG132" s="235"/>
      <c r="BH132" s="235"/>
      <c r="BI132" s="235"/>
      <c r="BJ132" s="235"/>
      <c r="BK132" s="237"/>
      <c r="BL132" s="238"/>
      <c r="BM132" s="238"/>
      <c r="BN132" s="238"/>
      <c r="BO132" s="238"/>
      <c r="BP132" s="238"/>
      <c r="BQ132" s="238"/>
      <c r="BR132" s="238"/>
      <c r="BS132" s="238"/>
      <c r="BT132" s="238"/>
      <c r="BU132" s="238"/>
      <c r="BV132" s="235"/>
      <c r="BW132" s="235"/>
      <c r="BX132" s="235"/>
      <c r="BY132" s="235"/>
      <c r="BZ132" s="235"/>
      <c r="CA132" s="235"/>
      <c r="CB132" s="235"/>
      <c r="CC132" s="235"/>
      <c r="CD132" s="235"/>
      <c r="CE132" s="238"/>
      <c r="CF132" s="238"/>
      <c r="CG132" s="235"/>
      <c r="CH132" s="235"/>
      <c r="CI132" s="235"/>
      <c r="CJ132" s="235"/>
      <c r="CK132" s="235"/>
      <c r="CL132" s="235"/>
      <c r="CM132" s="235"/>
      <c r="CN132" s="235"/>
      <c r="CO132" s="235"/>
      <c r="CP132" s="235"/>
      <c r="CQ132" s="235"/>
      <c r="CR132" s="235"/>
      <c r="CS132" s="235"/>
      <c r="CT132" s="235"/>
      <c r="CU132" s="235"/>
      <c r="CV132" s="235"/>
      <c r="CW132" s="235">
        <f>CX132+CY132</f>
        <v>5546.3</v>
      </c>
      <c r="CX132" s="235">
        <v>0</v>
      </c>
      <c r="CY132" s="235">
        <v>5546.3</v>
      </c>
      <c r="CZ132" s="235"/>
      <c r="DA132" s="235"/>
      <c r="DB132" s="235"/>
      <c r="DC132" s="235"/>
      <c r="DD132" s="235"/>
      <c r="DE132" s="235"/>
      <c r="DF132" s="235">
        <f>DG132+DH132</f>
        <v>-5546.3</v>
      </c>
      <c r="DG132" s="235">
        <v>0</v>
      </c>
      <c r="DH132" s="235">
        <f>DL132-CY132</f>
        <v>-5546.3</v>
      </c>
      <c r="DI132" s="235">
        <f>DJ132+DL132</f>
        <v>0</v>
      </c>
      <c r="DJ132" s="235">
        <v>0</v>
      </c>
      <c r="DK132" s="235">
        <v>0</v>
      </c>
      <c r="DL132" s="235">
        <v>0</v>
      </c>
      <c r="DM132" s="275">
        <f t="shared" si="331"/>
        <v>0</v>
      </c>
      <c r="DN132" s="280" t="e">
        <f t="shared" si="345"/>
        <v>#DIV/0!</v>
      </c>
      <c r="DO132" s="235">
        <v>0</v>
      </c>
      <c r="DP132" s="235"/>
      <c r="DQ132" s="235">
        <v>0</v>
      </c>
      <c r="DR132" s="235">
        <f t="shared" si="347"/>
        <v>0</v>
      </c>
      <c r="DS132" s="239" t="e">
        <f t="shared" si="323"/>
        <v>#DIV/0!</v>
      </c>
      <c r="DT132" s="235">
        <f t="shared" si="324"/>
        <v>0</v>
      </c>
      <c r="DU132" s="235"/>
      <c r="DV132" s="235"/>
      <c r="DW132" s="235"/>
      <c r="DX132" s="235"/>
      <c r="DY132" s="228" t="e">
        <f t="shared" si="338"/>
        <v>#DIV/0!</v>
      </c>
      <c r="DZ132" s="235"/>
      <c r="EA132" s="228">
        <v>0</v>
      </c>
      <c r="EB132" s="234">
        <v>0</v>
      </c>
      <c r="EC132" s="228">
        <v>0</v>
      </c>
      <c r="ED132" s="234"/>
      <c r="EE132" s="228" t="e">
        <f t="shared" ref="EE132:EE141" si="365">ED132/DL132</f>
        <v>#DIV/0!</v>
      </c>
      <c r="EF132" s="234">
        <f t="shared" ref="EF132:EF146" si="366">EH132+EI132+EJ132</f>
        <v>0</v>
      </c>
      <c r="EG132" s="228" t="e">
        <f t="shared" si="314"/>
        <v>#DIV/0!</v>
      </c>
      <c r="EH132" s="300">
        <f>CS132-DR132</f>
        <v>0</v>
      </c>
      <c r="EI132" s="235"/>
      <c r="EJ132" s="238">
        <f t="shared" ref="EJ132:EJ141" si="367">CP132-ED132</f>
        <v>0</v>
      </c>
      <c r="EK132" s="234">
        <v>0</v>
      </c>
      <c r="EL132" s="228" t="e">
        <f t="shared" ref="EL132:EL161" si="368">EK132/DI132</f>
        <v>#DIV/0!</v>
      </c>
      <c r="EM132" s="281" t="e">
        <f t="shared" ref="EM132:EM146" si="369">EK132/DM132</f>
        <v>#DIV/0!</v>
      </c>
      <c r="EN132" s="228"/>
      <c r="EO132" s="228"/>
      <c r="EP132" s="228"/>
      <c r="EQ132" s="228"/>
      <c r="ER132" s="228"/>
      <c r="ES132" s="234">
        <v>0</v>
      </c>
      <c r="ET132" s="228">
        <v>0</v>
      </c>
      <c r="EU132" s="238">
        <v>0</v>
      </c>
      <c r="EV132" s="228">
        <v>0</v>
      </c>
      <c r="EW132" s="234"/>
      <c r="EX132" s="228" t="e">
        <f t="shared" ref="EX132:EX141" si="370">EW132/DL132</f>
        <v>#DIV/0!</v>
      </c>
      <c r="EY132" s="235">
        <f t="shared" si="333"/>
        <v>0</v>
      </c>
      <c r="EZ132" s="228" t="e">
        <f t="shared" ref="EZ132:EZ152" si="371">EY132/DI132</f>
        <v>#DIV/0!</v>
      </c>
      <c r="FA132" s="238">
        <f t="shared" ref="FA132:FA141" si="372">DO132-EK132</f>
        <v>0</v>
      </c>
      <c r="FB132" s="235"/>
      <c r="FC132" s="238">
        <f t="shared" ref="FC132:FC141" si="373">DL132-EW132</f>
        <v>0</v>
      </c>
      <c r="FD132" s="234"/>
      <c r="FE132" s="228" t="e">
        <f t="shared" si="352"/>
        <v>#DIV/0!</v>
      </c>
      <c r="FF132" s="234"/>
      <c r="FG132" s="228" t="e">
        <f t="shared" si="363"/>
        <v>#DIV/0!</v>
      </c>
      <c r="FH132" s="235"/>
      <c r="FI132" s="235"/>
      <c r="FJ132" s="234"/>
      <c r="FK132" s="312" t="e">
        <f t="shared" si="353"/>
        <v>#DIV/0!</v>
      </c>
      <c r="FL132" s="234"/>
      <c r="FM132" s="228" t="e">
        <f t="shared" si="354"/>
        <v>#DIV/0!</v>
      </c>
      <c r="FN132" s="234"/>
      <c r="FO132" s="228" t="e">
        <f t="shared" si="364"/>
        <v>#DIV/0!</v>
      </c>
      <c r="FP132" s="235"/>
      <c r="FQ132" s="235"/>
      <c r="FR132" s="234"/>
      <c r="FS132" s="227" t="e">
        <f t="shared" ref="FS132:FS141" si="374">FR132/DT132</f>
        <v>#DIV/0!</v>
      </c>
      <c r="FT132" s="234"/>
      <c r="FU132" s="228" t="e">
        <f t="shared" si="315"/>
        <v>#DIV/0!</v>
      </c>
      <c r="FV132" s="234"/>
      <c r="FW132" s="235"/>
      <c r="FX132" s="235"/>
      <c r="FY132" s="234"/>
      <c r="FZ132" s="227" t="e">
        <f t="shared" ref="FZ132:FZ141" si="375">FY132/EB132</f>
        <v>#DIV/0!</v>
      </c>
      <c r="GA132" s="241"/>
    </row>
    <row r="133" spans="2:189" s="283" customFormat="1" ht="137.25" hidden="1" customHeight="1" x14ac:dyDescent="0.25">
      <c r="B133" s="271" t="s">
        <v>78</v>
      </c>
      <c r="C133" s="272" t="s">
        <v>282</v>
      </c>
      <c r="D133" s="273"/>
      <c r="E133" s="274"/>
      <c r="F133" s="274"/>
      <c r="G133" s="274"/>
      <c r="H133" s="274"/>
      <c r="I133" s="274"/>
      <c r="J133" s="274"/>
      <c r="K133" s="274"/>
      <c r="L133" s="274"/>
      <c r="M133" s="274"/>
      <c r="N133" s="274"/>
      <c r="O133" s="274"/>
      <c r="P133" s="274"/>
      <c r="Q133" s="275"/>
      <c r="R133" s="275"/>
      <c r="S133" s="275"/>
      <c r="T133" s="275"/>
      <c r="U133" s="275"/>
      <c r="V133" s="275"/>
      <c r="W133" s="275"/>
      <c r="X133" s="275"/>
      <c r="Y133" s="275"/>
      <c r="Z133" s="275"/>
      <c r="AA133" s="275"/>
      <c r="AB133" s="275"/>
      <c r="AC133" s="275"/>
      <c r="AD133" s="275"/>
      <c r="AE133" s="275"/>
      <c r="AF133" s="275"/>
      <c r="AG133" s="275"/>
      <c r="AH133" s="275"/>
      <c r="AI133" s="275"/>
      <c r="AJ133" s="275"/>
      <c r="AK133" s="276"/>
      <c r="AL133" s="276"/>
      <c r="AM133" s="277"/>
      <c r="AN133" s="277"/>
      <c r="AO133" s="278"/>
      <c r="AP133" s="275"/>
      <c r="AQ133" s="275"/>
      <c r="AR133" s="276"/>
      <c r="AS133" s="275"/>
      <c r="AT133" s="275"/>
      <c r="AU133" s="275"/>
      <c r="AV133" s="275"/>
      <c r="AW133" s="275"/>
      <c r="AX133" s="275"/>
      <c r="AY133" s="275"/>
      <c r="AZ133" s="275"/>
      <c r="BA133" s="275"/>
      <c r="BB133" s="275"/>
      <c r="BC133" s="275"/>
      <c r="BD133" s="275"/>
      <c r="BE133" s="275"/>
      <c r="BF133" s="275"/>
      <c r="BG133" s="275"/>
      <c r="BH133" s="275"/>
      <c r="BI133" s="275"/>
      <c r="BJ133" s="275"/>
      <c r="BK133" s="279"/>
      <c r="BL133" s="276"/>
      <c r="BM133" s="276"/>
      <c r="BN133" s="276"/>
      <c r="BO133" s="276"/>
      <c r="BP133" s="276"/>
      <c r="BQ133" s="276"/>
      <c r="BR133" s="276"/>
      <c r="BS133" s="276"/>
      <c r="BT133" s="276"/>
      <c r="BU133" s="276"/>
      <c r="BV133" s="275"/>
      <c r="BW133" s="275"/>
      <c r="BX133" s="275"/>
      <c r="BY133" s="275"/>
      <c r="BZ133" s="275"/>
      <c r="CA133" s="275"/>
      <c r="CB133" s="275"/>
      <c r="CC133" s="275"/>
      <c r="CD133" s="275"/>
      <c r="CE133" s="276"/>
      <c r="CF133" s="276"/>
      <c r="CG133" s="275"/>
      <c r="CH133" s="275"/>
      <c r="CI133" s="275"/>
      <c r="CJ133" s="275"/>
      <c r="CK133" s="275"/>
      <c r="CL133" s="275"/>
      <c r="CM133" s="275"/>
      <c r="CN133" s="275"/>
      <c r="CO133" s="275"/>
      <c r="CP133" s="275"/>
      <c r="CQ133" s="275"/>
      <c r="CR133" s="275"/>
      <c r="CS133" s="275"/>
      <c r="CT133" s="275"/>
      <c r="CU133" s="275"/>
      <c r="CV133" s="275"/>
      <c r="CW133" s="275" t="e">
        <f t="shared" ref="CW133:FF133" si="376">CW134+CW138+CW141</f>
        <v>#REF!</v>
      </c>
      <c r="CX133" s="275" t="e">
        <f t="shared" si="376"/>
        <v>#REF!</v>
      </c>
      <c r="CY133" s="275" t="e">
        <f t="shared" si="376"/>
        <v>#REF!</v>
      </c>
      <c r="CZ133" s="275" t="e">
        <f t="shared" si="376"/>
        <v>#REF!</v>
      </c>
      <c r="DA133" s="275" t="e">
        <f t="shared" si="376"/>
        <v>#REF!</v>
      </c>
      <c r="DB133" s="275" t="e">
        <f t="shared" si="376"/>
        <v>#REF!</v>
      </c>
      <c r="DC133" s="275" t="e">
        <f t="shared" si="376"/>
        <v>#DIV/0!</v>
      </c>
      <c r="DD133" s="275" t="e">
        <f t="shared" si="376"/>
        <v>#DIV/0!</v>
      </c>
      <c r="DE133" s="275">
        <f t="shared" si="376"/>
        <v>0</v>
      </c>
      <c r="DF133" s="275" t="e">
        <f t="shared" si="376"/>
        <v>#REF!</v>
      </c>
      <c r="DG133" s="275" t="e">
        <f t="shared" si="376"/>
        <v>#REF!</v>
      </c>
      <c r="DH133" s="275" t="e">
        <f t="shared" si="376"/>
        <v>#REF!</v>
      </c>
      <c r="DI133" s="275" t="e">
        <f t="shared" si="376"/>
        <v>#REF!</v>
      </c>
      <c r="DJ133" s="275" t="e">
        <f t="shared" si="376"/>
        <v>#REF!</v>
      </c>
      <c r="DK133" s="275">
        <v>0</v>
      </c>
      <c r="DL133" s="275" t="e">
        <f t="shared" si="376"/>
        <v>#REF!</v>
      </c>
      <c r="DM133" s="275" t="e">
        <f t="shared" si="331"/>
        <v>#REF!</v>
      </c>
      <c r="DN133" s="280" t="e">
        <f t="shared" si="345"/>
        <v>#REF!</v>
      </c>
      <c r="DO133" s="275" t="e">
        <f t="shared" ref="DO133" si="377">DO134+DO138+DO141</f>
        <v>#REF!</v>
      </c>
      <c r="DP133" s="275"/>
      <c r="DQ133" s="275" t="e">
        <f t="shared" ref="DQ133" si="378">DQ134+DQ138+DQ141</f>
        <v>#REF!</v>
      </c>
      <c r="DR133" s="235" t="e">
        <f t="shared" si="347"/>
        <v>#REF!</v>
      </c>
      <c r="DS133" s="239" t="e">
        <f t="shared" si="323"/>
        <v>#REF!</v>
      </c>
      <c r="DT133" s="235" t="e">
        <f t="shared" si="324"/>
        <v>#REF!</v>
      </c>
      <c r="DU133" s="275"/>
      <c r="DV133" s="275"/>
      <c r="DW133" s="275"/>
      <c r="DX133" s="275" t="e">
        <f t="shared" si="376"/>
        <v>#DIV/0!</v>
      </c>
      <c r="DY133" s="228" t="e">
        <f t="shared" si="338"/>
        <v>#DIV/0!</v>
      </c>
      <c r="DZ133" s="275"/>
      <c r="EA133" s="228">
        <v>0</v>
      </c>
      <c r="EB133" s="234">
        <v>0</v>
      </c>
      <c r="EC133" s="228">
        <v>0</v>
      </c>
      <c r="ED133" s="274"/>
      <c r="EE133" s="228" t="e">
        <f t="shared" si="365"/>
        <v>#REF!</v>
      </c>
      <c r="EF133" s="234">
        <f t="shared" si="366"/>
        <v>0</v>
      </c>
      <c r="EG133" s="228" t="e">
        <f t="shared" si="314"/>
        <v>#REF!</v>
      </c>
      <c r="EH133" s="300"/>
      <c r="EI133" s="275"/>
      <c r="EJ133" s="238">
        <f t="shared" si="367"/>
        <v>0</v>
      </c>
      <c r="EK133" s="274" t="e">
        <f t="shared" ref="EK133" si="379">EK134+EK138+EK141</f>
        <v>#DIV/0!</v>
      </c>
      <c r="EL133" s="228" t="e">
        <f t="shared" si="368"/>
        <v>#DIV/0!</v>
      </c>
      <c r="EM133" s="281" t="e">
        <f t="shared" si="369"/>
        <v>#DIV/0!</v>
      </c>
      <c r="EN133" s="228"/>
      <c r="EO133" s="228"/>
      <c r="EP133" s="228"/>
      <c r="EQ133" s="228"/>
      <c r="ER133" s="228"/>
      <c r="ES133" s="274" t="e">
        <f t="shared" ref="ES133" si="380">ES134+ES138+ES141</f>
        <v>#REF!</v>
      </c>
      <c r="ET133" s="228">
        <v>0</v>
      </c>
      <c r="EU133" s="238">
        <v>0</v>
      </c>
      <c r="EV133" s="228">
        <v>0</v>
      </c>
      <c r="EW133" s="274"/>
      <c r="EX133" s="228" t="e">
        <f t="shared" si="370"/>
        <v>#REF!</v>
      </c>
      <c r="EY133" s="235" t="e">
        <f t="shared" si="333"/>
        <v>#REF!</v>
      </c>
      <c r="EZ133" s="228" t="e">
        <f t="shared" si="371"/>
        <v>#REF!</v>
      </c>
      <c r="FA133" s="238" t="e">
        <f t="shared" si="372"/>
        <v>#REF!</v>
      </c>
      <c r="FB133" s="275"/>
      <c r="FC133" s="238" t="e">
        <f t="shared" si="373"/>
        <v>#REF!</v>
      </c>
      <c r="FD133" s="274" t="e">
        <f t="shared" si="376"/>
        <v>#DIV/0!</v>
      </c>
      <c r="FE133" s="228" t="e">
        <f t="shared" si="352"/>
        <v>#DIV/0!</v>
      </c>
      <c r="FF133" s="274" t="e">
        <f t="shared" si="376"/>
        <v>#REF!</v>
      </c>
      <c r="FG133" s="228" t="e">
        <f t="shared" si="363"/>
        <v>#REF!</v>
      </c>
      <c r="FH133" s="275"/>
      <c r="FI133" s="275"/>
      <c r="FJ133" s="274"/>
      <c r="FK133" s="312" t="e">
        <f t="shared" si="353"/>
        <v>#REF!</v>
      </c>
      <c r="FL133" s="274" t="e">
        <f t="shared" ref="FL133" si="381">FL134+FL138+FL141</f>
        <v>#DIV/0!</v>
      </c>
      <c r="FM133" s="228" t="e">
        <f t="shared" si="354"/>
        <v>#DIV/0!</v>
      </c>
      <c r="FN133" s="274" t="e">
        <f t="shared" ref="FN133" si="382">FN134+FN138+FN141</f>
        <v>#REF!</v>
      </c>
      <c r="FO133" s="228" t="e">
        <f t="shared" si="364"/>
        <v>#REF!</v>
      </c>
      <c r="FP133" s="275"/>
      <c r="FQ133" s="275"/>
      <c r="FR133" s="274"/>
      <c r="FS133" s="227" t="e">
        <f t="shared" si="374"/>
        <v>#REF!</v>
      </c>
      <c r="FT133" s="274" t="e">
        <f t="shared" ref="FT133" si="383">FT134+FT138+FT141</f>
        <v>#REF!</v>
      </c>
      <c r="FU133" s="228" t="e">
        <f t="shared" si="315"/>
        <v>#REF!</v>
      </c>
      <c r="FV133" s="274" t="e">
        <f t="shared" ref="FV133" si="384">FV134+FV138+FV141</f>
        <v>#REF!</v>
      </c>
      <c r="FW133" s="275"/>
      <c r="FX133" s="275"/>
      <c r="FY133" s="274"/>
      <c r="FZ133" s="227" t="e">
        <f t="shared" si="375"/>
        <v>#DIV/0!</v>
      </c>
      <c r="GA133" s="282"/>
    </row>
    <row r="134" spans="2:189" s="345" customFormat="1" ht="116.25" hidden="1" customHeight="1" x14ac:dyDescent="0.25">
      <c r="B134" s="231" t="s">
        <v>76</v>
      </c>
      <c r="C134" s="292" t="s">
        <v>283</v>
      </c>
      <c r="D134" s="233" t="s">
        <v>284</v>
      </c>
      <c r="E134" s="234">
        <f>F134+G134</f>
        <v>0</v>
      </c>
      <c r="F134" s="300">
        <f>SUM(F135:F137)</f>
        <v>0</v>
      </c>
      <c r="G134" s="300">
        <f>SUM(G135:G137)</f>
        <v>0</v>
      </c>
      <c r="H134" s="234">
        <f>I134+J134</f>
        <v>0</v>
      </c>
      <c r="I134" s="300">
        <f>SUM(I135:I137)</f>
        <v>0</v>
      </c>
      <c r="J134" s="300"/>
      <c r="K134" s="234">
        <f>L134+M134</f>
        <v>0</v>
      </c>
      <c r="L134" s="300">
        <f>SUM(L135:L137)</f>
        <v>0</v>
      </c>
      <c r="M134" s="300">
        <f>SUM(M135:M137)</f>
        <v>0</v>
      </c>
      <c r="N134" s="234">
        <f>O134+P134</f>
        <v>0</v>
      </c>
      <c r="O134" s="300">
        <f>SUM(O135:O137)</f>
        <v>0</v>
      </c>
      <c r="P134" s="300"/>
      <c r="Q134" s="235">
        <f>R134+S134</f>
        <v>0</v>
      </c>
      <c r="R134" s="238">
        <f>SUM(R135:R137)</f>
        <v>0</v>
      </c>
      <c r="S134" s="238">
        <f>SUM(S135:S137)</f>
        <v>0</v>
      </c>
      <c r="T134" s="235">
        <f>U134+V134</f>
        <v>0</v>
      </c>
      <c r="U134" s="238">
        <f>SUM(U135:U137)</f>
        <v>0</v>
      </c>
      <c r="V134" s="238">
        <f>SUM(V135:V137)</f>
        <v>0</v>
      </c>
      <c r="W134" s="235">
        <f>X134+Y134</f>
        <v>0</v>
      </c>
      <c r="X134" s="238">
        <f>SUM(X135:X137)</f>
        <v>0</v>
      </c>
      <c r="Y134" s="238"/>
      <c r="Z134" s="235">
        <f>AA134+AB134</f>
        <v>0</v>
      </c>
      <c r="AA134" s="238">
        <f t="shared" ref="AA134:AH134" si="385">SUM(AA135:AA137)</f>
        <v>0</v>
      </c>
      <c r="AB134" s="238">
        <f t="shared" si="385"/>
        <v>0</v>
      </c>
      <c r="AC134" s="238">
        <f t="shared" si="385"/>
        <v>0</v>
      </c>
      <c r="AD134" s="238">
        <f t="shared" si="385"/>
        <v>0</v>
      </c>
      <c r="AE134" s="238">
        <f t="shared" si="385"/>
        <v>0</v>
      </c>
      <c r="AF134" s="238">
        <f t="shared" si="385"/>
        <v>0</v>
      </c>
      <c r="AG134" s="238">
        <f t="shared" si="385"/>
        <v>0</v>
      </c>
      <c r="AH134" s="238">
        <f t="shared" si="385"/>
        <v>0</v>
      </c>
      <c r="AI134" s="238">
        <f>AA134-AJ134</f>
        <v>0</v>
      </c>
      <c r="AJ134" s="238">
        <f>SUM(AJ135:AJ137)</f>
        <v>0</v>
      </c>
      <c r="AK134" s="238">
        <f>Z134-AJ134</f>
        <v>0</v>
      </c>
      <c r="AL134" s="238">
        <f>AA134-AK134</f>
        <v>0</v>
      </c>
      <c r="AM134" s="1157" t="s">
        <v>285</v>
      </c>
      <c r="AN134" s="301" t="s">
        <v>285</v>
      </c>
      <c r="AO134" s="236">
        <v>1</v>
      </c>
      <c r="AP134" s="301"/>
      <c r="AQ134" s="301"/>
      <c r="AR134" s="301"/>
      <c r="AS134" s="235">
        <f>AT134+AU134</f>
        <v>0</v>
      </c>
      <c r="AT134" s="238">
        <f>SUM(AT135:AT137)</f>
        <v>0</v>
      </c>
      <c r="AU134" s="238">
        <f>SUM(AU135:AU137)</f>
        <v>0</v>
      </c>
      <c r="AV134" s="235">
        <f>AW134+AX134</f>
        <v>0</v>
      </c>
      <c r="AW134" s="238">
        <f>SUM(AW135:AW137)</f>
        <v>0</v>
      </c>
      <c r="AX134" s="238"/>
      <c r="AY134" s="235">
        <f>AZ134+BA134</f>
        <v>0</v>
      </c>
      <c r="AZ134" s="238">
        <f>SUM(AZ135:AZ137)</f>
        <v>0</v>
      </c>
      <c r="BA134" s="238">
        <f>SUM(BA135:BA137)</f>
        <v>0</v>
      </c>
      <c r="BB134" s="235">
        <f>BC134+BD134</f>
        <v>10000</v>
      </c>
      <c r="BC134" s="238">
        <f>SUM(BC135:BC137)</f>
        <v>10000</v>
      </c>
      <c r="BD134" s="238">
        <f>SUM(BD135:BD137)</f>
        <v>0</v>
      </c>
      <c r="BE134" s="235">
        <f>BF134+BG134</f>
        <v>10000</v>
      </c>
      <c r="BF134" s="238">
        <f>SUM(BF135:BF137)</f>
        <v>10000</v>
      </c>
      <c r="BG134" s="238"/>
      <c r="BH134" s="235">
        <f>BI134+BJ134</f>
        <v>10000</v>
      </c>
      <c r="BI134" s="238">
        <f>SUM(BI135:BI137)</f>
        <v>10000</v>
      </c>
      <c r="BJ134" s="238">
        <f>SUM(BJ135:BJ137)</f>
        <v>0</v>
      </c>
      <c r="BK134" s="237">
        <v>1</v>
      </c>
      <c r="BL134" s="238">
        <f>AZ134</f>
        <v>0</v>
      </c>
      <c r="BM134" s="238"/>
      <c r="BN134" s="238"/>
      <c r="BO134" s="238"/>
      <c r="BP134" s="238"/>
      <c r="BQ134" s="238"/>
      <c r="BR134" s="238"/>
      <c r="BS134" s="238">
        <f>BT134+BU134</f>
        <v>10000</v>
      </c>
      <c r="BT134" s="238">
        <f>BI134</f>
        <v>10000</v>
      </c>
      <c r="BU134" s="238"/>
      <c r="BV134" s="235">
        <f>BW134+BX134</f>
        <v>9500</v>
      </c>
      <c r="BW134" s="238">
        <f>SUM(BW135:BW137)</f>
        <v>9500</v>
      </c>
      <c r="BX134" s="238">
        <f>SUM(BX135:BX137)</f>
        <v>0</v>
      </c>
      <c r="BY134" s="235">
        <f>BZ134+CA134</f>
        <v>0</v>
      </c>
      <c r="BZ134" s="238">
        <f>SUM(BZ135:BZ137)</f>
        <v>0</v>
      </c>
      <c r="CA134" s="238"/>
      <c r="CB134" s="235">
        <f>CC134+CD134</f>
        <v>10000</v>
      </c>
      <c r="CC134" s="238">
        <f>SUM(CC135:CC137)</f>
        <v>10000</v>
      </c>
      <c r="CD134" s="238">
        <f>SUM(CD135:CD137)</f>
        <v>0</v>
      </c>
      <c r="CE134" s="238">
        <v>1</v>
      </c>
      <c r="CF134" s="238">
        <f>CB134</f>
        <v>10000</v>
      </c>
      <c r="CG134" s="301"/>
      <c r="CH134" s="235">
        <f>CI134+CJ134</f>
        <v>10000</v>
      </c>
      <c r="CI134" s="238">
        <f>SUM(CI135:CI137)</f>
        <v>10000</v>
      </c>
      <c r="CJ134" s="238">
        <f>SUM(CJ135:CJ137)</f>
        <v>0</v>
      </c>
      <c r="CK134" s="235">
        <f>CL134+CM134</f>
        <v>0</v>
      </c>
      <c r="CL134" s="238">
        <f>SUM(CL135:CL137)</f>
        <v>0</v>
      </c>
      <c r="CM134" s="238"/>
      <c r="CN134" s="238"/>
      <c r="CO134" s="238"/>
      <c r="CP134" s="238"/>
      <c r="CQ134" s="235">
        <f>CR134+CS134</f>
        <v>10000</v>
      </c>
      <c r="CR134" s="238">
        <f>SUM(CR135:CR137)</f>
        <v>10000</v>
      </c>
      <c r="CS134" s="238">
        <f>SUM(CS135:CS137)</f>
        <v>0</v>
      </c>
      <c r="CT134" s="235">
        <f>CU134+CV134</f>
        <v>58940.349260000003</v>
      </c>
      <c r="CU134" s="238">
        <f>CU135+CU137</f>
        <v>58940.349260000003</v>
      </c>
      <c r="CV134" s="238"/>
      <c r="CW134" s="235">
        <f t="shared" ref="CW134:CW141" si="386">CX134+CY134</f>
        <v>154462.08046999999</v>
      </c>
      <c r="CX134" s="238">
        <f>SUM(CX135:CX137)</f>
        <v>154462.08046999999</v>
      </c>
      <c r="CY134" s="238">
        <f>SUM(CY135:CY137)</f>
        <v>0</v>
      </c>
      <c r="CZ134" s="235">
        <f>DA134+DB134</f>
        <v>10000</v>
      </c>
      <c r="DA134" s="238">
        <f>SUM(DA135:DA137)</f>
        <v>10000</v>
      </c>
      <c r="DB134" s="238">
        <f>SUM(DB135:DB137)</f>
        <v>0</v>
      </c>
      <c r="DC134" s="238" t="e">
        <f>DD134+DE134</f>
        <v>#DIV/0!</v>
      </c>
      <c r="DD134" s="238" t="e">
        <f>DD135</f>
        <v>#DIV/0!</v>
      </c>
      <c r="DE134" s="238"/>
      <c r="DF134" s="235">
        <f t="shared" ref="DF134:DF141" si="387">DG134+DH134</f>
        <v>-154462.08046999999</v>
      </c>
      <c r="DG134" s="238">
        <f>SUM(DG135:DG137)</f>
        <v>-154462.08046999999</v>
      </c>
      <c r="DH134" s="238">
        <f>SUM(DH135:DH137)</f>
        <v>0</v>
      </c>
      <c r="DI134" s="235">
        <f t="shared" ref="DI134:DI141" si="388">DJ134+DL134</f>
        <v>0</v>
      </c>
      <c r="DJ134" s="238">
        <f>SUM(DJ135:DJ137)</f>
        <v>0</v>
      </c>
      <c r="DK134" s="238"/>
      <c r="DL134" s="238">
        <f>SUM(DL135:DL137)</f>
        <v>0</v>
      </c>
      <c r="DM134" s="275">
        <f t="shared" si="331"/>
        <v>0</v>
      </c>
      <c r="DN134" s="280" t="e">
        <f t="shared" si="345"/>
        <v>#DIV/0!</v>
      </c>
      <c r="DO134" s="238">
        <f>SUM(DO135:DO137)</f>
        <v>0</v>
      </c>
      <c r="DP134" s="238"/>
      <c r="DQ134" s="238">
        <f>SUM(DQ135:DQ137)</f>
        <v>0</v>
      </c>
      <c r="DR134" s="235">
        <f t="shared" si="347"/>
        <v>0</v>
      </c>
      <c r="DS134" s="239" t="e">
        <f t="shared" si="323"/>
        <v>#DIV/0!</v>
      </c>
      <c r="DT134" s="235">
        <f t="shared" si="324"/>
        <v>0</v>
      </c>
      <c r="DU134" s="238"/>
      <c r="DV134" s="238"/>
      <c r="DW134" s="238"/>
      <c r="DX134" s="235" t="e">
        <f t="shared" ref="DX134:DX141" si="389">DZ134+EE134</f>
        <v>#DIV/0!</v>
      </c>
      <c r="DY134" s="228" t="e">
        <f t="shared" si="338"/>
        <v>#DIV/0!</v>
      </c>
      <c r="DZ134" s="238"/>
      <c r="EA134" s="228">
        <v>0</v>
      </c>
      <c r="EB134" s="234">
        <v>0</v>
      </c>
      <c r="EC134" s="228">
        <v>0</v>
      </c>
      <c r="ED134" s="300"/>
      <c r="EE134" s="228" t="e">
        <f t="shared" si="365"/>
        <v>#DIV/0!</v>
      </c>
      <c r="EF134" s="234">
        <f t="shared" si="366"/>
        <v>0</v>
      </c>
      <c r="EG134" s="228" t="e">
        <f t="shared" si="314"/>
        <v>#DIV/0!</v>
      </c>
      <c r="EH134" s="300">
        <f t="shared" ref="EH134:EH140" si="390">CS134-DR134</f>
        <v>0</v>
      </c>
      <c r="EI134" s="238"/>
      <c r="EJ134" s="238">
        <f t="shared" si="367"/>
        <v>0</v>
      </c>
      <c r="EK134" s="234" t="e">
        <f t="shared" ref="EK134:EK141" si="391">ES134+EX134</f>
        <v>#DIV/0!</v>
      </c>
      <c r="EL134" s="228" t="e">
        <f t="shared" si="368"/>
        <v>#DIV/0!</v>
      </c>
      <c r="EM134" s="281" t="e">
        <f t="shared" si="369"/>
        <v>#DIV/0!</v>
      </c>
      <c r="EN134" s="228"/>
      <c r="EO134" s="228"/>
      <c r="EP134" s="228"/>
      <c r="EQ134" s="228"/>
      <c r="ER134" s="228"/>
      <c r="ES134" s="300">
        <f>SUM(ES135:ES137)</f>
        <v>0</v>
      </c>
      <c r="ET134" s="228">
        <v>0</v>
      </c>
      <c r="EU134" s="238">
        <v>0</v>
      </c>
      <c r="EV134" s="228">
        <v>0</v>
      </c>
      <c r="EW134" s="300"/>
      <c r="EX134" s="228" t="e">
        <f t="shared" si="370"/>
        <v>#DIV/0!</v>
      </c>
      <c r="EY134" s="235" t="e">
        <f t="shared" si="333"/>
        <v>#DIV/0!</v>
      </c>
      <c r="EZ134" s="228" t="e">
        <f t="shared" si="371"/>
        <v>#DIV/0!</v>
      </c>
      <c r="FA134" s="238" t="e">
        <f t="shared" si="372"/>
        <v>#DIV/0!</v>
      </c>
      <c r="FB134" s="238"/>
      <c r="FC134" s="238">
        <f t="shared" si="373"/>
        <v>0</v>
      </c>
      <c r="FD134" s="300" t="e">
        <f>FF134+FG134</f>
        <v>#DIV/0!</v>
      </c>
      <c r="FE134" s="228" t="e">
        <f t="shared" si="352"/>
        <v>#DIV/0!</v>
      </c>
      <c r="FF134" s="300">
        <f>SUM(FF135:FF137)</f>
        <v>0</v>
      </c>
      <c r="FG134" s="228" t="e">
        <f t="shared" si="363"/>
        <v>#DIV/0!</v>
      </c>
      <c r="FH134" s="238"/>
      <c r="FI134" s="238"/>
      <c r="FJ134" s="300"/>
      <c r="FK134" s="312" t="e">
        <f t="shared" si="353"/>
        <v>#DIV/0!</v>
      </c>
      <c r="FL134" s="300" t="e">
        <f>FN134+FO134</f>
        <v>#DIV/0!</v>
      </c>
      <c r="FM134" s="228" t="e">
        <f t="shared" si="354"/>
        <v>#DIV/0!</v>
      </c>
      <c r="FN134" s="300">
        <f>SUM(FN135:FN137)</f>
        <v>0</v>
      </c>
      <c r="FO134" s="228" t="e">
        <f t="shared" si="364"/>
        <v>#DIV/0!</v>
      </c>
      <c r="FP134" s="238"/>
      <c r="FQ134" s="238"/>
      <c r="FR134" s="300"/>
      <c r="FS134" s="227" t="e">
        <f t="shared" si="374"/>
        <v>#DIV/0!</v>
      </c>
      <c r="FT134" s="300" t="e">
        <f>FV134+#REF!</f>
        <v>#REF!</v>
      </c>
      <c r="FU134" s="228" t="e">
        <f t="shared" si="315"/>
        <v>#REF!</v>
      </c>
      <c r="FV134" s="300">
        <f>SUM(FV135:FV137)</f>
        <v>0</v>
      </c>
      <c r="FW134" s="238"/>
      <c r="FX134" s="238"/>
      <c r="FY134" s="300"/>
      <c r="FZ134" s="227" t="e">
        <f t="shared" si="375"/>
        <v>#DIV/0!</v>
      </c>
      <c r="GA134" s="344"/>
    </row>
    <row r="135" spans="2:189" s="313" customFormat="1" ht="15" hidden="1" customHeight="1" x14ac:dyDescent="0.25">
      <c r="B135" s="303"/>
      <c r="C135" s="304" t="s">
        <v>191</v>
      </c>
      <c r="D135" s="305"/>
      <c r="E135" s="306">
        <f>F135+G135</f>
        <v>0</v>
      </c>
      <c r="F135" s="306"/>
      <c r="G135" s="306"/>
      <c r="H135" s="306">
        <f>I135+J135</f>
        <v>0</v>
      </c>
      <c r="I135" s="306">
        <f>L135-F135</f>
        <v>0</v>
      </c>
      <c r="J135" s="306"/>
      <c r="K135" s="306">
        <f>L135+M135</f>
        <v>0</v>
      </c>
      <c r="L135" s="306"/>
      <c r="M135" s="306"/>
      <c r="N135" s="306">
        <f>O135+P135</f>
        <v>0</v>
      </c>
      <c r="O135" s="306">
        <f>R135-L135</f>
        <v>0</v>
      </c>
      <c r="P135" s="306"/>
      <c r="Q135" s="307">
        <f>R135+S135</f>
        <v>0</v>
      </c>
      <c r="R135" s="307"/>
      <c r="S135" s="307"/>
      <c r="T135" s="307">
        <f>U135+V135</f>
        <v>0</v>
      </c>
      <c r="U135" s="307"/>
      <c r="V135" s="307"/>
      <c r="W135" s="307">
        <f>X135+Y135</f>
        <v>0</v>
      </c>
      <c r="X135" s="307">
        <f>AA135-U135</f>
        <v>0</v>
      </c>
      <c r="Y135" s="307"/>
      <c r="Z135" s="307">
        <f>AA135+AB135</f>
        <v>0</v>
      </c>
      <c r="AA135" s="307"/>
      <c r="AB135" s="307"/>
      <c r="AC135" s="307">
        <f>AD135+AE135</f>
        <v>0</v>
      </c>
      <c r="AD135" s="307"/>
      <c r="AE135" s="307"/>
      <c r="AF135" s="307">
        <f>AG135+AH135</f>
        <v>0</v>
      </c>
      <c r="AG135" s="307"/>
      <c r="AH135" s="307"/>
      <c r="AI135" s="308">
        <f>AA135-AJ135</f>
        <v>0</v>
      </c>
      <c r="AJ135" s="307"/>
      <c r="AK135" s="308">
        <f>Z135-AJ135</f>
        <v>0</v>
      </c>
      <c r="AL135" s="308">
        <f>AA135-AK135</f>
        <v>0</v>
      </c>
      <c r="AM135" s="1157"/>
      <c r="AN135" s="307"/>
      <c r="AO135" s="309">
        <v>1</v>
      </c>
      <c r="AP135" s="307"/>
      <c r="AQ135" s="307"/>
      <c r="AR135" s="307"/>
      <c r="AS135" s="307">
        <f>AT135+AU135</f>
        <v>0</v>
      </c>
      <c r="AT135" s="307"/>
      <c r="AU135" s="307"/>
      <c r="AV135" s="307">
        <f>AW135+AX135</f>
        <v>0</v>
      </c>
      <c r="AW135" s="307">
        <f>AZ135-AT135</f>
        <v>0</v>
      </c>
      <c r="AX135" s="307"/>
      <c r="AY135" s="307">
        <f>AZ135+BA135</f>
        <v>0</v>
      </c>
      <c r="AZ135" s="307"/>
      <c r="BA135" s="307"/>
      <c r="BB135" s="307">
        <f>BC135+BD135</f>
        <v>10000</v>
      </c>
      <c r="BC135" s="307">
        <v>10000</v>
      </c>
      <c r="BD135" s="307"/>
      <c r="BE135" s="307">
        <f>BF135+BG135</f>
        <v>0</v>
      </c>
      <c r="BF135" s="307"/>
      <c r="BG135" s="307"/>
      <c r="BH135" s="307">
        <f>BI135+BJ135</f>
        <v>0</v>
      </c>
      <c r="BI135" s="307">
        <v>0</v>
      </c>
      <c r="BJ135" s="307"/>
      <c r="BK135" s="310">
        <v>1</v>
      </c>
      <c r="BL135" s="311">
        <f>AZ135</f>
        <v>0</v>
      </c>
      <c r="BM135" s="311"/>
      <c r="BN135" s="311"/>
      <c r="BO135" s="311"/>
      <c r="BP135" s="311"/>
      <c r="BQ135" s="311"/>
      <c r="BR135" s="311"/>
      <c r="BS135" s="311">
        <f>BT135+BU135</f>
        <v>0</v>
      </c>
      <c r="BT135" s="311">
        <v>0</v>
      </c>
      <c r="BU135" s="311"/>
      <c r="BV135" s="307">
        <f>BW135+BX135</f>
        <v>9500</v>
      </c>
      <c r="BW135" s="307">
        <v>9500</v>
      </c>
      <c r="BX135" s="307"/>
      <c r="BY135" s="307">
        <f>BZ135+CA135</f>
        <v>0</v>
      </c>
      <c r="BZ135" s="307">
        <f>CC135-BI135</f>
        <v>0</v>
      </c>
      <c r="CA135" s="307"/>
      <c r="CB135" s="307">
        <f>CC135+CD135</f>
        <v>0</v>
      </c>
      <c r="CC135" s="307">
        <v>0</v>
      </c>
      <c r="CD135" s="307"/>
      <c r="CE135" s="311">
        <v>1</v>
      </c>
      <c r="CF135" s="311">
        <f>CB135</f>
        <v>0</v>
      </c>
      <c r="CG135" s="307"/>
      <c r="CH135" s="307">
        <f>CI135+CJ135</f>
        <v>10000</v>
      </c>
      <c r="CI135" s="307">
        <v>10000</v>
      </c>
      <c r="CJ135" s="307"/>
      <c r="CK135" s="307">
        <f>CL135+CM135</f>
        <v>-2500</v>
      </c>
      <c r="CL135" s="307">
        <f>CR135-CI135</f>
        <v>-2500</v>
      </c>
      <c r="CM135" s="307"/>
      <c r="CN135" s="307"/>
      <c r="CO135" s="307"/>
      <c r="CP135" s="307"/>
      <c r="CQ135" s="307">
        <f>CR135+CS135</f>
        <v>7500</v>
      </c>
      <c r="CR135" s="307">
        <v>7500</v>
      </c>
      <c r="CS135" s="307"/>
      <c r="CT135" s="307">
        <f>CU135+CV135</f>
        <v>58940.349260000003</v>
      </c>
      <c r="CU135" s="307">
        <f>CX135-CC135</f>
        <v>58940.349260000003</v>
      </c>
      <c r="CV135" s="307"/>
      <c r="CW135" s="307">
        <f t="shared" si="386"/>
        <v>58940.349260000003</v>
      </c>
      <c r="CX135" s="307">
        <v>58940.349260000003</v>
      </c>
      <c r="CY135" s="307"/>
      <c r="CZ135" s="307">
        <f>DA135+DB135</f>
        <v>7500</v>
      </c>
      <c r="DA135" s="307">
        <v>7500</v>
      </c>
      <c r="DB135" s="307"/>
      <c r="DC135" s="307" t="e">
        <f>DD135+DE135</f>
        <v>#DIV/0!</v>
      </c>
      <c r="DD135" s="307" t="e">
        <f>EX135-DA135</f>
        <v>#DIV/0!</v>
      </c>
      <c r="DE135" s="307"/>
      <c r="DF135" s="307">
        <f t="shared" si="387"/>
        <v>-58940.349260000003</v>
      </c>
      <c r="DG135" s="307">
        <f>DJ135-CX135</f>
        <v>-58940.349260000003</v>
      </c>
      <c r="DH135" s="307"/>
      <c r="DI135" s="307">
        <f t="shared" si="388"/>
        <v>0</v>
      </c>
      <c r="DJ135" s="307">
        <v>0</v>
      </c>
      <c r="DK135" s="307"/>
      <c r="DL135" s="307"/>
      <c r="DM135" s="275">
        <f t="shared" si="331"/>
        <v>0</v>
      </c>
      <c r="DN135" s="280" t="e">
        <f t="shared" si="345"/>
        <v>#DIV/0!</v>
      </c>
      <c r="DO135" s="307">
        <v>0</v>
      </c>
      <c r="DP135" s="307"/>
      <c r="DQ135" s="307"/>
      <c r="DR135" s="235">
        <f t="shared" si="347"/>
        <v>0</v>
      </c>
      <c r="DS135" s="239" t="e">
        <f t="shared" si="323"/>
        <v>#DIV/0!</v>
      </c>
      <c r="DT135" s="235">
        <f t="shared" si="324"/>
        <v>0</v>
      </c>
      <c r="DU135" s="307"/>
      <c r="DV135" s="307"/>
      <c r="DW135" s="307"/>
      <c r="DX135" s="307" t="e">
        <f t="shared" si="389"/>
        <v>#DIV/0!</v>
      </c>
      <c r="DY135" s="228" t="e">
        <f t="shared" si="338"/>
        <v>#DIV/0!</v>
      </c>
      <c r="DZ135" s="307"/>
      <c r="EA135" s="228">
        <v>0</v>
      </c>
      <c r="EB135" s="234">
        <v>0</v>
      </c>
      <c r="EC135" s="228">
        <v>0</v>
      </c>
      <c r="ED135" s="306"/>
      <c r="EE135" s="228" t="e">
        <f t="shared" si="365"/>
        <v>#DIV/0!</v>
      </c>
      <c r="EF135" s="234">
        <f t="shared" si="366"/>
        <v>0</v>
      </c>
      <c r="EG135" s="228" t="e">
        <f t="shared" si="314"/>
        <v>#DIV/0!</v>
      </c>
      <c r="EH135" s="300">
        <f t="shared" si="390"/>
        <v>0</v>
      </c>
      <c r="EI135" s="307"/>
      <c r="EJ135" s="238">
        <f t="shared" si="367"/>
        <v>0</v>
      </c>
      <c r="EK135" s="341" t="e">
        <f t="shared" si="391"/>
        <v>#DIV/0!</v>
      </c>
      <c r="EL135" s="228" t="e">
        <f t="shared" si="368"/>
        <v>#DIV/0!</v>
      </c>
      <c r="EM135" s="281" t="e">
        <f t="shared" si="369"/>
        <v>#DIV/0!</v>
      </c>
      <c r="EN135" s="228"/>
      <c r="EO135" s="228"/>
      <c r="EP135" s="228"/>
      <c r="EQ135" s="228"/>
      <c r="ER135" s="228"/>
      <c r="ES135" s="306"/>
      <c r="ET135" s="228">
        <v>0</v>
      </c>
      <c r="EU135" s="238">
        <v>0</v>
      </c>
      <c r="EV135" s="228">
        <v>0</v>
      </c>
      <c r="EW135" s="306"/>
      <c r="EX135" s="228" t="e">
        <f t="shared" si="370"/>
        <v>#DIV/0!</v>
      </c>
      <c r="EY135" s="235" t="e">
        <f t="shared" si="333"/>
        <v>#DIV/0!</v>
      </c>
      <c r="EZ135" s="228" t="e">
        <f t="shared" si="371"/>
        <v>#DIV/0!</v>
      </c>
      <c r="FA135" s="238" t="e">
        <f t="shared" si="372"/>
        <v>#DIV/0!</v>
      </c>
      <c r="FB135" s="307"/>
      <c r="FC135" s="238">
        <f t="shared" si="373"/>
        <v>0</v>
      </c>
      <c r="FD135" s="306" t="e">
        <f>FF135+FG135</f>
        <v>#DIV/0!</v>
      </c>
      <c r="FE135" s="228" t="e">
        <f t="shared" si="352"/>
        <v>#DIV/0!</v>
      </c>
      <c r="FF135" s="306"/>
      <c r="FG135" s="228" t="e">
        <f t="shared" si="363"/>
        <v>#DIV/0!</v>
      </c>
      <c r="FH135" s="307"/>
      <c r="FI135" s="307"/>
      <c r="FJ135" s="306"/>
      <c r="FK135" s="312" t="e">
        <f t="shared" si="353"/>
        <v>#DIV/0!</v>
      </c>
      <c r="FL135" s="306" t="e">
        <f>FN135+FO135</f>
        <v>#DIV/0!</v>
      </c>
      <c r="FM135" s="228" t="e">
        <f t="shared" si="354"/>
        <v>#DIV/0!</v>
      </c>
      <c r="FN135" s="306"/>
      <c r="FO135" s="228" t="e">
        <f t="shared" si="364"/>
        <v>#DIV/0!</v>
      </c>
      <c r="FP135" s="307"/>
      <c r="FQ135" s="307"/>
      <c r="FR135" s="306"/>
      <c r="FS135" s="227" t="e">
        <f t="shared" si="374"/>
        <v>#DIV/0!</v>
      </c>
      <c r="FT135" s="306" t="e">
        <f>FV135+#REF!</f>
        <v>#REF!</v>
      </c>
      <c r="FU135" s="228" t="e">
        <f t="shared" si="315"/>
        <v>#REF!</v>
      </c>
      <c r="FV135" s="306"/>
      <c r="FW135" s="307"/>
      <c r="FX135" s="307"/>
      <c r="FY135" s="306"/>
      <c r="FZ135" s="227" t="e">
        <f t="shared" si="375"/>
        <v>#DIV/0!</v>
      </c>
      <c r="GA135" s="317"/>
    </row>
    <row r="136" spans="2:189" s="313" customFormat="1" ht="45.75" hidden="1" customHeight="1" x14ac:dyDescent="0.25">
      <c r="B136" s="303"/>
      <c r="C136" s="304" t="s">
        <v>185</v>
      </c>
      <c r="D136" s="305"/>
      <c r="E136" s="306"/>
      <c r="F136" s="306"/>
      <c r="G136" s="306"/>
      <c r="H136" s="306"/>
      <c r="I136" s="306"/>
      <c r="J136" s="306"/>
      <c r="K136" s="306"/>
      <c r="L136" s="306"/>
      <c r="M136" s="306"/>
      <c r="N136" s="306"/>
      <c r="O136" s="306"/>
      <c r="P136" s="306"/>
      <c r="Q136" s="307"/>
      <c r="R136" s="307"/>
      <c r="S136" s="307"/>
      <c r="T136" s="307"/>
      <c r="U136" s="307"/>
      <c r="V136" s="307"/>
      <c r="W136" s="307"/>
      <c r="X136" s="307"/>
      <c r="Y136" s="307"/>
      <c r="Z136" s="307"/>
      <c r="AA136" s="307"/>
      <c r="AB136" s="307"/>
      <c r="AC136" s="307"/>
      <c r="AD136" s="307"/>
      <c r="AE136" s="307"/>
      <c r="AF136" s="307"/>
      <c r="AG136" s="307"/>
      <c r="AH136" s="307"/>
      <c r="AI136" s="308"/>
      <c r="AJ136" s="307"/>
      <c r="AK136" s="308"/>
      <c r="AL136" s="308"/>
      <c r="AM136" s="1157"/>
      <c r="AN136" s="307"/>
      <c r="AO136" s="309"/>
      <c r="AP136" s="307"/>
      <c r="AQ136" s="307"/>
      <c r="AR136" s="307"/>
      <c r="AS136" s="307"/>
      <c r="AT136" s="307"/>
      <c r="AU136" s="307"/>
      <c r="AV136" s="307"/>
      <c r="AW136" s="307"/>
      <c r="AX136" s="307"/>
      <c r="AY136" s="307"/>
      <c r="AZ136" s="307"/>
      <c r="BA136" s="307"/>
      <c r="BB136" s="307"/>
      <c r="BC136" s="307"/>
      <c r="BD136" s="307"/>
      <c r="BE136" s="307"/>
      <c r="BF136" s="307"/>
      <c r="BG136" s="307"/>
      <c r="BH136" s="307"/>
      <c r="BI136" s="307"/>
      <c r="BJ136" s="307"/>
      <c r="BK136" s="310"/>
      <c r="BL136" s="311"/>
      <c r="BM136" s="311"/>
      <c r="BN136" s="311"/>
      <c r="BO136" s="311"/>
      <c r="BP136" s="311"/>
      <c r="BQ136" s="311"/>
      <c r="BR136" s="311"/>
      <c r="BS136" s="311"/>
      <c r="BT136" s="311"/>
      <c r="BU136" s="311"/>
      <c r="BV136" s="307"/>
      <c r="BW136" s="307"/>
      <c r="BX136" s="307"/>
      <c r="BY136" s="307"/>
      <c r="BZ136" s="307"/>
      <c r="CA136" s="307"/>
      <c r="CB136" s="307"/>
      <c r="CC136" s="307"/>
      <c r="CD136" s="307"/>
      <c r="CE136" s="311"/>
      <c r="CF136" s="311"/>
      <c r="CG136" s="307"/>
      <c r="CH136" s="307"/>
      <c r="CI136" s="307"/>
      <c r="CJ136" s="307"/>
      <c r="CK136" s="307"/>
      <c r="CL136" s="307"/>
      <c r="CM136" s="307"/>
      <c r="CN136" s="307"/>
      <c r="CO136" s="307"/>
      <c r="CP136" s="307"/>
      <c r="CQ136" s="307"/>
      <c r="CR136" s="307"/>
      <c r="CS136" s="307"/>
      <c r="CT136" s="307"/>
      <c r="CU136" s="307"/>
      <c r="CV136" s="307"/>
      <c r="CW136" s="307">
        <f t="shared" si="386"/>
        <v>46525.871030000002</v>
      </c>
      <c r="CX136" s="307">
        <v>46525.871030000002</v>
      </c>
      <c r="CY136" s="307"/>
      <c r="CZ136" s="307"/>
      <c r="DA136" s="307"/>
      <c r="DB136" s="307"/>
      <c r="DC136" s="307"/>
      <c r="DD136" s="307"/>
      <c r="DE136" s="307"/>
      <c r="DF136" s="307">
        <f t="shared" si="387"/>
        <v>-46525.871030000002</v>
      </c>
      <c r="DG136" s="307">
        <f>DJ136-CX136</f>
        <v>-46525.871030000002</v>
      </c>
      <c r="DH136" s="307"/>
      <c r="DI136" s="307">
        <f t="shared" si="388"/>
        <v>0</v>
      </c>
      <c r="DJ136" s="307">
        <v>0</v>
      </c>
      <c r="DK136" s="307"/>
      <c r="DL136" s="307"/>
      <c r="DM136" s="275">
        <f t="shared" si="331"/>
        <v>0</v>
      </c>
      <c r="DN136" s="280" t="e">
        <f t="shared" si="345"/>
        <v>#DIV/0!</v>
      </c>
      <c r="DO136" s="307">
        <v>0</v>
      </c>
      <c r="DP136" s="307"/>
      <c r="DQ136" s="307"/>
      <c r="DR136" s="235">
        <f t="shared" si="347"/>
        <v>0</v>
      </c>
      <c r="DS136" s="239" t="e">
        <f t="shared" si="323"/>
        <v>#DIV/0!</v>
      </c>
      <c r="DT136" s="235">
        <f t="shared" si="324"/>
        <v>0</v>
      </c>
      <c r="DU136" s="307"/>
      <c r="DV136" s="307"/>
      <c r="DW136" s="307"/>
      <c r="DX136" s="307" t="e">
        <f t="shared" si="389"/>
        <v>#DIV/0!</v>
      </c>
      <c r="DY136" s="228" t="e">
        <f t="shared" si="338"/>
        <v>#DIV/0!</v>
      </c>
      <c r="DZ136" s="307">
        <v>0</v>
      </c>
      <c r="EA136" s="228">
        <v>0</v>
      </c>
      <c r="EB136" s="234">
        <v>0</v>
      </c>
      <c r="EC136" s="228">
        <v>0</v>
      </c>
      <c r="ED136" s="306"/>
      <c r="EE136" s="228" t="e">
        <f t="shared" si="365"/>
        <v>#DIV/0!</v>
      </c>
      <c r="EF136" s="234">
        <f t="shared" si="366"/>
        <v>0</v>
      </c>
      <c r="EG136" s="228" t="e">
        <f t="shared" si="314"/>
        <v>#DIV/0!</v>
      </c>
      <c r="EH136" s="300">
        <f t="shared" si="390"/>
        <v>0</v>
      </c>
      <c r="EI136" s="307"/>
      <c r="EJ136" s="238">
        <f t="shared" si="367"/>
        <v>0</v>
      </c>
      <c r="EK136" s="341" t="e">
        <f t="shared" si="391"/>
        <v>#DIV/0!</v>
      </c>
      <c r="EL136" s="228" t="e">
        <f t="shared" si="368"/>
        <v>#DIV/0!</v>
      </c>
      <c r="EM136" s="281" t="e">
        <f t="shared" si="369"/>
        <v>#DIV/0!</v>
      </c>
      <c r="EN136" s="228"/>
      <c r="EO136" s="228"/>
      <c r="EP136" s="228"/>
      <c r="EQ136" s="228"/>
      <c r="ER136" s="228"/>
      <c r="ES136" s="306"/>
      <c r="ET136" s="228">
        <v>0</v>
      </c>
      <c r="EU136" s="238">
        <v>0</v>
      </c>
      <c r="EV136" s="228">
        <v>0</v>
      </c>
      <c r="EW136" s="306"/>
      <c r="EX136" s="228" t="e">
        <f t="shared" si="370"/>
        <v>#DIV/0!</v>
      </c>
      <c r="EY136" s="235" t="e">
        <f t="shared" si="333"/>
        <v>#DIV/0!</v>
      </c>
      <c r="EZ136" s="228" t="e">
        <f t="shared" si="371"/>
        <v>#DIV/0!</v>
      </c>
      <c r="FA136" s="238" t="e">
        <f t="shared" si="372"/>
        <v>#DIV/0!</v>
      </c>
      <c r="FB136" s="307"/>
      <c r="FC136" s="238">
        <f t="shared" si="373"/>
        <v>0</v>
      </c>
      <c r="FD136" s="306"/>
      <c r="FE136" s="228" t="e">
        <f t="shared" si="352"/>
        <v>#DIV/0!</v>
      </c>
      <c r="FF136" s="306">
        <v>0</v>
      </c>
      <c r="FG136" s="228" t="e">
        <f t="shared" si="363"/>
        <v>#DIV/0!</v>
      </c>
      <c r="FH136" s="307"/>
      <c r="FI136" s="307"/>
      <c r="FJ136" s="306"/>
      <c r="FK136" s="312" t="e">
        <f t="shared" si="353"/>
        <v>#DIV/0!</v>
      </c>
      <c r="FL136" s="306"/>
      <c r="FM136" s="228" t="e">
        <f t="shared" si="354"/>
        <v>#DIV/0!</v>
      </c>
      <c r="FN136" s="306">
        <v>0</v>
      </c>
      <c r="FO136" s="228" t="e">
        <f t="shared" si="364"/>
        <v>#DIV/0!</v>
      </c>
      <c r="FP136" s="307"/>
      <c r="FQ136" s="307"/>
      <c r="FR136" s="306"/>
      <c r="FS136" s="227" t="e">
        <f t="shared" si="374"/>
        <v>#DIV/0!</v>
      </c>
      <c r="FT136" s="306"/>
      <c r="FU136" s="228" t="e">
        <f t="shared" si="315"/>
        <v>#DIV/0!</v>
      </c>
      <c r="FV136" s="306">
        <v>0</v>
      </c>
      <c r="FW136" s="307"/>
      <c r="FX136" s="307"/>
      <c r="FY136" s="306"/>
      <c r="FZ136" s="227" t="e">
        <f t="shared" si="375"/>
        <v>#DIV/0!</v>
      </c>
      <c r="GA136" s="317"/>
    </row>
    <row r="137" spans="2:189" s="313" customFormat="1" ht="15" hidden="1" customHeight="1" x14ac:dyDescent="0.25">
      <c r="B137" s="303"/>
      <c r="C137" s="304" t="s">
        <v>192</v>
      </c>
      <c r="D137" s="305" t="s">
        <v>167</v>
      </c>
      <c r="E137" s="306">
        <f t="shared" ref="E137:E141" si="392">F137+G137</f>
        <v>0</v>
      </c>
      <c r="F137" s="306"/>
      <c r="G137" s="306"/>
      <c r="H137" s="306">
        <f t="shared" ref="H137:H141" si="393">I137+J137</f>
        <v>0</v>
      </c>
      <c r="I137" s="306">
        <f>L137-F137</f>
        <v>0</v>
      </c>
      <c r="J137" s="306"/>
      <c r="K137" s="306">
        <f t="shared" ref="K137:K141" si="394">L137+M137</f>
        <v>0</v>
      </c>
      <c r="L137" s="306"/>
      <c r="M137" s="306"/>
      <c r="N137" s="306">
        <f t="shared" ref="N137:N141" si="395">O137+P137</f>
        <v>0</v>
      </c>
      <c r="O137" s="306">
        <f>R137-L137</f>
        <v>0</v>
      </c>
      <c r="P137" s="306"/>
      <c r="Q137" s="307">
        <f t="shared" ref="Q137:Q141" si="396">R137+S137</f>
        <v>0</v>
      </c>
      <c r="R137" s="307"/>
      <c r="S137" s="307"/>
      <c r="T137" s="307">
        <f t="shared" ref="T137:T141" si="397">U137+V137</f>
        <v>0</v>
      </c>
      <c r="U137" s="307"/>
      <c r="V137" s="307"/>
      <c r="W137" s="307">
        <f t="shared" ref="W137:W141" si="398">X137+Y137</f>
        <v>0</v>
      </c>
      <c r="X137" s="307">
        <f>AA137-U137</f>
        <v>0</v>
      </c>
      <c r="Y137" s="307"/>
      <c r="Z137" s="307">
        <f t="shared" ref="Z137:Z141" si="399">AA137+AB137</f>
        <v>0</v>
      </c>
      <c r="AA137" s="307"/>
      <c r="AB137" s="307"/>
      <c r="AC137" s="307">
        <f t="shared" ref="AC137:AC141" si="400">AD137+AE137</f>
        <v>0</v>
      </c>
      <c r="AD137" s="307"/>
      <c r="AE137" s="307"/>
      <c r="AF137" s="307">
        <f t="shared" ref="AF137:AF141" si="401">AG137+AH137</f>
        <v>0</v>
      </c>
      <c r="AG137" s="307"/>
      <c r="AH137" s="307"/>
      <c r="AI137" s="308">
        <f t="shared" ref="AI137:AI141" si="402">AA137-AJ137</f>
        <v>0</v>
      </c>
      <c r="AJ137" s="307"/>
      <c r="AK137" s="308">
        <f t="shared" ref="AK137:AL141" si="403">Z137-AJ137</f>
        <v>0</v>
      </c>
      <c r="AL137" s="308">
        <f t="shared" si="403"/>
        <v>0</v>
      </c>
      <c r="AM137" s="1157"/>
      <c r="AN137" s="307"/>
      <c r="AO137" s="309">
        <v>1</v>
      </c>
      <c r="AP137" s="307"/>
      <c r="AQ137" s="307"/>
      <c r="AR137" s="307"/>
      <c r="AS137" s="307">
        <f t="shared" ref="AS137:AS141" si="404">AT137+AU137</f>
        <v>0</v>
      </c>
      <c r="AT137" s="307"/>
      <c r="AU137" s="307"/>
      <c r="AV137" s="307">
        <f t="shared" ref="AV137:AV141" si="405">AW137+AX137</f>
        <v>0</v>
      </c>
      <c r="AW137" s="307">
        <f>AZ137-AT137</f>
        <v>0</v>
      </c>
      <c r="AX137" s="307"/>
      <c r="AY137" s="307">
        <f t="shared" ref="AY137:AY141" si="406">AZ137+BA137</f>
        <v>0</v>
      </c>
      <c r="AZ137" s="307"/>
      <c r="BA137" s="307"/>
      <c r="BB137" s="307">
        <f t="shared" ref="BB137:BB141" si="407">BC137+BD137</f>
        <v>0</v>
      </c>
      <c r="BC137" s="307"/>
      <c r="BD137" s="307"/>
      <c r="BE137" s="307">
        <f t="shared" ref="BE137:BE141" si="408">BF137+BG137</f>
        <v>10000</v>
      </c>
      <c r="BF137" s="307">
        <f>BH137-AZ137</f>
        <v>10000</v>
      </c>
      <c r="BG137" s="307"/>
      <c r="BH137" s="307">
        <f t="shared" ref="BH137:BH141" si="409">BI137+BJ137</f>
        <v>10000</v>
      </c>
      <c r="BI137" s="307">
        <v>10000</v>
      </c>
      <c r="BJ137" s="307"/>
      <c r="BK137" s="310">
        <v>1</v>
      </c>
      <c r="BL137" s="311">
        <f t="shared" ref="BL137:BL141" si="410">AZ137</f>
        <v>0</v>
      </c>
      <c r="BM137" s="311"/>
      <c r="BN137" s="311"/>
      <c r="BO137" s="311"/>
      <c r="BP137" s="311"/>
      <c r="BQ137" s="311"/>
      <c r="BR137" s="311"/>
      <c r="BS137" s="311">
        <f>BT137+BU137</f>
        <v>0</v>
      </c>
      <c r="BT137" s="311">
        <v>0</v>
      </c>
      <c r="BU137" s="311"/>
      <c r="BV137" s="307">
        <f t="shared" ref="BV137:BV141" si="411">BW137+BX137</f>
        <v>0</v>
      </c>
      <c r="BW137" s="307"/>
      <c r="BX137" s="307"/>
      <c r="BY137" s="307">
        <f t="shared" ref="BY137:BY141" si="412">BZ137+CA137</f>
        <v>0</v>
      </c>
      <c r="BZ137" s="307">
        <f>CC137-BI137</f>
        <v>0</v>
      </c>
      <c r="CA137" s="307"/>
      <c r="CB137" s="307">
        <f t="shared" ref="CB137:CB141" si="413">CC137+CD137</f>
        <v>10000</v>
      </c>
      <c r="CC137" s="307">
        <f>BI137</f>
        <v>10000</v>
      </c>
      <c r="CD137" s="307"/>
      <c r="CE137" s="311">
        <v>1</v>
      </c>
      <c r="CF137" s="311">
        <f t="shared" ref="CF137:CF141" si="414">CB137</f>
        <v>10000</v>
      </c>
      <c r="CG137" s="307"/>
      <c r="CH137" s="307">
        <f t="shared" ref="CH137:CH141" si="415">CI137+CJ137</f>
        <v>0</v>
      </c>
      <c r="CI137" s="307">
        <v>0</v>
      </c>
      <c r="CJ137" s="307"/>
      <c r="CK137" s="307">
        <f t="shared" ref="CK137:CK141" si="416">CL137+CM137</f>
        <v>2500</v>
      </c>
      <c r="CL137" s="307">
        <f>CR137-CI137</f>
        <v>2500</v>
      </c>
      <c r="CM137" s="307"/>
      <c r="CN137" s="307"/>
      <c r="CO137" s="307"/>
      <c r="CP137" s="307"/>
      <c r="CQ137" s="307">
        <f t="shared" ref="CQ137:CQ141" si="417">CR137+CS137</f>
        <v>2500</v>
      </c>
      <c r="CR137" s="307">
        <v>2500</v>
      </c>
      <c r="CS137" s="307"/>
      <c r="CT137" s="307">
        <f t="shared" ref="CT137:CT141" si="418">CU137+CV137</f>
        <v>0</v>
      </c>
      <c r="CU137" s="307"/>
      <c r="CV137" s="307"/>
      <c r="CW137" s="307">
        <f t="shared" si="386"/>
        <v>48995.860180000003</v>
      </c>
      <c r="CX137" s="307">
        <v>48995.860180000003</v>
      </c>
      <c r="CY137" s="307"/>
      <c r="CZ137" s="307">
        <f t="shared" ref="CZ137:CZ141" si="419">DA137+DB137</f>
        <v>2500</v>
      </c>
      <c r="DA137" s="307">
        <v>2500</v>
      </c>
      <c r="DB137" s="307"/>
      <c r="DC137" s="307"/>
      <c r="DD137" s="307"/>
      <c r="DE137" s="307"/>
      <c r="DF137" s="307">
        <f t="shared" si="387"/>
        <v>-48995.860180000003</v>
      </c>
      <c r="DG137" s="307">
        <f>DJ137-CX137</f>
        <v>-48995.860180000003</v>
      </c>
      <c r="DH137" s="307"/>
      <c r="DI137" s="307">
        <f t="shared" si="388"/>
        <v>0</v>
      </c>
      <c r="DJ137" s="307">
        <v>0</v>
      </c>
      <c r="DK137" s="307"/>
      <c r="DL137" s="307"/>
      <c r="DM137" s="275">
        <f t="shared" si="331"/>
        <v>0</v>
      </c>
      <c r="DN137" s="280" t="e">
        <f t="shared" si="345"/>
        <v>#DIV/0!</v>
      </c>
      <c r="DO137" s="307">
        <v>0</v>
      </c>
      <c r="DP137" s="307"/>
      <c r="DQ137" s="307"/>
      <c r="DR137" s="235">
        <f t="shared" si="347"/>
        <v>0</v>
      </c>
      <c r="DS137" s="239" t="e">
        <f t="shared" si="323"/>
        <v>#DIV/0!</v>
      </c>
      <c r="DT137" s="235">
        <f t="shared" si="324"/>
        <v>0</v>
      </c>
      <c r="DU137" s="307"/>
      <c r="DV137" s="307"/>
      <c r="DW137" s="307"/>
      <c r="DX137" s="307" t="e">
        <f t="shared" si="389"/>
        <v>#DIV/0!</v>
      </c>
      <c r="DY137" s="228" t="e">
        <f t="shared" si="338"/>
        <v>#DIV/0!</v>
      </c>
      <c r="DZ137" s="307"/>
      <c r="EA137" s="228">
        <v>0</v>
      </c>
      <c r="EB137" s="234">
        <v>0</v>
      </c>
      <c r="EC137" s="228">
        <v>0</v>
      </c>
      <c r="ED137" s="306"/>
      <c r="EE137" s="228" t="e">
        <f t="shared" si="365"/>
        <v>#DIV/0!</v>
      </c>
      <c r="EF137" s="234">
        <f t="shared" si="366"/>
        <v>0</v>
      </c>
      <c r="EG137" s="228" t="e">
        <f t="shared" si="314"/>
        <v>#DIV/0!</v>
      </c>
      <c r="EH137" s="300">
        <f t="shared" si="390"/>
        <v>0</v>
      </c>
      <c r="EI137" s="307"/>
      <c r="EJ137" s="238">
        <f t="shared" si="367"/>
        <v>0</v>
      </c>
      <c r="EK137" s="341" t="e">
        <f t="shared" si="391"/>
        <v>#DIV/0!</v>
      </c>
      <c r="EL137" s="228" t="e">
        <f t="shared" si="368"/>
        <v>#DIV/0!</v>
      </c>
      <c r="EM137" s="281" t="e">
        <f t="shared" si="369"/>
        <v>#DIV/0!</v>
      </c>
      <c r="EN137" s="228"/>
      <c r="EO137" s="228"/>
      <c r="EP137" s="228"/>
      <c r="EQ137" s="228"/>
      <c r="ER137" s="228"/>
      <c r="ES137" s="306"/>
      <c r="ET137" s="228">
        <v>0</v>
      </c>
      <c r="EU137" s="238">
        <v>0</v>
      </c>
      <c r="EV137" s="228">
        <v>0</v>
      </c>
      <c r="EW137" s="306"/>
      <c r="EX137" s="228" t="e">
        <f t="shared" si="370"/>
        <v>#DIV/0!</v>
      </c>
      <c r="EY137" s="235" t="e">
        <f t="shared" si="333"/>
        <v>#DIV/0!</v>
      </c>
      <c r="EZ137" s="228" t="e">
        <f t="shared" si="371"/>
        <v>#DIV/0!</v>
      </c>
      <c r="FA137" s="238" t="e">
        <f t="shared" si="372"/>
        <v>#DIV/0!</v>
      </c>
      <c r="FB137" s="307"/>
      <c r="FC137" s="238">
        <f t="shared" si="373"/>
        <v>0</v>
      </c>
      <c r="FD137" s="306"/>
      <c r="FE137" s="228" t="e">
        <f t="shared" si="352"/>
        <v>#DIV/0!</v>
      </c>
      <c r="FF137" s="306"/>
      <c r="FG137" s="228" t="e">
        <f t="shared" si="363"/>
        <v>#DIV/0!</v>
      </c>
      <c r="FH137" s="307"/>
      <c r="FI137" s="307"/>
      <c r="FJ137" s="306"/>
      <c r="FK137" s="312" t="e">
        <f t="shared" si="353"/>
        <v>#DIV/0!</v>
      </c>
      <c r="FL137" s="306"/>
      <c r="FM137" s="228" t="e">
        <f t="shared" si="354"/>
        <v>#DIV/0!</v>
      </c>
      <c r="FN137" s="306"/>
      <c r="FO137" s="228" t="e">
        <f t="shared" si="364"/>
        <v>#DIV/0!</v>
      </c>
      <c r="FP137" s="307"/>
      <c r="FQ137" s="307"/>
      <c r="FR137" s="306"/>
      <c r="FS137" s="227" t="e">
        <f t="shared" si="374"/>
        <v>#DIV/0!</v>
      </c>
      <c r="FT137" s="306"/>
      <c r="FU137" s="228" t="e">
        <f t="shared" si="315"/>
        <v>#DIV/0!</v>
      </c>
      <c r="FV137" s="306"/>
      <c r="FW137" s="307"/>
      <c r="FX137" s="307"/>
      <c r="FY137" s="306"/>
      <c r="FZ137" s="227" t="e">
        <f t="shared" si="375"/>
        <v>#DIV/0!</v>
      </c>
      <c r="GA137" s="317"/>
    </row>
    <row r="138" spans="2:189" s="345" customFormat="1" ht="153" hidden="1" customHeight="1" x14ac:dyDescent="0.25">
      <c r="B138" s="231" t="s">
        <v>77</v>
      </c>
      <c r="C138" s="292" t="s">
        <v>286</v>
      </c>
      <c r="D138" s="233"/>
      <c r="E138" s="234">
        <f t="shared" si="392"/>
        <v>0</v>
      </c>
      <c r="F138" s="300">
        <f>SUM(F139:F140)</f>
        <v>0</v>
      </c>
      <c r="G138" s="300">
        <f>SUM(G139:G140)</f>
        <v>0</v>
      </c>
      <c r="H138" s="234">
        <f t="shared" si="393"/>
        <v>0</v>
      </c>
      <c r="I138" s="300">
        <f>SUM(I139:I140)</f>
        <v>0</v>
      </c>
      <c r="J138" s="300"/>
      <c r="K138" s="234">
        <f t="shared" si="394"/>
        <v>0</v>
      </c>
      <c r="L138" s="300">
        <f>SUM(L139:L140)</f>
        <v>0</v>
      </c>
      <c r="M138" s="300">
        <f>SUM(M139:M140)</f>
        <v>0</v>
      </c>
      <c r="N138" s="234">
        <f t="shared" si="395"/>
        <v>0</v>
      </c>
      <c r="O138" s="300">
        <f>SUM(O139:O140)</f>
        <v>0</v>
      </c>
      <c r="P138" s="300"/>
      <c r="Q138" s="235">
        <f t="shared" si="396"/>
        <v>0</v>
      </c>
      <c r="R138" s="238">
        <f>SUM(R139:R140)</f>
        <v>0</v>
      </c>
      <c r="S138" s="238">
        <f>SUM(S139:S140)</f>
        <v>0</v>
      </c>
      <c r="T138" s="235">
        <f t="shared" si="397"/>
        <v>0</v>
      </c>
      <c r="U138" s="238">
        <f>SUM(U139:U140)</f>
        <v>0</v>
      </c>
      <c r="V138" s="238">
        <f>SUM(V139:V140)</f>
        <v>0</v>
      </c>
      <c r="W138" s="235">
        <f t="shared" si="398"/>
        <v>0</v>
      </c>
      <c r="X138" s="238">
        <f>SUM(X139:X140)</f>
        <v>0</v>
      </c>
      <c r="Y138" s="238"/>
      <c r="Z138" s="235">
        <f t="shared" si="399"/>
        <v>0</v>
      </c>
      <c r="AA138" s="238">
        <f>SUM(AA139:AA140)</f>
        <v>0</v>
      </c>
      <c r="AB138" s="238">
        <f>SUM(AB139:AB140)</f>
        <v>0</v>
      </c>
      <c r="AC138" s="235">
        <f t="shared" si="400"/>
        <v>35965.071989999997</v>
      </c>
      <c r="AD138" s="238">
        <f>SUM(AD139:AD140)</f>
        <v>35965.071989999997</v>
      </c>
      <c r="AE138" s="238">
        <f>SUM(AE139:AE140)</f>
        <v>0</v>
      </c>
      <c r="AF138" s="235">
        <f t="shared" si="401"/>
        <v>35965.071989999997</v>
      </c>
      <c r="AG138" s="238">
        <f>SUM(AG139:AG140)</f>
        <v>35965.071989999997</v>
      </c>
      <c r="AH138" s="238">
        <f>SUM(AH139:AH140)</f>
        <v>0</v>
      </c>
      <c r="AI138" s="238">
        <f t="shared" si="402"/>
        <v>0</v>
      </c>
      <c r="AJ138" s="238"/>
      <c r="AK138" s="238">
        <f t="shared" si="403"/>
        <v>0</v>
      </c>
      <c r="AL138" s="238">
        <f t="shared" si="403"/>
        <v>0</v>
      </c>
      <c r="AM138" s="238"/>
      <c r="AN138" s="238"/>
      <c r="AO138" s="236">
        <v>1</v>
      </c>
      <c r="AP138" s="238"/>
      <c r="AQ138" s="238"/>
      <c r="AR138" s="275">
        <f t="shared" ref="AR138:AR141" si="420">AF138-AP138-AQ138</f>
        <v>35965.071989999997</v>
      </c>
      <c r="AS138" s="235">
        <f t="shared" si="404"/>
        <v>205500</v>
      </c>
      <c r="AT138" s="238">
        <f>SUM(AT139:AT140)</f>
        <v>205500</v>
      </c>
      <c r="AU138" s="238">
        <f>SUM(AU139:AU140)</f>
        <v>0</v>
      </c>
      <c r="AV138" s="235">
        <f t="shared" si="405"/>
        <v>68200</v>
      </c>
      <c r="AW138" s="238">
        <f>SUM(AW139:AW140)</f>
        <v>68200</v>
      </c>
      <c r="AX138" s="238"/>
      <c r="AY138" s="235">
        <f t="shared" si="406"/>
        <v>273700</v>
      </c>
      <c r="AZ138" s="238">
        <f>SUM(AZ139:AZ140)</f>
        <v>273700</v>
      </c>
      <c r="BA138" s="238">
        <f>SUM(BA139:BA140)</f>
        <v>0</v>
      </c>
      <c r="BB138" s="235">
        <f t="shared" si="407"/>
        <v>0</v>
      </c>
      <c r="BC138" s="238">
        <f>SUM(BC139:BC140)</f>
        <v>0</v>
      </c>
      <c r="BD138" s="238">
        <f>SUM(BD139:BD140)</f>
        <v>0</v>
      </c>
      <c r="BE138" s="235">
        <f t="shared" si="408"/>
        <v>0</v>
      </c>
      <c r="BF138" s="238">
        <f>SUM(BF139:BF140)</f>
        <v>0</v>
      </c>
      <c r="BG138" s="238"/>
      <c r="BH138" s="235">
        <f t="shared" si="409"/>
        <v>392228.80099999998</v>
      </c>
      <c r="BI138" s="238">
        <f>SUM(BI139:BI140)</f>
        <v>392228.80099999998</v>
      </c>
      <c r="BJ138" s="238">
        <f>SUM(BJ139:BJ140)</f>
        <v>0</v>
      </c>
      <c r="BK138" s="237">
        <v>1</v>
      </c>
      <c r="BL138" s="238">
        <f t="shared" si="410"/>
        <v>273700</v>
      </c>
      <c r="BM138" s="238"/>
      <c r="BN138" s="238"/>
      <c r="BO138" s="238"/>
      <c r="BP138" s="238"/>
      <c r="BQ138" s="238"/>
      <c r="BR138" s="238"/>
      <c r="BS138" s="238">
        <f>BS139+BS140</f>
        <v>273700</v>
      </c>
      <c r="BT138" s="238">
        <f>BT139+BT140</f>
        <v>273700</v>
      </c>
      <c r="BU138" s="238">
        <f>BU139+BU140</f>
        <v>0</v>
      </c>
      <c r="BV138" s="235">
        <f t="shared" si="411"/>
        <v>0</v>
      </c>
      <c r="BW138" s="238">
        <f>SUM(BW139:BW140)</f>
        <v>0</v>
      </c>
      <c r="BX138" s="238">
        <f>SUM(BX139:BX140)</f>
        <v>0</v>
      </c>
      <c r="BY138" s="235">
        <f t="shared" si="412"/>
        <v>0</v>
      </c>
      <c r="BZ138" s="238">
        <f>SUM(BZ139:BZ140)</f>
        <v>0</v>
      </c>
      <c r="CA138" s="238"/>
      <c r="CB138" s="235">
        <f t="shared" si="413"/>
        <v>392228.80099999998</v>
      </c>
      <c r="CC138" s="238">
        <f>SUM(CC139:CC140)</f>
        <v>392228.80099999998</v>
      </c>
      <c r="CD138" s="238">
        <f>SUM(CD139:CD140)</f>
        <v>0</v>
      </c>
      <c r="CE138" s="238">
        <v>1</v>
      </c>
      <c r="CF138" s="238">
        <f t="shared" si="414"/>
        <v>392228.80099999998</v>
      </c>
      <c r="CG138" s="285"/>
      <c r="CH138" s="235">
        <f t="shared" si="415"/>
        <v>0</v>
      </c>
      <c r="CI138" s="238">
        <f>SUM(CI139:CI140)</f>
        <v>0</v>
      </c>
      <c r="CJ138" s="238">
        <f>SUM(CJ139:CJ140)</f>
        <v>0</v>
      </c>
      <c r="CK138" s="235">
        <f t="shared" si="416"/>
        <v>248461.3</v>
      </c>
      <c r="CL138" s="238">
        <f>SUM(CL139:CL140)</f>
        <v>248461.3</v>
      </c>
      <c r="CM138" s="238"/>
      <c r="CN138" s="238">
        <f>CO138+CP138</f>
        <v>248461.3</v>
      </c>
      <c r="CO138" s="238">
        <f>248461.3</f>
        <v>248461.3</v>
      </c>
      <c r="CP138" s="238"/>
      <c r="CQ138" s="235">
        <f t="shared" si="417"/>
        <v>248461.3</v>
      </c>
      <c r="CR138" s="238">
        <f>CR139+CR140</f>
        <v>248461.3</v>
      </c>
      <c r="CS138" s="238">
        <f>SUM(CS139:CS140)</f>
        <v>0</v>
      </c>
      <c r="CT138" s="235">
        <f t="shared" si="418"/>
        <v>0</v>
      </c>
      <c r="CU138" s="238"/>
      <c r="CV138" s="238"/>
      <c r="CW138" s="235">
        <f t="shared" si="386"/>
        <v>451256.98043</v>
      </c>
      <c r="CX138" s="238">
        <f>SUM(CX139:CX140)</f>
        <v>451256.98043</v>
      </c>
      <c r="CY138" s="238">
        <f>SUM(CY139:CY140)</f>
        <v>0</v>
      </c>
      <c r="CZ138" s="235">
        <f t="shared" si="419"/>
        <v>248461.3</v>
      </c>
      <c r="DA138" s="238">
        <f>DA139+DA140</f>
        <v>248461.3</v>
      </c>
      <c r="DB138" s="238">
        <f>SUM(DB139:DB140)</f>
        <v>0</v>
      </c>
      <c r="DC138" s="238"/>
      <c r="DD138" s="238"/>
      <c r="DE138" s="238"/>
      <c r="DF138" s="235">
        <f t="shared" si="387"/>
        <v>-451256.98043</v>
      </c>
      <c r="DG138" s="238">
        <f>SUM(DG139:DG140)</f>
        <v>-451256.98043</v>
      </c>
      <c r="DH138" s="238">
        <f>SUM(DH139:DH140)</f>
        <v>0</v>
      </c>
      <c r="DI138" s="235">
        <f t="shared" si="388"/>
        <v>0</v>
      </c>
      <c r="DJ138" s="238">
        <f>SUM(DJ139:DJ140)</f>
        <v>0</v>
      </c>
      <c r="DK138" s="238">
        <v>0</v>
      </c>
      <c r="DL138" s="238">
        <f>SUM(DL139:DL140)</f>
        <v>0</v>
      </c>
      <c r="DM138" s="275">
        <f t="shared" si="331"/>
        <v>0</v>
      </c>
      <c r="DN138" s="280" t="e">
        <f t="shared" si="345"/>
        <v>#DIV/0!</v>
      </c>
      <c r="DO138" s="238">
        <f>SUM(DO139:DO140)</f>
        <v>0</v>
      </c>
      <c r="DP138" s="238"/>
      <c r="DQ138" s="238">
        <f>SUM(DQ139:DQ140)</f>
        <v>0</v>
      </c>
      <c r="DR138" s="235">
        <f t="shared" si="347"/>
        <v>0</v>
      </c>
      <c r="DS138" s="239" t="e">
        <f t="shared" si="323"/>
        <v>#DIV/0!</v>
      </c>
      <c r="DT138" s="235">
        <f t="shared" si="324"/>
        <v>0</v>
      </c>
      <c r="DU138" s="238"/>
      <c r="DV138" s="238"/>
      <c r="DW138" s="238"/>
      <c r="DX138" s="235" t="e">
        <f t="shared" si="389"/>
        <v>#DIV/0!</v>
      </c>
      <c r="DY138" s="228" t="e">
        <f t="shared" si="338"/>
        <v>#DIV/0!</v>
      </c>
      <c r="DZ138" s="238">
        <f>SUM(DZ139:DZ140)</f>
        <v>0</v>
      </c>
      <c r="EA138" s="228">
        <v>0</v>
      </c>
      <c r="EB138" s="234">
        <v>0</v>
      </c>
      <c r="EC138" s="228">
        <v>0</v>
      </c>
      <c r="ED138" s="300"/>
      <c r="EE138" s="228" t="e">
        <f t="shared" si="365"/>
        <v>#DIV/0!</v>
      </c>
      <c r="EF138" s="234">
        <f t="shared" si="366"/>
        <v>0</v>
      </c>
      <c r="EG138" s="228" t="e">
        <f t="shared" si="314"/>
        <v>#DIV/0!</v>
      </c>
      <c r="EH138" s="300">
        <f t="shared" si="390"/>
        <v>0</v>
      </c>
      <c r="EI138" s="238"/>
      <c r="EJ138" s="238">
        <f t="shared" si="367"/>
        <v>0</v>
      </c>
      <c r="EK138" s="234" t="e">
        <f t="shared" si="391"/>
        <v>#DIV/0!</v>
      </c>
      <c r="EL138" s="228" t="e">
        <f t="shared" si="368"/>
        <v>#DIV/0!</v>
      </c>
      <c r="EM138" s="281" t="e">
        <f t="shared" si="369"/>
        <v>#DIV/0!</v>
      </c>
      <c r="EN138" s="228"/>
      <c r="EO138" s="228"/>
      <c r="EP138" s="228"/>
      <c r="EQ138" s="228"/>
      <c r="ER138" s="228"/>
      <c r="ES138" s="300">
        <f>SUM(ES139:ES140)</f>
        <v>0</v>
      </c>
      <c r="ET138" s="228">
        <v>0</v>
      </c>
      <c r="EU138" s="238">
        <v>0</v>
      </c>
      <c r="EV138" s="228">
        <v>0</v>
      </c>
      <c r="EW138" s="300"/>
      <c r="EX138" s="228" t="e">
        <f t="shared" si="370"/>
        <v>#DIV/0!</v>
      </c>
      <c r="EY138" s="235" t="e">
        <f t="shared" si="333"/>
        <v>#DIV/0!</v>
      </c>
      <c r="EZ138" s="228" t="e">
        <f t="shared" si="371"/>
        <v>#DIV/0!</v>
      </c>
      <c r="FA138" s="238" t="e">
        <f t="shared" si="372"/>
        <v>#DIV/0!</v>
      </c>
      <c r="FB138" s="238"/>
      <c r="FC138" s="238">
        <f t="shared" si="373"/>
        <v>0</v>
      </c>
      <c r="FD138" s="300"/>
      <c r="FE138" s="228" t="e">
        <f t="shared" si="352"/>
        <v>#DIV/0!</v>
      </c>
      <c r="FF138" s="300">
        <f>SUM(FF139:FF140)</f>
        <v>0</v>
      </c>
      <c r="FG138" s="228" t="e">
        <f t="shared" si="363"/>
        <v>#DIV/0!</v>
      </c>
      <c r="FH138" s="238"/>
      <c r="FI138" s="238"/>
      <c r="FJ138" s="300"/>
      <c r="FK138" s="312" t="e">
        <f t="shared" si="353"/>
        <v>#DIV/0!</v>
      </c>
      <c r="FL138" s="300"/>
      <c r="FM138" s="228" t="e">
        <f t="shared" si="354"/>
        <v>#DIV/0!</v>
      </c>
      <c r="FN138" s="300">
        <f>SUM(FN139:FN140)</f>
        <v>0</v>
      </c>
      <c r="FO138" s="228" t="e">
        <f t="shared" si="364"/>
        <v>#DIV/0!</v>
      </c>
      <c r="FP138" s="238"/>
      <c r="FQ138" s="238"/>
      <c r="FR138" s="300"/>
      <c r="FS138" s="227" t="e">
        <f t="shared" si="374"/>
        <v>#DIV/0!</v>
      </c>
      <c r="FT138" s="300"/>
      <c r="FU138" s="228" t="e">
        <f t="shared" si="315"/>
        <v>#DIV/0!</v>
      </c>
      <c r="FV138" s="300">
        <f>SUM(FV139:FV140)</f>
        <v>0</v>
      </c>
      <c r="FW138" s="238"/>
      <c r="FX138" s="238"/>
      <c r="FY138" s="300"/>
      <c r="FZ138" s="227" t="e">
        <f t="shared" si="375"/>
        <v>#DIV/0!</v>
      </c>
      <c r="GA138" s="344"/>
    </row>
    <row r="139" spans="2:189" s="313" customFormat="1" ht="15" hidden="1" customHeight="1" x14ac:dyDescent="0.25">
      <c r="B139" s="303"/>
      <c r="C139" s="304" t="s">
        <v>191</v>
      </c>
      <c r="D139" s="305"/>
      <c r="E139" s="306">
        <f t="shared" si="392"/>
        <v>0</v>
      </c>
      <c r="F139" s="306"/>
      <c r="G139" s="306"/>
      <c r="H139" s="306">
        <f t="shared" si="393"/>
        <v>0</v>
      </c>
      <c r="I139" s="306">
        <f>L139-F139</f>
        <v>0</v>
      </c>
      <c r="J139" s="306"/>
      <c r="K139" s="306">
        <f t="shared" si="394"/>
        <v>0</v>
      </c>
      <c r="L139" s="306"/>
      <c r="M139" s="306"/>
      <c r="N139" s="306">
        <f t="shared" si="395"/>
        <v>0</v>
      </c>
      <c r="O139" s="306">
        <f>R139-L139</f>
        <v>0</v>
      </c>
      <c r="P139" s="306"/>
      <c r="Q139" s="307">
        <f t="shared" si="396"/>
        <v>0</v>
      </c>
      <c r="R139" s="307"/>
      <c r="S139" s="307"/>
      <c r="T139" s="307">
        <f t="shared" si="397"/>
        <v>0</v>
      </c>
      <c r="U139" s="307"/>
      <c r="V139" s="307"/>
      <c r="W139" s="307">
        <f t="shared" si="398"/>
        <v>0</v>
      </c>
      <c r="X139" s="307">
        <f>AA139-U139</f>
        <v>0</v>
      </c>
      <c r="Y139" s="307"/>
      <c r="Z139" s="307">
        <f t="shared" si="399"/>
        <v>0</v>
      </c>
      <c r="AA139" s="307"/>
      <c r="AB139" s="307"/>
      <c r="AC139" s="307">
        <f t="shared" si="400"/>
        <v>35965.071989999997</v>
      </c>
      <c r="AD139" s="307">
        <f>AG139-AA139</f>
        <v>35965.071989999997</v>
      </c>
      <c r="AE139" s="307"/>
      <c r="AF139" s="307">
        <f t="shared" si="401"/>
        <v>35965.071989999997</v>
      </c>
      <c r="AG139" s="307">
        <v>35965.071989999997</v>
      </c>
      <c r="AH139" s="307"/>
      <c r="AI139" s="308">
        <f t="shared" si="402"/>
        <v>0</v>
      </c>
      <c r="AJ139" s="307"/>
      <c r="AK139" s="308">
        <f t="shared" si="403"/>
        <v>0</v>
      </c>
      <c r="AL139" s="308">
        <f t="shared" si="403"/>
        <v>0</v>
      </c>
      <c r="AM139" s="307"/>
      <c r="AN139" s="307"/>
      <c r="AO139" s="309">
        <v>1</v>
      </c>
      <c r="AP139" s="307"/>
      <c r="AQ139" s="307"/>
      <c r="AR139" s="307">
        <f t="shared" si="420"/>
        <v>35965.071989999997</v>
      </c>
      <c r="AS139" s="307">
        <f t="shared" si="404"/>
        <v>205500</v>
      </c>
      <c r="AT139" s="307">
        <v>205500</v>
      </c>
      <c r="AU139" s="307">
        <v>0</v>
      </c>
      <c r="AV139" s="307">
        <f t="shared" si="405"/>
        <v>68200</v>
      </c>
      <c r="AW139" s="307">
        <v>68200</v>
      </c>
      <c r="AX139" s="307"/>
      <c r="AY139" s="307">
        <f t="shared" si="406"/>
        <v>273700</v>
      </c>
      <c r="AZ139" s="307">
        <f>AT139+AW139</f>
        <v>273700</v>
      </c>
      <c r="BA139" s="307"/>
      <c r="BB139" s="307">
        <f t="shared" si="407"/>
        <v>0</v>
      </c>
      <c r="BC139" s="307"/>
      <c r="BD139" s="307"/>
      <c r="BE139" s="307">
        <f t="shared" si="408"/>
        <v>0</v>
      </c>
      <c r="BF139" s="307">
        <f>BW139-BC139</f>
        <v>0</v>
      </c>
      <c r="BG139" s="307"/>
      <c r="BH139" s="307">
        <f t="shared" si="409"/>
        <v>387274.83100000001</v>
      </c>
      <c r="BI139" s="307">
        <v>387274.83100000001</v>
      </c>
      <c r="BJ139" s="307"/>
      <c r="BK139" s="310">
        <v>1</v>
      </c>
      <c r="BL139" s="311">
        <f t="shared" si="410"/>
        <v>273700</v>
      </c>
      <c r="BM139" s="311"/>
      <c r="BN139" s="311"/>
      <c r="BO139" s="311"/>
      <c r="BP139" s="311"/>
      <c r="BQ139" s="311"/>
      <c r="BR139" s="311"/>
      <c r="BS139" s="311">
        <f>BT139+BU139</f>
        <v>273700</v>
      </c>
      <c r="BT139" s="311">
        <f>AZ139-BN139-BQ139</f>
        <v>273700</v>
      </c>
      <c r="BU139" s="311"/>
      <c r="BV139" s="307">
        <f t="shared" si="411"/>
        <v>0</v>
      </c>
      <c r="BW139" s="307"/>
      <c r="BX139" s="307"/>
      <c r="BY139" s="307">
        <f t="shared" si="412"/>
        <v>0</v>
      </c>
      <c r="BZ139" s="307"/>
      <c r="CA139" s="307"/>
      <c r="CB139" s="307">
        <f t="shared" si="413"/>
        <v>387274.83100000001</v>
      </c>
      <c r="CC139" s="307">
        <f>BI139</f>
        <v>387274.83100000001</v>
      </c>
      <c r="CD139" s="307"/>
      <c r="CE139" s="311">
        <v>1</v>
      </c>
      <c r="CF139" s="311">
        <f t="shared" si="414"/>
        <v>387274.83100000001</v>
      </c>
      <c r="CG139" s="307"/>
      <c r="CH139" s="307">
        <f t="shared" si="415"/>
        <v>0</v>
      </c>
      <c r="CI139" s="307">
        <v>0</v>
      </c>
      <c r="CJ139" s="307">
        <v>0</v>
      </c>
      <c r="CK139" s="307">
        <f t="shared" si="416"/>
        <v>244084.55559999999</v>
      </c>
      <c r="CL139" s="307">
        <f>CR139-CI139</f>
        <v>244084.55559999999</v>
      </c>
      <c r="CM139" s="307"/>
      <c r="CN139" s="307"/>
      <c r="CO139" s="307"/>
      <c r="CP139" s="307"/>
      <c r="CQ139" s="307">
        <f t="shared" si="417"/>
        <v>244084.55559999999</v>
      </c>
      <c r="CR139" s="307">
        <v>244084.55559999999</v>
      </c>
      <c r="CS139" s="307">
        <v>0</v>
      </c>
      <c r="CT139" s="307">
        <f t="shared" si="418"/>
        <v>0</v>
      </c>
      <c r="CU139" s="307"/>
      <c r="CV139" s="307"/>
      <c r="CW139" s="307">
        <f t="shared" si="386"/>
        <v>436885.24421999999</v>
      </c>
      <c r="CX139" s="307">
        <v>436885.24421999999</v>
      </c>
      <c r="CY139" s="307"/>
      <c r="CZ139" s="307">
        <f t="shared" si="419"/>
        <v>244084.55559999999</v>
      </c>
      <c r="DA139" s="307">
        <v>244084.55559999999</v>
      </c>
      <c r="DB139" s="307">
        <v>0</v>
      </c>
      <c r="DC139" s="307"/>
      <c r="DD139" s="307"/>
      <c r="DE139" s="307"/>
      <c r="DF139" s="307">
        <f t="shared" si="387"/>
        <v>-436885.24421999999</v>
      </c>
      <c r="DG139" s="307">
        <f>DJ139-CX139</f>
        <v>-436885.24421999999</v>
      </c>
      <c r="DH139" s="307"/>
      <c r="DI139" s="307">
        <f t="shared" si="388"/>
        <v>0</v>
      </c>
      <c r="DJ139" s="307">
        <v>0</v>
      </c>
      <c r="DK139" s="307"/>
      <c r="DL139" s="307"/>
      <c r="DM139" s="275">
        <f t="shared" si="331"/>
        <v>0</v>
      </c>
      <c r="DN139" s="280" t="e">
        <f t="shared" si="345"/>
        <v>#DIV/0!</v>
      </c>
      <c r="DO139" s="307">
        <v>0</v>
      </c>
      <c r="DP139" s="307"/>
      <c r="DQ139" s="307"/>
      <c r="DR139" s="235">
        <f t="shared" si="347"/>
        <v>0</v>
      </c>
      <c r="DS139" s="239" t="e">
        <f t="shared" si="323"/>
        <v>#DIV/0!</v>
      </c>
      <c r="DT139" s="235">
        <f t="shared" si="324"/>
        <v>0</v>
      </c>
      <c r="DU139" s="307"/>
      <c r="DV139" s="307"/>
      <c r="DW139" s="307"/>
      <c r="DX139" s="307" t="e">
        <f t="shared" si="389"/>
        <v>#DIV/0!</v>
      </c>
      <c r="DY139" s="228" t="e">
        <f t="shared" si="338"/>
        <v>#DIV/0!</v>
      </c>
      <c r="DZ139" s="307"/>
      <c r="EA139" s="228">
        <v>0</v>
      </c>
      <c r="EB139" s="234">
        <v>0</v>
      </c>
      <c r="EC139" s="228">
        <v>0</v>
      </c>
      <c r="ED139" s="306"/>
      <c r="EE139" s="228" t="e">
        <f t="shared" si="365"/>
        <v>#DIV/0!</v>
      </c>
      <c r="EF139" s="234">
        <f t="shared" si="366"/>
        <v>0</v>
      </c>
      <c r="EG139" s="228" t="e">
        <f t="shared" si="314"/>
        <v>#DIV/0!</v>
      </c>
      <c r="EH139" s="300">
        <f t="shared" si="390"/>
        <v>0</v>
      </c>
      <c r="EI139" s="307"/>
      <c r="EJ139" s="238">
        <f t="shared" si="367"/>
        <v>0</v>
      </c>
      <c r="EK139" s="341" t="e">
        <f t="shared" si="391"/>
        <v>#DIV/0!</v>
      </c>
      <c r="EL139" s="228" t="e">
        <f t="shared" si="368"/>
        <v>#DIV/0!</v>
      </c>
      <c r="EM139" s="281" t="e">
        <f t="shared" si="369"/>
        <v>#DIV/0!</v>
      </c>
      <c r="EN139" s="228"/>
      <c r="EO139" s="228"/>
      <c r="EP139" s="228"/>
      <c r="EQ139" s="228"/>
      <c r="ER139" s="228"/>
      <c r="ES139" s="306"/>
      <c r="ET139" s="228">
        <v>0</v>
      </c>
      <c r="EU139" s="238">
        <v>0</v>
      </c>
      <c r="EV139" s="228">
        <v>0</v>
      </c>
      <c r="EW139" s="306"/>
      <c r="EX139" s="228" t="e">
        <f t="shared" si="370"/>
        <v>#DIV/0!</v>
      </c>
      <c r="EY139" s="235" t="e">
        <f t="shared" si="333"/>
        <v>#DIV/0!</v>
      </c>
      <c r="EZ139" s="228" t="e">
        <f t="shared" si="371"/>
        <v>#DIV/0!</v>
      </c>
      <c r="FA139" s="238" t="e">
        <f t="shared" si="372"/>
        <v>#DIV/0!</v>
      </c>
      <c r="FB139" s="307"/>
      <c r="FC139" s="238">
        <f t="shared" si="373"/>
        <v>0</v>
      </c>
      <c r="FD139" s="306"/>
      <c r="FE139" s="228" t="e">
        <f t="shared" si="352"/>
        <v>#DIV/0!</v>
      </c>
      <c r="FF139" s="306"/>
      <c r="FG139" s="228" t="e">
        <f t="shared" si="363"/>
        <v>#DIV/0!</v>
      </c>
      <c r="FH139" s="307"/>
      <c r="FI139" s="307"/>
      <c r="FJ139" s="306"/>
      <c r="FK139" s="312" t="e">
        <f t="shared" si="353"/>
        <v>#DIV/0!</v>
      </c>
      <c r="FL139" s="306"/>
      <c r="FM139" s="228" t="e">
        <f t="shared" si="354"/>
        <v>#DIV/0!</v>
      </c>
      <c r="FN139" s="306"/>
      <c r="FO139" s="228" t="e">
        <f t="shared" si="364"/>
        <v>#DIV/0!</v>
      </c>
      <c r="FP139" s="307"/>
      <c r="FQ139" s="307"/>
      <c r="FR139" s="306"/>
      <c r="FS139" s="227" t="e">
        <f t="shared" si="374"/>
        <v>#DIV/0!</v>
      </c>
      <c r="FT139" s="306"/>
      <c r="FU139" s="228" t="e">
        <f t="shared" si="315"/>
        <v>#DIV/0!</v>
      </c>
      <c r="FV139" s="306"/>
      <c r="FW139" s="307"/>
      <c r="FX139" s="307"/>
      <c r="FY139" s="306"/>
      <c r="FZ139" s="227" t="e">
        <f t="shared" si="375"/>
        <v>#DIV/0!</v>
      </c>
      <c r="GA139" s="317"/>
    </row>
    <row r="140" spans="2:189" s="313" customFormat="1" ht="15" hidden="1" customHeight="1" x14ac:dyDescent="0.25">
      <c r="B140" s="303"/>
      <c r="C140" s="304" t="s">
        <v>192</v>
      </c>
      <c r="D140" s="305" t="s">
        <v>167</v>
      </c>
      <c r="E140" s="306">
        <f t="shared" si="392"/>
        <v>0</v>
      </c>
      <c r="F140" s="306"/>
      <c r="G140" s="306"/>
      <c r="H140" s="306">
        <f t="shared" si="393"/>
        <v>0</v>
      </c>
      <c r="I140" s="306">
        <f>L140-F140</f>
        <v>0</v>
      </c>
      <c r="J140" s="306"/>
      <c r="K140" s="306">
        <f t="shared" si="394"/>
        <v>0</v>
      </c>
      <c r="L140" s="306"/>
      <c r="M140" s="306"/>
      <c r="N140" s="306">
        <f t="shared" si="395"/>
        <v>0</v>
      </c>
      <c r="O140" s="306">
        <f>R140-L140</f>
        <v>0</v>
      </c>
      <c r="P140" s="306"/>
      <c r="Q140" s="307">
        <f t="shared" si="396"/>
        <v>0</v>
      </c>
      <c r="R140" s="307"/>
      <c r="S140" s="307"/>
      <c r="T140" s="307">
        <f t="shared" si="397"/>
        <v>0</v>
      </c>
      <c r="U140" s="307"/>
      <c r="V140" s="307"/>
      <c r="W140" s="307">
        <f t="shared" si="398"/>
        <v>0</v>
      </c>
      <c r="X140" s="307">
        <f>AA140-U140</f>
        <v>0</v>
      </c>
      <c r="Y140" s="307"/>
      <c r="Z140" s="307">
        <f t="shared" si="399"/>
        <v>0</v>
      </c>
      <c r="AA140" s="307"/>
      <c r="AB140" s="307"/>
      <c r="AC140" s="307">
        <f t="shared" si="400"/>
        <v>0</v>
      </c>
      <c r="AD140" s="307"/>
      <c r="AE140" s="307"/>
      <c r="AF140" s="307">
        <f t="shared" si="401"/>
        <v>0</v>
      </c>
      <c r="AG140" s="307"/>
      <c r="AH140" s="307"/>
      <c r="AI140" s="308">
        <f t="shared" si="402"/>
        <v>0</v>
      </c>
      <c r="AJ140" s="307"/>
      <c r="AK140" s="308">
        <f t="shared" si="403"/>
        <v>0</v>
      </c>
      <c r="AL140" s="308">
        <f t="shared" si="403"/>
        <v>0</v>
      </c>
      <c r="AM140" s="307"/>
      <c r="AN140" s="307"/>
      <c r="AO140" s="309">
        <v>1</v>
      </c>
      <c r="AP140" s="307"/>
      <c r="AQ140" s="307"/>
      <c r="AR140" s="307">
        <f t="shared" si="420"/>
        <v>0</v>
      </c>
      <c r="AS140" s="307">
        <f t="shared" si="404"/>
        <v>0</v>
      </c>
      <c r="AT140" s="307"/>
      <c r="AU140" s="307"/>
      <c r="AV140" s="307">
        <f t="shared" si="405"/>
        <v>0</v>
      </c>
      <c r="AW140" s="307">
        <f>AZ140-AT140</f>
        <v>0</v>
      </c>
      <c r="AX140" s="307"/>
      <c r="AY140" s="307">
        <f t="shared" si="406"/>
        <v>0</v>
      </c>
      <c r="AZ140" s="307"/>
      <c r="BA140" s="307"/>
      <c r="BB140" s="307">
        <f t="shared" si="407"/>
        <v>0</v>
      </c>
      <c r="BC140" s="307"/>
      <c r="BD140" s="307"/>
      <c r="BE140" s="307">
        <f t="shared" si="408"/>
        <v>0</v>
      </c>
      <c r="BF140" s="307">
        <f>BW140-BC140</f>
        <v>0</v>
      </c>
      <c r="BG140" s="307"/>
      <c r="BH140" s="307">
        <f t="shared" si="409"/>
        <v>4953.97</v>
      </c>
      <c r="BI140" s="307">
        <v>4953.97</v>
      </c>
      <c r="BJ140" s="307"/>
      <c r="BK140" s="310">
        <v>1</v>
      </c>
      <c r="BL140" s="311">
        <f t="shared" si="410"/>
        <v>0</v>
      </c>
      <c r="BM140" s="311"/>
      <c r="BN140" s="311"/>
      <c r="BO140" s="311"/>
      <c r="BP140" s="311"/>
      <c r="BQ140" s="311"/>
      <c r="BR140" s="311"/>
      <c r="BS140" s="311"/>
      <c r="BT140" s="311"/>
      <c r="BU140" s="311"/>
      <c r="BV140" s="307">
        <f t="shared" si="411"/>
        <v>0</v>
      </c>
      <c r="BW140" s="307"/>
      <c r="BX140" s="307"/>
      <c r="BY140" s="307">
        <f t="shared" si="412"/>
        <v>0</v>
      </c>
      <c r="BZ140" s="307">
        <f>CC140-BI140</f>
        <v>0</v>
      </c>
      <c r="CA140" s="307"/>
      <c r="CB140" s="307">
        <f t="shared" si="413"/>
        <v>4953.97</v>
      </c>
      <c r="CC140" s="307">
        <f>BI140</f>
        <v>4953.97</v>
      </c>
      <c r="CD140" s="307"/>
      <c r="CE140" s="311">
        <v>1</v>
      </c>
      <c r="CF140" s="311">
        <f t="shared" si="414"/>
        <v>4953.97</v>
      </c>
      <c r="CG140" s="307"/>
      <c r="CH140" s="307">
        <f t="shared" si="415"/>
        <v>0</v>
      </c>
      <c r="CI140" s="307"/>
      <c r="CJ140" s="307"/>
      <c r="CK140" s="307">
        <f t="shared" si="416"/>
        <v>4376.7443999999996</v>
      </c>
      <c r="CL140" s="307">
        <f>CR140-CI140</f>
        <v>4376.7443999999996</v>
      </c>
      <c r="CM140" s="307"/>
      <c r="CN140" s="307"/>
      <c r="CO140" s="307"/>
      <c r="CP140" s="307"/>
      <c r="CQ140" s="307">
        <f t="shared" si="417"/>
        <v>4376.7443999999996</v>
      </c>
      <c r="CR140" s="307">
        <v>4376.7443999999996</v>
      </c>
      <c r="CS140" s="307"/>
      <c r="CT140" s="307">
        <f t="shared" si="418"/>
        <v>0</v>
      </c>
      <c r="CU140" s="307"/>
      <c r="CV140" s="307"/>
      <c r="CW140" s="307">
        <f t="shared" si="386"/>
        <v>14371.736209999999</v>
      </c>
      <c r="CX140" s="307">
        <v>14371.736209999999</v>
      </c>
      <c r="CY140" s="307"/>
      <c r="CZ140" s="307">
        <f t="shared" si="419"/>
        <v>4376.7443999999996</v>
      </c>
      <c r="DA140" s="307">
        <v>4376.7443999999996</v>
      </c>
      <c r="DB140" s="307"/>
      <c r="DC140" s="307"/>
      <c r="DD140" s="307"/>
      <c r="DE140" s="307"/>
      <c r="DF140" s="307">
        <f t="shared" si="387"/>
        <v>-14371.736209999999</v>
      </c>
      <c r="DG140" s="307">
        <f>DJ140-CX140</f>
        <v>-14371.736209999999</v>
      </c>
      <c r="DH140" s="307"/>
      <c r="DI140" s="307">
        <f t="shared" si="388"/>
        <v>0</v>
      </c>
      <c r="DJ140" s="307">
        <v>0</v>
      </c>
      <c r="DK140" s="307"/>
      <c r="DL140" s="307"/>
      <c r="DM140" s="275">
        <f t="shared" si="331"/>
        <v>0</v>
      </c>
      <c r="DN140" s="280" t="e">
        <f t="shared" si="345"/>
        <v>#DIV/0!</v>
      </c>
      <c r="DO140" s="307">
        <v>0</v>
      </c>
      <c r="DP140" s="307"/>
      <c r="DQ140" s="307"/>
      <c r="DR140" s="235">
        <f t="shared" si="347"/>
        <v>0</v>
      </c>
      <c r="DS140" s="239" t="e">
        <f t="shared" si="323"/>
        <v>#DIV/0!</v>
      </c>
      <c r="DT140" s="235">
        <f t="shared" si="324"/>
        <v>0</v>
      </c>
      <c r="DU140" s="307"/>
      <c r="DV140" s="307"/>
      <c r="DW140" s="307"/>
      <c r="DX140" s="307" t="e">
        <f t="shared" si="389"/>
        <v>#DIV/0!</v>
      </c>
      <c r="DY140" s="228" t="e">
        <f t="shared" si="338"/>
        <v>#DIV/0!</v>
      </c>
      <c r="DZ140" s="307"/>
      <c r="EA140" s="228">
        <v>0</v>
      </c>
      <c r="EB140" s="234">
        <v>0</v>
      </c>
      <c r="EC140" s="228">
        <v>0</v>
      </c>
      <c r="ED140" s="306"/>
      <c r="EE140" s="228" t="e">
        <f t="shared" si="365"/>
        <v>#DIV/0!</v>
      </c>
      <c r="EF140" s="234">
        <f t="shared" si="366"/>
        <v>0</v>
      </c>
      <c r="EG140" s="228" t="e">
        <f t="shared" si="314"/>
        <v>#DIV/0!</v>
      </c>
      <c r="EH140" s="300">
        <f t="shared" si="390"/>
        <v>0</v>
      </c>
      <c r="EI140" s="307"/>
      <c r="EJ140" s="238">
        <f t="shared" si="367"/>
        <v>0</v>
      </c>
      <c r="EK140" s="341" t="e">
        <f t="shared" si="391"/>
        <v>#DIV/0!</v>
      </c>
      <c r="EL140" s="228" t="e">
        <f t="shared" si="368"/>
        <v>#DIV/0!</v>
      </c>
      <c r="EM140" s="281" t="e">
        <f t="shared" si="369"/>
        <v>#DIV/0!</v>
      </c>
      <c r="EN140" s="228"/>
      <c r="EO140" s="228"/>
      <c r="EP140" s="228"/>
      <c r="EQ140" s="228"/>
      <c r="ER140" s="228"/>
      <c r="ES140" s="306"/>
      <c r="ET140" s="228">
        <v>0</v>
      </c>
      <c r="EU140" s="238">
        <v>0</v>
      </c>
      <c r="EV140" s="228">
        <v>0</v>
      </c>
      <c r="EW140" s="306"/>
      <c r="EX140" s="228" t="e">
        <f t="shared" si="370"/>
        <v>#DIV/0!</v>
      </c>
      <c r="EY140" s="235" t="e">
        <f t="shared" si="333"/>
        <v>#DIV/0!</v>
      </c>
      <c r="EZ140" s="228" t="e">
        <f t="shared" si="371"/>
        <v>#DIV/0!</v>
      </c>
      <c r="FA140" s="238" t="e">
        <f t="shared" si="372"/>
        <v>#DIV/0!</v>
      </c>
      <c r="FB140" s="307"/>
      <c r="FC140" s="238">
        <f t="shared" si="373"/>
        <v>0</v>
      </c>
      <c r="FD140" s="306"/>
      <c r="FE140" s="228" t="e">
        <f t="shared" si="352"/>
        <v>#DIV/0!</v>
      </c>
      <c r="FF140" s="306"/>
      <c r="FG140" s="228" t="e">
        <f t="shared" si="363"/>
        <v>#DIV/0!</v>
      </c>
      <c r="FH140" s="307"/>
      <c r="FI140" s="307"/>
      <c r="FJ140" s="306"/>
      <c r="FK140" s="312" t="e">
        <f t="shared" si="353"/>
        <v>#DIV/0!</v>
      </c>
      <c r="FL140" s="306"/>
      <c r="FM140" s="228" t="e">
        <f t="shared" si="354"/>
        <v>#DIV/0!</v>
      </c>
      <c r="FN140" s="306"/>
      <c r="FO140" s="228" t="e">
        <f t="shared" si="364"/>
        <v>#DIV/0!</v>
      </c>
      <c r="FP140" s="307"/>
      <c r="FQ140" s="307"/>
      <c r="FR140" s="306"/>
      <c r="FS140" s="227" t="e">
        <f t="shared" si="374"/>
        <v>#DIV/0!</v>
      </c>
      <c r="FT140" s="306"/>
      <c r="FU140" s="228" t="e">
        <f t="shared" si="315"/>
        <v>#DIV/0!</v>
      </c>
      <c r="FV140" s="306"/>
      <c r="FW140" s="307"/>
      <c r="FX140" s="307"/>
      <c r="FY140" s="306"/>
      <c r="FZ140" s="227" t="e">
        <f t="shared" si="375"/>
        <v>#DIV/0!</v>
      </c>
      <c r="GA140" s="317"/>
    </row>
    <row r="141" spans="2:189" s="345" customFormat="1" ht="117" hidden="1" customHeight="1" x14ac:dyDescent="0.25">
      <c r="B141" s="231" t="s">
        <v>109</v>
      </c>
      <c r="C141" s="292" t="s">
        <v>287</v>
      </c>
      <c r="D141" s="233"/>
      <c r="E141" s="234" t="e">
        <f t="shared" si="392"/>
        <v>#REF!</v>
      </c>
      <c r="F141" s="300" t="e">
        <f>SUM(#REF!)</f>
        <v>#REF!</v>
      </c>
      <c r="G141" s="300" t="e">
        <f>SUM(#REF!)</f>
        <v>#REF!</v>
      </c>
      <c r="H141" s="234" t="e">
        <f t="shared" si="393"/>
        <v>#REF!</v>
      </c>
      <c r="I141" s="300" t="e">
        <f>SUM(#REF!)</f>
        <v>#REF!</v>
      </c>
      <c r="J141" s="300"/>
      <c r="K141" s="234" t="e">
        <f t="shared" si="394"/>
        <v>#REF!</v>
      </c>
      <c r="L141" s="300" t="e">
        <f>SUM(#REF!)</f>
        <v>#REF!</v>
      </c>
      <c r="M141" s="300" t="e">
        <f>SUM(#REF!)</f>
        <v>#REF!</v>
      </c>
      <c r="N141" s="234" t="e">
        <f t="shared" si="395"/>
        <v>#REF!</v>
      </c>
      <c r="O141" s="300" t="e">
        <f>SUM(#REF!)</f>
        <v>#REF!</v>
      </c>
      <c r="P141" s="300"/>
      <c r="Q141" s="235" t="e">
        <f t="shared" si="396"/>
        <v>#REF!</v>
      </c>
      <c r="R141" s="238" t="e">
        <f>SUM(#REF!)</f>
        <v>#REF!</v>
      </c>
      <c r="S141" s="238" t="e">
        <f>SUM(#REF!)</f>
        <v>#REF!</v>
      </c>
      <c r="T141" s="235" t="e">
        <f t="shared" si="397"/>
        <v>#REF!</v>
      </c>
      <c r="U141" s="238" t="e">
        <f>SUM(#REF!)</f>
        <v>#REF!</v>
      </c>
      <c r="V141" s="238" t="e">
        <f>SUM(#REF!)</f>
        <v>#REF!</v>
      </c>
      <c r="W141" s="235" t="e">
        <f t="shared" si="398"/>
        <v>#REF!</v>
      </c>
      <c r="X141" s="238" t="e">
        <f>SUM(#REF!)</f>
        <v>#REF!</v>
      </c>
      <c r="Y141" s="238"/>
      <c r="Z141" s="235" t="e">
        <f t="shared" si="399"/>
        <v>#REF!</v>
      </c>
      <c r="AA141" s="238" t="e">
        <f>SUM(#REF!)</f>
        <v>#REF!</v>
      </c>
      <c r="AB141" s="238" t="e">
        <f>SUM(#REF!)</f>
        <v>#REF!</v>
      </c>
      <c r="AC141" s="235" t="e">
        <f t="shared" si="400"/>
        <v>#REF!</v>
      </c>
      <c r="AD141" s="238" t="e">
        <f>SUM(#REF!)</f>
        <v>#REF!</v>
      </c>
      <c r="AE141" s="238" t="e">
        <f>SUM(#REF!)</f>
        <v>#REF!</v>
      </c>
      <c r="AF141" s="235" t="e">
        <f t="shared" si="401"/>
        <v>#REF!</v>
      </c>
      <c r="AG141" s="238" t="e">
        <f>SUM(#REF!)</f>
        <v>#REF!</v>
      </c>
      <c r="AH141" s="238" t="e">
        <f>SUM(#REF!)</f>
        <v>#REF!</v>
      </c>
      <c r="AI141" s="238" t="e">
        <f t="shared" si="402"/>
        <v>#REF!</v>
      </c>
      <c r="AJ141" s="238"/>
      <c r="AK141" s="238" t="e">
        <f t="shared" si="403"/>
        <v>#REF!</v>
      </c>
      <c r="AL141" s="238" t="e">
        <f t="shared" si="403"/>
        <v>#REF!</v>
      </c>
      <c r="AM141" s="238"/>
      <c r="AN141" s="238"/>
      <c r="AO141" s="236">
        <v>1</v>
      </c>
      <c r="AP141" s="238"/>
      <c r="AQ141" s="238"/>
      <c r="AR141" s="275" t="e">
        <f t="shared" si="420"/>
        <v>#REF!</v>
      </c>
      <c r="AS141" s="235" t="e">
        <f t="shared" si="404"/>
        <v>#REF!</v>
      </c>
      <c r="AT141" s="238" t="e">
        <f>SUM(#REF!)</f>
        <v>#REF!</v>
      </c>
      <c r="AU141" s="238" t="e">
        <f>SUM(#REF!)</f>
        <v>#REF!</v>
      </c>
      <c r="AV141" s="235" t="e">
        <f t="shared" si="405"/>
        <v>#REF!</v>
      </c>
      <c r="AW141" s="238" t="e">
        <f>SUM(#REF!)</f>
        <v>#REF!</v>
      </c>
      <c r="AX141" s="238"/>
      <c r="AY141" s="235" t="e">
        <f t="shared" si="406"/>
        <v>#REF!</v>
      </c>
      <c r="AZ141" s="238" t="e">
        <f>SUM(#REF!)</f>
        <v>#REF!</v>
      </c>
      <c r="BA141" s="238" t="e">
        <f>SUM(#REF!)</f>
        <v>#REF!</v>
      </c>
      <c r="BB141" s="235" t="e">
        <f t="shared" si="407"/>
        <v>#REF!</v>
      </c>
      <c r="BC141" s="238" t="e">
        <f>SUM(#REF!)</f>
        <v>#REF!</v>
      </c>
      <c r="BD141" s="238" t="e">
        <f>SUM(#REF!)</f>
        <v>#REF!</v>
      </c>
      <c r="BE141" s="235" t="e">
        <f t="shared" si="408"/>
        <v>#REF!</v>
      </c>
      <c r="BF141" s="238" t="e">
        <f>SUM(#REF!)</f>
        <v>#REF!</v>
      </c>
      <c r="BG141" s="238"/>
      <c r="BH141" s="235" t="e">
        <f t="shared" si="409"/>
        <v>#REF!</v>
      </c>
      <c r="BI141" s="238" t="e">
        <f>SUM(#REF!)</f>
        <v>#REF!</v>
      </c>
      <c r="BJ141" s="238" t="e">
        <f>SUM(#REF!)</f>
        <v>#REF!</v>
      </c>
      <c r="BK141" s="237">
        <v>1</v>
      </c>
      <c r="BL141" s="238" t="e">
        <f t="shared" si="410"/>
        <v>#REF!</v>
      </c>
      <c r="BM141" s="238"/>
      <c r="BN141" s="238"/>
      <c r="BO141" s="238"/>
      <c r="BP141" s="238"/>
      <c r="BQ141" s="238"/>
      <c r="BR141" s="238"/>
      <c r="BS141" s="238" t="e">
        <f>#REF!+#REF!</f>
        <v>#REF!</v>
      </c>
      <c r="BT141" s="238" t="e">
        <f>#REF!+#REF!</f>
        <v>#REF!</v>
      </c>
      <c r="BU141" s="238" t="e">
        <f>#REF!+#REF!</f>
        <v>#REF!</v>
      </c>
      <c r="BV141" s="235" t="e">
        <f t="shared" si="411"/>
        <v>#REF!</v>
      </c>
      <c r="BW141" s="238" t="e">
        <f>SUM(#REF!)</f>
        <v>#REF!</v>
      </c>
      <c r="BX141" s="238" t="e">
        <f>SUM(#REF!)</f>
        <v>#REF!</v>
      </c>
      <c r="BY141" s="235" t="e">
        <f t="shared" si="412"/>
        <v>#REF!</v>
      </c>
      <c r="BZ141" s="238" t="e">
        <f>SUM(#REF!)</f>
        <v>#REF!</v>
      </c>
      <c r="CA141" s="238"/>
      <c r="CB141" s="235" t="e">
        <f t="shared" si="413"/>
        <v>#REF!</v>
      </c>
      <c r="CC141" s="238" t="e">
        <f>SUM(#REF!)</f>
        <v>#REF!</v>
      </c>
      <c r="CD141" s="238" t="e">
        <f>SUM(#REF!)</f>
        <v>#REF!</v>
      </c>
      <c r="CE141" s="238">
        <v>1</v>
      </c>
      <c r="CF141" s="238" t="e">
        <f t="shared" si="414"/>
        <v>#REF!</v>
      </c>
      <c r="CG141" s="285"/>
      <c r="CH141" s="235" t="e">
        <f t="shared" si="415"/>
        <v>#REF!</v>
      </c>
      <c r="CI141" s="238" t="e">
        <f>SUM(#REF!)</f>
        <v>#REF!</v>
      </c>
      <c r="CJ141" s="238" t="e">
        <f>SUM(#REF!)</f>
        <v>#REF!</v>
      </c>
      <c r="CK141" s="235" t="e">
        <f t="shared" si="416"/>
        <v>#REF!</v>
      </c>
      <c r="CL141" s="238" t="e">
        <f>SUM(#REF!)</f>
        <v>#REF!</v>
      </c>
      <c r="CM141" s="238"/>
      <c r="CN141" s="238">
        <f>CO141+CP141</f>
        <v>248461.3</v>
      </c>
      <c r="CO141" s="238">
        <f>248461.3</f>
        <v>248461.3</v>
      </c>
      <c r="CP141" s="238"/>
      <c r="CQ141" s="235" t="e">
        <f t="shared" si="417"/>
        <v>#REF!</v>
      </c>
      <c r="CR141" s="238" t="e">
        <f>#REF!+#REF!</f>
        <v>#REF!</v>
      </c>
      <c r="CS141" s="238" t="e">
        <f>SUM(#REF!)</f>
        <v>#REF!</v>
      </c>
      <c r="CT141" s="235">
        <f t="shared" si="418"/>
        <v>0</v>
      </c>
      <c r="CU141" s="238"/>
      <c r="CV141" s="238"/>
      <c r="CW141" s="235" t="e">
        <f t="shared" si="386"/>
        <v>#REF!</v>
      </c>
      <c r="CX141" s="238" t="e">
        <f>SUM(#REF!)</f>
        <v>#REF!</v>
      </c>
      <c r="CY141" s="238" t="e">
        <f>SUM(#REF!)</f>
        <v>#REF!</v>
      </c>
      <c r="CZ141" s="235" t="e">
        <f t="shared" si="419"/>
        <v>#REF!</v>
      </c>
      <c r="DA141" s="238" t="e">
        <f>#REF!+#REF!</f>
        <v>#REF!</v>
      </c>
      <c r="DB141" s="238" t="e">
        <f>SUM(#REF!)</f>
        <v>#REF!</v>
      </c>
      <c r="DC141" s="238"/>
      <c r="DD141" s="238"/>
      <c r="DE141" s="238"/>
      <c r="DF141" s="235" t="e">
        <f t="shared" si="387"/>
        <v>#REF!</v>
      </c>
      <c r="DG141" s="238" t="e">
        <f>SUM(#REF!)</f>
        <v>#REF!</v>
      </c>
      <c r="DH141" s="238" t="e">
        <f>SUM(#REF!)</f>
        <v>#REF!</v>
      </c>
      <c r="DI141" s="235" t="e">
        <f t="shared" si="388"/>
        <v>#REF!</v>
      </c>
      <c r="DJ141" s="238" t="e">
        <f>SUM(#REF!)</f>
        <v>#REF!</v>
      </c>
      <c r="DK141" s="238">
        <v>0</v>
      </c>
      <c r="DL141" s="238" t="e">
        <f>SUM(#REF!)</f>
        <v>#REF!</v>
      </c>
      <c r="DM141" s="275" t="e">
        <f t="shared" si="331"/>
        <v>#REF!</v>
      </c>
      <c r="DN141" s="280" t="e">
        <f t="shared" si="345"/>
        <v>#REF!</v>
      </c>
      <c r="DO141" s="238" t="e">
        <f>SUM(#REF!)</f>
        <v>#REF!</v>
      </c>
      <c r="DP141" s="238"/>
      <c r="DQ141" s="238" t="e">
        <f>SUM(#REF!)</f>
        <v>#REF!</v>
      </c>
      <c r="DR141" s="235" t="e">
        <f t="shared" si="347"/>
        <v>#REF!</v>
      </c>
      <c r="DS141" s="239" t="e">
        <f t="shared" si="323"/>
        <v>#REF!</v>
      </c>
      <c r="DT141" s="235" t="e">
        <f t="shared" si="324"/>
        <v>#REF!</v>
      </c>
      <c r="DU141" s="238"/>
      <c r="DV141" s="238"/>
      <c r="DW141" s="238"/>
      <c r="DX141" s="235" t="e">
        <f t="shared" si="389"/>
        <v>#REF!</v>
      </c>
      <c r="DY141" s="228" t="e">
        <f t="shared" si="338"/>
        <v>#REF!</v>
      </c>
      <c r="DZ141" s="238" t="e">
        <f>SUM(#REF!)</f>
        <v>#REF!</v>
      </c>
      <c r="EA141" s="228">
        <v>0</v>
      </c>
      <c r="EB141" s="234">
        <v>0</v>
      </c>
      <c r="EC141" s="228">
        <v>0</v>
      </c>
      <c r="ED141" s="300"/>
      <c r="EE141" s="228" t="e">
        <f t="shared" si="365"/>
        <v>#REF!</v>
      </c>
      <c r="EF141" s="234">
        <f t="shared" si="366"/>
        <v>0</v>
      </c>
      <c r="EG141" s="228" t="e">
        <f t="shared" si="314"/>
        <v>#REF!</v>
      </c>
      <c r="EH141" s="300"/>
      <c r="EI141" s="238"/>
      <c r="EJ141" s="238">
        <f t="shared" si="367"/>
        <v>0</v>
      </c>
      <c r="EK141" s="234" t="e">
        <f t="shared" si="391"/>
        <v>#REF!</v>
      </c>
      <c r="EL141" s="228" t="e">
        <f t="shared" si="368"/>
        <v>#REF!</v>
      </c>
      <c r="EM141" s="281" t="e">
        <f t="shared" si="369"/>
        <v>#REF!</v>
      </c>
      <c r="EN141" s="228"/>
      <c r="EO141" s="228"/>
      <c r="EP141" s="228"/>
      <c r="EQ141" s="228"/>
      <c r="ER141" s="228"/>
      <c r="ES141" s="300" t="e">
        <f>SUM(#REF!)</f>
        <v>#REF!</v>
      </c>
      <c r="ET141" s="228">
        <v>0</v>
      </c>
      <c r="EU141" s="238">
        <v>0</v>
      </c>
      <c r="EV141" s="228">
        <v>0</v>
      </c>
      <c r="EW141" s="300"/>
      <c r="EX141" s="228" t="e">
        <f t="shared" si="370"/>
        <v>#REF!</v>
      </c>
      <c r="EY141" s="235" t="e">
        <f t="shared" si="333"/>
        <v>#REF!</v>
      </c>
      <c r="EZ141" s="228" t="e">
        <f t="shared" si="371"/>
        <v>#REF!</v>
      </c>
      <c r="FA141" s="238" t="e">
        <f t="shared" si="372"/>
        <v>#REF!</v>
      </c>
      <c r="FB141" s="238"/>
      <c r="FC141" s="238" t="e">
        <f t="shared" si="373"/>
        <v>#REF!</v>
      </c>
      <c r="FD141" s="300"/>
      <c r="FE141" s="228" t="e">
        <f t="shared" si="352"/>
        <v>#REF!</v>
      </c>
      <c r="FF141" s="300" t="e">
        <f>SUM(#REF!)</f>
        <v>#REF!</v>
      </c>
      <c r="FG141" s="228" t="e">
        <f t="shared" si="363"/>
        <v>#REF!</v>
      </c>
      <c r="FH141" s="238"/>
      <c r="FI141" s="238"/>
      <c r="FJ141" s="300"/>
      <c r="FK141" s="312" t="e">
        <f t="shared" si="353"/>
        <v>#REF!</v>
      </c>
      <c r="FL141" s="300"/>
      <c r="FM141" s="228" t="e">
        <f t="shared" si="354"/>
        <v>#REF!</v>
      </c>
      <c r="FN141" s="300" t="e">
        <f>SUM(#REF!)</f>
        <v>#REF!</v>
      </c>
      <c r="FO141" s="228" t="e">
        <f t="shared" si="364"/>
        <v>#REF!</v>
      </c>
      <c r="FP141" s="238"/>
      <c r="FQ141" s="238"/>
      <c r="FR141" s="300"/>
      <c r="FS141" s="227" t="e">
        <f t="shared" si="374"/>
        <v>#REF!</v>
      </c>
      <c r="FT141" s="300"/>
      <c r="FU141" s="228" t="e">
        <f t="shared" si="315"/>
        <v>#REF!</v>
      </c>
      <c r="FV141" s="300" t="e">
        <f>SUM(#REF!)</f>
        <v>#REF!</v>
      </c>
      <c r="FW141" s="238"/>
      <c r="FX141" s="238"/>
      <c r="FY141" s="300"/>
      <c r="FZ141" s="227" t="e">
        <f t="shared" si="375"/>
        <v>#DIV/0!</v>
      </c>
      <c r="GA141" s="344"/>
    </row>
    <row r="142" spans="2:189" s="430" customFormat="1" ht="57.75" customHeight="1" x14ac:dyDescent="0.3">
      <c r="B142" s="218" t="s">
        <v>78</v>
      </c>
      <c r="C142" s="219" t="s">
        <v>288</v>
      </c>
      <c r="D142" s="422"/>
      <c r="E142" s="423"/>
      <c r="F142" s="423"/>
      <c r="G142" s="423"/>
      <c r="H142" s="423"/>
      <c r="I142" s="423"/>
      <c r="J142" s="423"/>
      <c r="K142" s="423"/>
      <c r="L142" s="423"/>
      <c r="M142" s="423"/>
      <c r="N142" s="423"/>
      <c r="O142" s="423"/>
      <c r="P142" s="423"/>
      <c r="Q142" s="424"/>
      <c r="R142" s="424"/>
      <c r="S142" s="424"/>
      <c r="T142" s="424"/>
      <c r="U142" s="424"/>
      <c r="V142" s="424"/>
      <c r="W142" s="424"/>
      <c r="X142" s="424"/>
      <c r="Y142" s="424"/>
      <c r="Z142" s="424"/>
      <c r="AA142" s="424"/>
      <c r="AB142" s="424"/>
      <c r="AC142" s="424"/>
      <c r="AD142" s="424"/>
      <c r="AE142" s="424"/>
      <c r="AF142" s="424"/>
      <c r="AG142" s="424"/>
      <c r="AH142" s="424"/>
      <c r="AI142" s="425"/>
      <c r="AJ142" s="424"/>
      <c r="AK142" s="425"/>
      <c r="AL142" s="425"/>
      <c r="AM142" s="424"/>
      <c r="AN142" s="424"/>
      <c r="AO142" s="426"/>
      <c r="AP142" s="424"/>
      <c r="AQ142" s="424"/>
      <c r="AR142" s="424"/>
      <c r="AS142" s="424"/>
      <c r="AT142" s="424"/>
      <c r="AU142" s="424"/>
      <c r="AV142" s="424"/>
      <c r="AW142" s="424"/>
      <c r="AX142" s="424"/>
      <c r="AY142" s="424"/>
      <c r="AZ142" s="424"/>
      <c r="BA142" s="424"/>
      <c r="BB142" s="424"/>
      <c r="BC142" s="424"/>
      <c r="BD142" s="424"/>
      <c r="BE142" s="424"/>
      <c r="BF142" s="424"/>
      <c r="BG142" s="424"/>
      <c r="BH142" s="424"/>
      <c r="BI142" s="424"/>
      <c r="BJ142" s="424"/>
      <c r="BK142" s="427"/>
      <c r="BL142" s="428"/>
      <c r="BM142" s="428"/>
      <c r="BN142" s="428"/>
      <c r="BO142" s="428"/>
      <c r="BP142" s="428"/>
      <c r="BQ142" s="428"/>
      <c r="BR142" s="428"/>
      <c r="BS142" s="428"/>
      <c r="BT142" s="428"/>
      <c r="BU142" s="428"/>
      <c r="BV142" s="424"/>
      <c r="BW142" s="424"/>
      <c r="BX142" s="424"/>
      <c r="BY142" s="424"/>
      <c r="BZ142" s="424"/>
      <c r="CA142" s="424"/>
      <c r="CB142" s="424"/>
      <c r="CC142" s="424"/>
      <c r="CD142" s="424"/>
      <c r="CE142" s="428"/>
      <c r="CF142" s="428"/>
      <c r="CG142" s="424"/>
      <c r="CH142" s="424"/>
      <c r="CI142" s="424"/>
      <c r="CJ142" s="424"/>
      <c r="CK142" s="424"/>
      <c r="CL142" s="424"/>
      <c r="CM142" s="424"/>
      <c r="CN142" s="424"/>
      <c r="CO142" s="424"/>
      <c r="CP142" s="424"/>
      <c r="CQ142" s="424"/>
      <c r="CR142" s="424"/>
      <c r="CS142" s="424"/>
      <c r="CT142" s="424"/>
      <c r="CU142" s="424"/>
      <c r="CV142" s="424"/>
      <c r="CW142" s="223">
        <f>CW143</f>
        <v>20000</v>
      </c>
      <c r="CX142" s="223">
        <f>CX143</f>
        <v>20000</v>
      </c>
      <c r="CY142" s="223">
        <v>0</v>
      </c>
      <c r="CZ142" s="424"/>
      <c r="DA142" s="424"/>
      <c r="DB142" s="424"/>
      <c r="DC142" s="424"/>
      <c r="DD142" s="424"/>
      <c r="DE142" s="424"/>
      <c r="DF142" s="223">
        <v>0</v>
      </c>
      <c r="DG142" s="223">
        <v>0</v>
      </c>
      <c r="DH142" s="223">
        <v>0</v>
      </c>
      <c r="DI142" s="223">
        <f>DJ142</f>
        <v>43020</v>
      </c>
      <c r="DJ142" s="223">
        <f>DJ143</f>
        <v>43020</v>
      </c>
      <c r="DK142" s="223"/>
      <c r="DL142" s="223"/>
      <c r="DM142" s="223">
        <f t="shared" si="331"/>
        <v>17000</v>
      </c>
      <c r="DN142" s="398">
        <f t="shared" si="345"/>
        <v>0.39516503951650395</v>
      </c>
      <c r="DO142" s="223">
        <f>DO143</f>
        <v>17000</v>
      </c>
      <c r="DP142" s="223"/>
      <c r="DQ142" s="223">
        <v>0</v>
      </c>
      <c r="DR142" s="223">
        <f t="shared" si="347"/>
        <v>26020</v>
      </c>
      <c r="DS142" s="398">
        <f t="shared" si="323"/>
        <v>0.60483496048349605</v>
      </c>
      <c r="DT142" s="223">
        <f t="shared" si="324"/>
        <v>26020</v>
      </c>
      <c r="DU142" s="223"/>
      <c r="DV142" s="223"/>
      <c r="DW142" s="223"/>
      <c r="DX142" s="223">
        <f>DZ142</f>
        <v>43020</v>
      </c>
      <c r="DY142" s="227">
        <f t="shared" si="338"/>
        <v>1</v>
      </c>
      <c r="DZ142" s="223">
        <f>DZ143</f>
        <v>43020</v>
      </c>
      <c r="EA142" s="227">
        <v>1</v>
      </c>
      <c r="EB142" s="221"/>
      <c r="EC142" s="227"/>
      <c r="ED142" s="221"/>
      <c r="EE142" s="227"/>
      <c r="EF142" s="221">
        <f t="shared" si="366"/>
        <v>0</v>
      </c>
      <c r="EG142" s="228">
        <f t="shared" si="314"/>
        <v>0</v>
      </c>
      <c r="EH142" s="399">
        <f>EH143</f>
        <v>0</v>
      </c>
      <c r="EI142" s="223"/>
      <c r="EJ142" s="223">
        <f>EJ143</f>
        <v>0</v>
      </c>
      <c r="EK142" s="221">
        <f>ES142</f>
        <v>43020</v>
      </c>
      <c r="EL142" s="227">
        <f t="shared" si="368"/>
        <v>1</v>
      </c>
      <c r="EM142" s="227">
        <f t="shared" si="369"/>
        <v>2.5305882352941178</v>
      </c>
      <c r="EN142" s="227"/>
      <c r="EO142" s="227"/>
      <c r="EP142" s="227"/>
      <c r="EQ142" s="227"/>
      <c r="ER142" s="227"/>
      <c r="ES142" s="221">
        <f>ES143</f>
        <v>43020</v>
      </c>
      <c r="ET142" s="227">
        <f t="shared" ref="ET142:ET161" si="421">ES142/DJ142</f>
        <v>1</v>
      </c>
      <c r="EU142" s="226"/>
      <c r="EV142" s="227"/>
      <c r="EW142" s="221"/>
      <c r="EX142" s="227"/>
      <c r="EY142" s="223">
        <f t="shared" si="333"/>
        <v>0</v>
      </c>
      <c r="EZ142" s="227">
        <f t="shared" si="371"/>
        <v>0</v>
      </c>
      <c r="FA142" s="226">
        <f>FA143</f>
        <v>0</v>
      </c>
      <c r="FB142" s="223"/>
      <c r="FC142" s="223"/>
      <c r="FD142" s="221">
        <f>FF142</f>
        <v>43020</v>
      </c>
      <c r="FE142" s="227">
        <f t="shared" si="352"/>
        <v>1</v>
      </c>
      <c r="FF142" s="221">
        <f>FF143</f>
        <v>43020</v>
      </c>
      <c r="FG142" s="227">
        <f t="shared" si="363"/>
        <v>1</v>
      </c>
      <c r="FH142" s="223"/>
      <c r="FI142" s="223"/>
      <c r="FJ142" s="221"/>
      <c r="FK142" s="227"/>
      <c r="FL142" s="221">
        <f>FN142</f>
        <v>0</v>
      </c>
      <c r="FM142" s="227" t="e">
        <f t="shared" si="354"/>
        <v>#DIV/0!</v>
      </c>
      <c r="FN142" s="221">
        <f>FN143</f>
        <v>0</v>
      </c>
      <c r="FO142" s="227">
        <f t="shared" si="364"/>
        <v>0</v>
      </c>
      <c r="FP142" s="223"/>
      <c r="FQ142" s="223"/>
      <c r="FR142" s="221"/>
      <c r="FS142" s="227"/>
      <c r="FT142" s="221">
        <f>FV142</f>
        <v>0</v>
      </c>
      <c r="FU142" s="227">
        <f t="shared" si="315"/>
        <v>0</v>
      </c>
      <c r="FV142" s="221">
        <f>FV143</f>
        <v>0</v>
      </c>
      <c r="FW142" s="223"/>
      <c r="FX142" s="223"/>
      <c r="FY142" s="221"/>
      <c r="FZ142" s="227"/>
      <c r="GA142" s="429"/>
    </row>
    <row r="143" spans="2:189" s="432" customFormat="1" ht="94.5" customHeight="1" x14ac:dyDescent="0.25">
      <c r="B143" s="299" t="s">
        <v>76</v>
      </c>
      <c r="C143" s="431" t="s">
        <v>289</v>
      </c>
      <c r="D143" s="404" t="s">
        <v>243</v>
      </c>
      <c r="E143" s="293">
        <f>F143+G143</f>
        <v>112693.5</v>
      </c>
      <c r="F143" s="293"/>
      <c r="G143" s="293">
        <v>112693.5</v>
      </c>
      <c r="H143" s="293">
        <f>I143+J143</f>
        <v>0</v>
      </c>
      <c r="I143" s="293"/>
      <c r="J143" s="293">
        <f>M143-G143</f>
        <v>0</v>
      </c>
      <c r="K143" s="293">
        <f>L143+M143</f>
        <v>112693.5</v>
      </c>
      <c r="L143" s="293"/>
      <c r="M143" s="293">
        <v>112693.5</v>
      </c>
      <c r="N143" s="293">
        <f>O143+P143</f>
        <v>40000</v>
      </c>
      <c r="O143" s="293"/>
      <c r="P143" s="293">
        <f>S143-M143</f>
        <v>40000</v>
      </c>
      <c r="Q143" s="294">
        <f>R143+S143</f>
        <v>152693.5</v>
      </c>
      <c r="R143" s="294"/>
      <c r="S143" s="294">
        <f>112693.5+40000</f>
        <v>152693.5</v>
      </c>
      <c r="T143" s="294">
        <f>U143+V143</f>
        <v>0</v>
      </c>
      <c r="U143" s="294"/>
      <c r="V143" s="294"/>
      <c r="W143" s="294">
        <f>X143+Y143</f>
        <v>172677.7</v>
      </c>
      <c r="X143" s="294"/>
      <c r="Y143" s="294">
        <f>AB143-V143</f>
        <v>172677.7</v>
      </c>
      <c r="Z143" s="294">
        <f>AA143+AB143</f>
        <v>172677.7</v>
      </c>
      <c r="AA143" s="294"/>
      <c r="AB143" s="294">
        <v>172677.7</v>
      </c>
      <c r="AC143" s="294">
        <f>AD143+AE143</f>
        <v>0</v>
      </c>
      <c r="AD143" s="294"/>
      <c r="AE143" s="294">
        <v>0</v>
      </c>
      <c r="AF143" s="294" t="e">
        <f>AG143+AH143</f>
        <v>#REF!</v>
      </c>
      <c r="AG143" s="294"/>
      <c r="AH143" s="294" t="e">
        <f>'[3]2017_с остатком на торги'!$AH$114</f>
        <v>#REF!</v>
      </c>
      <c r="AI143" s="294">
        <v>0</v>
      </c>
      <c r="AJ143" s="294">
        <v>0</v>
      </c>
      <c r="AK143" s="294">
        <f>Z143-AJ143</f>
        <v>172677.7</v>
      </c>
      <c r="AL143" s="294" t="e">
        <f>AF143-AJ143</f>
        <v>#REF!</v>
      </c>
      <c r="AM143" s="294" t="s">
        <v>244</v>
      </c>
      <c r="AN143" s="294" t="s">
        <v>245</v>
      </c>
      <c r="AO143" s="309">
        <v>1</v>
      </c>
      <c r="AP143" s="294"/>
      <c r="AQ143" s="294"/>
      <c r="AR143" s="294" t="e">
        <f>AF143-AP143</f>
        <v>#REF!</v>
      </c>
      <c r="AS143" s="294">
        <f>AT143+AU143</f>
        <v>100000</v>
      </c>
      <c r="AT143" s="294"/>
      <c r="AU143" s="294">
        <v>100000</v>
      </c>
      <c r="AV143" s="294">
        <f>AW143+AX143</f>
        <v>0</v>
      </c>
      <c r="AW143" s="294"/>
      <c r="AX143" s="294">
        <v>0</v>
      </c>
      <c r="AY143" s="294">
        <f>AZ143+BA143</f>
        <v>100000</v>
      </c>
      <c r="AZ143" s="294"/>
      <c r="BA143" s="294">
        <f>AU143</f>
        <v>100000</v>
      </c>
      <c r="BB143" s="294">
        <f>BC143+BD143</f>
        <v>100000</v>
      </c>
      <c r="BC143" s="294"/>
      <c r="BD143" s="294">
        <v>100000</v>
      </c>
      <c r="BE143" s="294">
        <f>BF143+BG143</f>
        <v>154943.94699999999</v>
      </c>
      <c r="BF143" s="294"/>
      <c r="BG143" s="294">
        <f>BJ143-BA143</f>
        <v>154943.94699999999</v>
      </c>
      <c r="BH143" s="294">
        <f>BI143+BJ143</f>
        <v>254943.94699999999</v>
      </c>
      <c r="BI143" s="294"/>
      <c r="BJ143" s="294">
        <v>254943.94699999999</v>
      </c>
      <c r="BK143" s="310">
        <v>1</v>
      </c>
      <c r="BL143" s="311">
        <f>AY143</f>
        <v>100000</v>
      </c>
      <c r="BM143" s="294"/>
      <c r="BN143" s="294"/>
      <c r="BO143" s="294"/>
      <c r="BP143" s="294"/>
      <c r="BQ143" s="294"/>
      <c r="BR143" s="294"/>
      <c r="BS143" s="294">
        <f>BT143+BU143</f>
        <v>254943.94699999999</v>
      </c>
      <c r="BT143" s="294"/>
      <c r="BU143" s="294">
        <f>BJ143-BO143</f>
        <v>254943.94699999999</v>
      </c>
      <c r="BV143" s="294">
        <f>BW143+BX143</f>
        <v>100000</v>
      </c>
      <c r="BW143" s="294"/>
      <c r="BX143" s="294">
        <v>100000</v>
      </c>
      <c r="BY143" s="294" t="e">
        <f>BZ143+CA143</f>
        <v>#REF!</v>
      </c>
      <c r="BZ143" s="294"/>
      <c r="CA143" s="294" t="e">
        <f>CD143-BJ143</f>
        <v>#REF!</v>
      </c>
      <c r="CB143" s="294" t="e">
        <f>CC143+CD143</f>
        <v>#REF!</v>
      </c>
      <c r="CC143" s="294"/>
      <c r="CD143" s="294" t="e">
        <f>CD168+CD175+CD181+#REF!+#REF!+CD195+CD197</f>
        <v>#REF!</v>
      </c>
      <c r="CE143" s="311" t="e">
        <f t="shared" ref="CE143:CS143" si="422">SUM(CE172:CE199)</f>
        <v>#REF!</v>
      </c>
      <c r="CF143" s="311" t="e">
        <f t="shared" si="422"/>
        <v>#REF!</v>
      </c>
      <c r="CG143" s="294" t="e">
        <f t="shared" si="422"/>
        <v>#REF!</v>
      </c>
      <c r="CH143" s="294" t="e">
        <f t="shared" si="422"/>
        <v>#REF!</v>
      </c>
      <c r="CI143" s="294" t="e">
        <f t="shared" si="422"/>
        <v>#REF!</v>
      </c>
      <c r="CJ143" s="294" t="e">
        <f t="shared" si="422"/>
        <v>#REF!</v>
      </c>
      <c r="CK143" s="294" t="e">
        <f t="shared" si="422"/>
        <v>#REF!</v>
      </c>
      <c r="CL143" s="294" t="e">
        <f t="shared" si="422"/>
        <v>#REF!</v>
      </c>
      <c r="CM143" s="294" t="e">
        <f t="shared" si="422"/>
        <v>#REF!</v>
      </c>
      <c r="CN143" s="294" t="e">
        <f t="shared" si="422"/>
        <v>#REF!</v>
      </c>
      <c r="CO143" s="294" t="e">
        <f t="shared" si="422"/>
        <v>#REF!</v>
      </c>
      <c r="CP143" s="294" t="e">
        <f t="shared" si="422"/>
        <v>#REF!</v>
      </c>
      <c r="CQ143" s="294" t="e">
        <f t="shared" si="422"/>
        <v>#REF!</v>
      </c>
      <c r="CR143" s="294" t="e">
        <f t="shared" si="422"/>
        <v>#REF!</v>
      </c>
      <c r="CS143" s="294" t="e">
        <f t="shared" si="422"/>
        <v>#REF!</v>
      </c>
      <c r="CT143" s="294" t="e">
        <f>CU143+CV143</f>
        <v>#REF!</v>
      </c>
      <c r="CU143" s="294" t="e">
        <f>SUM(CU172:CU199)</f>
        <v>#REF!</v>
      </c>
      <c r="CV143" s="294" t="e">
        <f>CV168+CV175+CV181+#REF!+#REF!+CV195+CV197</f>
        <v>#REF!</v>
      </c>
      <c r="CW143" s="294">
        <f>CX143+CY143</f>
        <v>20000</v>
      </c>
      <c r="CX143" s="294">
        <v>20000</v>
      </c>
      <c r="CY143" s="294">
        <v>0</v>
      </c>
      <c r="CZ143" s="294">
        <f>DA143+DB143</f>
        <v>0</v>
      </c>
      <c r="DA143" s="294"/>
      <c r="DB143" s="294">
        <v>0</v>
      </c>
      <c r="DC143" s="294">
        <f>DD143+DE143</f>
        <v>0</v>
      </c>
      <c r="DD143" s="294"/>
      <c r="DE143" s="294">
        <v>0</v>
      </c>
      <c r="DF143" s="294">
        <f>DG143+DH143</f>
        <v>23020</v>
      </c>
      <c r="DG143" s="294">
        <f>DJ143-CX143</f>
        <v>23020</v>
      </c>
      <c r="DH143" s="294">
        <v>0</v>
      </c>
      <c r="DI143" s="294">
        <f>DJ143+DL143</f>
        <v>43020</v>
      </c>
      <c r="DJ143" s="294">
        <v>43020</v>
      </c>
      <c r="DK143" s="294"/>
      <c r="DL143" s="294"/>
      <c r="DM143" s="294">
        <f t="shared" si="331"/>
        <v>17000</v>
      </c>
      <c r="DN143" s="339">
        <f t="shared" si="345"/>
        <v>0.39516503951650395</v>
      </c>
      <c r="DO143" s="294">
        <v>17000</v>
      </c>
      <c r="DP143" s="294"/>
      <c r="DQ143" s="294">
        <v>0</v>
      </c>
      <c r="DR143" s="294">
        <f t="shared" si="347"/>
        <v>26020</v>
      </c>
      <c r="DS143" s="339">
        <f t="shared" si="323"/>
        <v>0.60483496048349605</v>
      </c>
      <c r="DT143" s="294">
        <f t="shared" si="324"/>
        <v>26020</v>
      </c>
      <c r="DU143" s="294"/>
      <c r="DV143" s="294"/>
      <c r="DW143" s="294"/>
      <c r="DX143" s="294">
        <f>DZ143</f>
        <v>43020</v>
      </c>
      <c r="DY143" s="312">
        <f t="shared" si="338"/>
        <v>1</v>
      </c>
      <c r="DZ143" s="294">
        <v>43020</v>
      </c>
      <c r="EA143" s="312">
        <f t="shared" ref="EA143:EA164" si="423">DZ143/DJ143</f>
        <v>1</v>
      </c>
      <c r="EB143" s="293"/>
      <c r="EC143" s="312"/>
      <c r="ED143" s="293"/>
      <c r="EE143" s="312"/>
      <c r="EF143" s="293">
        <f t="shared" si="366"/>
        <v>0</v>
      </c>
      <c r="EG143" s="228">
        <f t="shared" si="314"/>
        <v>0</v>
      </c>
      <c r="EH143" s="316">
        <f t="shared" ref="EH143" si="424">DJ143-DZ143</f>
        <v>0</v>
      </c>
      <c r="EI143" s="294"/>
      <c r="EJ143" s="293"/>
      <c r="EK143" s="293">
        <f>ES143</f>
        <v>43020</v>
      </c>
      <c r="EL143" s="312">
        <f t="shared" si="368"/>
        <v>1</v>
      </c>
      <c r="EM143" s="312">
        <f t="shared" si="369"/>
        <v>2.5305882352941178</v>
      </c>
      <c r="EN143" s="312"/>
      <c r="EO143" s="312"/>
      <c r="EP143" s="312"/>
      <c r="EQ143" s="312"/>
      <c r="ER143" s="312"/>
      <c r="ES143" s="293">
        <v>43020</v>
      </c>
      <c r="ET143" s="312">
        <f t="shared" si="421"/>
        <v>1</v>
      </c>
      <c r="EU143" s="311"/>
      <c r="EV143" s="312"/>
      <c r="EW143" s="293"/>
      <c r="EX143" s="312"/>
      <c r="EY143" s="294">
        <f t="shared" si="333"/>
        <v>0</v>
      </c>
      <c r="EZ143" s="228">
        <f t="shared" si="371"/>
        <v>0</v>
      </c>
      <c r="FA143" s="311">
        <f>DJ143-ES143</f>
        <v>0</v>
      </c>
      <c r="FB143" s="294"/>
      <c r="FC143" s="294"/>
      <c r="FD143" s="293">
        <f>FF143</f>
        <v>43020</v>
      </c>
      <c r="FE143" s="312">
        <f t="shared" si="352"/>
        <v>1</v>
      </c>
      <c r="FF143" s="293">
        <v>43020</v>
      </c>
      <c r="FG143" s="312">
        <f t="shared" si="363"/>
        <v>1</v>
      </c>
      <c r="FH143" s="294"/>
      <c r="FI143" s="294"/>
      <c r="FJ143" s="293"/>
      <c r="FK143" s="312"/>
      <c r="FL143" s="293">
        <f>FN143</f>
        <v>0</v>
      </c>
      <c r="FM143" s="312" t="e">
        <f t="shared" si="354"/>
        <v>#DIV/0!</v>
      </c>
      <c r="FN143" s="293">
        <v>0</v>
      </c>
      <c r="FO143" s="312">
        <f t="shared" si="364"/>
        <v>0</v>
      </c>
      <c r="FP143" s="294"/>
      <c r="FQ143" s="294"/>
      <c r="FR143" s="293"/>
      <c r="FS143" s="312"/>
      <c r="FT143" s="293">
        <f>FV143</f>
        <v>0</v>
      </c>
      <c r="FU143" s="312">
        <f t="shared" si="315"/>
        <v>0</v>
      </c>
      <c r="FV143" s="293">
        <f>ES143-DZ143</f>
        <v>0</v>
      </c>
      <c r="FW143" s="294"/>
      <c r="FX143" s="294"/>
      <c r="FY143" s="293"/>
      <c r="FZ143" s="312"/>
      <c r="GA143" s="409"/>
      <c r="GB143" s="410"/>
      <c r="GC143" s="410"/>
      <c r="GD143" s="410"/>
      <c r="GE143" s="410"/>
      <c r="GF143" s="410"/>
      <c r="GG143" s="410"/>
    </row>
    <row r="144" spans="2:189" s="402" customFormat="1" ht="51.75" customHeight="1" x14ac:dyDescent="0.3">
      <c r="B144" s="218" t="s">
        <v>79</v>
      </c>
      <c r="C144" s="219" t="s">
        <v>290</v>
      </c>
      <c r="D144" s="220"/>
      <c r="E144" s="221"/>
      <c r="F144" s="221"/>
      <c r="G144" s="221"/>
      <c r="H144" s="221"/>
      <c r="I144" s="221"/>
      <c r="J144" s="221"/>
      <c r="K144" s="221"/>
      <c r="L144" s="221"/>
      <c r="M144" s="221"/>
      <c r="N144" s="221"/>
      <c r="O144" s="221"/>
      <c r="P144" s="221"/>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4"/>
      <c r="AP144" s="223"/>
      <c r="AQ144" s="223"/>
      <c r="AR144" s="223"/>
      <c r="AS144" s="223"/>
      <c r="AT144" s="223"/>
      <c r="AU144" s="223"/>
      <c r="AV144" s="223"/>
      <c r="AW144" s="223"/>
      <c r="AX144" s="223"/>
      <c r="AY144" s="223"/>
      <c r="AZ144" s="223"/>
      <c r="BA144" s="223"/>
      <c r="BB144" s="223"/>
      <c r="BC144" s="223"/>
      <c r="BD144" s="223"/>
      <c r="BE144" s="223"/>
      <c r="BF144" s="223"/>
      <c r="BG144" s="223"/>
      <c r="BH144" s="223"/>
      <c r="BI144" s="223"/>
      <c r="BJ144" s="223"/>
      <c r="BK144" s="225"/>
      <c r="BL144" s="226"/>
      <c r="BM144" s="223"/>
      <c r="BN144" s="223"/>
      <c r="BO144" s="223"/>
      <c r="BP144" s="223"/>
      <c r="BQ144" s="223"/>
      <c r="BR144" s="223"/>
      <c r="BS144" s="223"/>
      <c r="BT144" s="223"/>
      <c r="BU144" s="223"/>
      <c r="BV144" s="223"/>
      <c r="BW144" s="223"/>
      <c r="BX144" s="223"/>
      <c r="BY144" s="223"/>
      <c r="BZ144" s="223"/>
      <c r="CA144" s="223"/>
      <c r="CB144" s="223"/>
      <c r="CC144" s="223"/>
      <c r="CD144" s="223"/>
      <c r="CE144" s="226"/>
      <c r="CF144" s="226"/>
      <c r="CG144" s="223"/>
      <c r="CH144" s="223"/>
      <c r="CI144" s="223"/>
      <c r="CJ144" s="223"/>
      <c r="CK144" s="223"/>
      <c r="CL144" s="223"/>
      <c r="CM144" s="223"/>
      <c r="CN144" s="223"/>
      <c r="CO144" s="223"/>
      <c r="CP144" s="223"/>
      <c r="CQ144" s="223"/>
      <c r="CR144" s="223"/>
      <c r="CS144" s="223"/>
      <c r="CT144" s="223"/>
      <c r="CU144" s="223"/>
      <c r="CV144" s="223"/>
      <c r="CW144" s="223" t="e">
        <f>CW145</f>
        <v>#REF!</v>
      </c>
      <c r="CX144" s="223" t="e">
        <f t="shared" ref="CX144:FT144" si="425">CX145</f>
        <v>#REF!</v>
      </c>
      <c r="CY144" s="223">
        <f t="shared" si="425"/>
        <v>0</v>
      </c>
      <c r="CZ144" s="223">
        <f t="shared" si="425"/>
        <v>545601.30000000005</v>
      </c>
      <c r="DA144" s="223">
        <f t="shared" si="425"/>
        <v>545601.30000000005</v>
      </c>
      <c r="DB144" s="223">
        <f t="shared" si="425"/>
        <v>0</v>
      </c>
      <c r="DC144" s="223" t="e">
        <f t="shared" si="425"/>
        <v>#DIV/0!</v>
      </c>
      <c r="DD144" s="223" t="e">
        <f t="shared" si="425"/>
        <v>#DIV/0!</v>
      </c>
      <c r="DE144" s="223">
        <f t="shared" si="425"/>
        <v>0</v>
      </c>
      <c r="DF144" s="223" t="e">
        <f t="shared" si="425"/>
        <v>#REF!</v>
      </c>
      <c r="DG144" s="223" t="e">
        <f t="shared" si="425"/>
        <v>#REF!</v>
      </c>
      <c r="DH144" s="223">
        <f t="shared" si="425"/>
        <v>0</v>
      </c>
      <c r="DI144" s="223">
        <f t="shared" si="425"/>
        <v>184138.19455000001</v>
      </c>
      <c r="DJ144" s="223">
        <f t="shared" si="425"/>
        <v>184138.19455000001</v>
      </c>
      <c r="DK144" s="223"/>
      <c r="DL144" s="223"/>
      <c r="DM144" s="223" t="e">
        <f t="shared" si="331"/>
        <v>#REF!</v>
      </c>
      <c r="DN144" s="398" t="e">
        <f t="shared" si="345"/>
        <v>#REF!</v>
      </c>
      <c r="DO144" s="223" t="e">
        <f t="shared" si="425"/>
        <v>#REF!</v>
      </c>
      <c r="DP144" s="223"/>
      <c r="DQ144" s="223">
        <f t="shared" si="425"/>
        <v>0</v>
      </c>
      <c r="DR144" s="223" t="e">
        <f t="shared" si="347"/>
        <v>#REF!</v>
      </c>
      <c r="DS144" s="398" t="e">
        <f t="shared" si="323"/>
        <v>#REF!</v>
      </c>
      <c r="DT144" s="223" t="e">
        <f t="shared" si="324"/>
        <v>#REF!</v>
      </c>
      <c r="DU144" s="223"/>
      <c r="DV144" s="223"/>
      <c r="DW144" s="223"/>
      <c r="DX144" s="223">
        <f t="shared" si="425"/>
        <v>181412.69003</v>
      </c>
      <c r="DY144" s="227">
        <f t="shared" si="338"/>
        <v>0.98519859214075245</v>
      </c>
      <c r="DZ144" s="223">
        <f t="shared" si="425"/>
        <v>181412.69003</v>
      </c>
      <c r="EA144" s="227">
        <f t="shared" si="423"/>
        <v>0.98519859214075245</v>
      </c>
      <c r="EB144" s="221"/>
      <c r="EC144" s="227"/>
      <c r="ED144" s="221"/>
      <c r="EE144" s="227"/>
      <c r="EF144" s="221">
        <f t="shared" si="366"/>
        <v>2725.5045200000004</v>
      </c>
      <c r="EG144" s="228">
        <f t="shared" si="314"/>
        <v>1.4801407859247419E-2</v>
      </c>
      <c r="EH144" s="433">
        <f t="shared" si="425"/>
        <v>2725.5045200000004</v>
      </c>
      <c r="EI144" s="223"/>
      <c r="EJ144" s="223"/>
      <c r="EK144" s="221">
        <f t="shared" si="425"/>
        <v>181412.69003</v>
      </c>
      <c r="EL144" s="227">
        <f t="shared" si="368"/>
        <v>0.98519859214075245</v>
      </c>
      <c r="EM144" s="227" t="e">
        <f t="shared" si="369"/>
        <v>#REF!</v>
      </c>
      <c r="EN144" s="227"/>
      <c r="EO144" s="227"/>
      <c r="EP144" s="227"/>
      <c r="EQ144" s="227"/>
      <c r="ER144" s="227"/>
      <c r="ES144" s="221">
        <f t="shared" si="425"/>
        <v>181412.69003</v>
      </c>
      <c r="ET144" s="227">
        <f t="shared" si="421"/>
        <v>0.98519859214075245</v>
      </c>
      <c r="EU144" s="226"/>
      <c r="EV144" s="227"/>
      <c r="EW144" s="221"/>
      <c r="EX144" s="227"/>
      <c r="EY144" s="223">
        <f t="shared" si="333"/>
        <v>2725.5045199999986</v>
      </c>
      <c r="EZ144" s="227">
        <f t="shared" si="371"/>
        <v>1.4801407859247408E-2</v>
      </c>
      <c r="FA144" s="223">
        <f t="shared" si="425"/>
        <v>2725.5045199999986</v>
      </c>
      <c r="FB144" s="223"/>
      <c r="FC144" s="223"/>
      <c r="FD144" s="221">
        <f t="shared" si="425"/>
        <v>249683.22495999999</v>
      </c>
      <c r="FE144" s="227">
        <f t="shared" si="352"/>
        <v>1.3559556482574406</v>
      </c>
      <c r="FF144" s="221">
        <f t="shared" si="425"/>
        <v>249683.22495999999</v>
      </c>
      <c r="FG144" s="227">
        <f t="shared" si="363"/>
        <v>1.3559556482574406</v>
      </c>
      <c r="FH144" s="223"/>
      <c r="FI144" s="223"/>
      <c r="FJ144" s="221"/>
      <c r="FK144" s="227"/>
      <c r="FL144" s="221">
        <f t="shared" si="425"/>
        <v>0</v>
      </c>
      <c r="FM144" s="227" t="e">
        <f t="shared" si="354"/>
        <v>#DIV/0!</v>
      </c>
      <c r="FN144" s="221">
        <f t="shared" si="425"/>
        <v>0</v>
      </c>
      <c r="FO144" s="227" t="e">
        <f t="shared" si="364"/>
        <v>#REF!</v>
      </c>
      <c r="FP144" s="223"/>
      <c r="FQ144" s="223"/>
      <c r="FR144" s="221"/>
      <c r="FS144" s="227"/>
      <c r="FT144" s="221">
        <f t="shared" si="425"/>
        <v>0</v>
      </c>
      <c r="FU144" s="227">
        <f t="shared" si="315"/>
        <v>0</v>
      </c>
      <c r="FV144" s="221">
        <f t="shared" ref="FV144" si="426">FV145</f>
        <v>0</v>
      </c>
      <c r="FW144" s="223"/>
      <c r="FX144" s="223"/>
      <c r="FY144" s="221"/>
      <c r="FZ144" s="227"/>
      <c r="GA144" s="400"/>
      <c r="GB144" s="401"/>
      <c r="GC144" s="401"/>
      <c r="GD144" s="401"/>
      <c r="GE144" s="401"/>
      <c r="GF144" s="401"/>
      <c r="GG144" s="401"/>
    </row>
    <row r="145" spans="2:189" s="438" customFormat="1" ht="81" customHeight="1" x14ac:dyDescent="0.3">
      <c r="B145" s="271" t="s">
        <v>80</v>
      </c>
      <c r="C145" s="434" t="s">
        <v>291</v>
      </c>
      <c r="D145" s="273"/>
      <c r="E145" s="274"/>
      <c r="F145" s="274"/>
      <c r="G145" s="274"/>
      <c r="H145" s="435"/>
      <c r="I145" s="274"/>
      <c r="J145" s="274"/>
      <c r="K145" s="274"/>
      <c r="L145" s="274"/>
      <c r="M145" s="274"/>
      <c r="N145" s="435"/>
      <c r="O145" s="274"/>
      <c r="P145" s="274"/>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8"/>
      <c r="AP145" s="275"/>
      <c r="AQ145" s="275"/>
      <c r="AR145" s="275"/>
      <c r="AS145" s="275"/>
      <c r="AT145" s="275"/>
      <c r="AU145" s="275"/>
      <c r="AV145" s="275"/>
      <c r="AW145" s="275"/>
      <c r="AX145" s="275"/>
      <c r="AY145" s="275"/>
      <c r="AZ145" s="275"/>
      <c r="BA145" s="275"/>
      <c r="BB145" s="275"/>
      <c r="BC145" s="275"/>
      <c r="BD145" s="275"/>
      <c r="BE145" s="275"/>
      <c r="BF145" s="275"/>
      <c r="BG145" s="275"/>
      <c r="BH145" s="275"/>
      <c r="BI145" s="275"/>
      <c r="BJ145" s="275"/>
      <c r="BK145" s="279"/>
      <c r="BL145" s="276"/>
      <c r="BM145" s="275"/>
      <c r="BN145" s="275"/>
      <c r="BO145" s="275"/>
      <c r="BP145" s="275"/>
      <c r="BQ145" s="275"/>
      <c r="BR145" s="275"/>
      <c r="BS145" s="275"/>
      <c r="BT145" s="275"/>
      <c r="BU145" s="275"/>
      <c r="BV145" s="275"/>
      <c r="BW145" s="275"/>
      <c r="BX145" s="275"/>
      <c r="BY145" s="275"/>
      <c r="BZ145" s="275"/>
      <c r="CA145" s="275"/>
      <c r="CB145" s="275"/>
      <c r="CC145" s="275"/>
      <c r="CD145" s="275"/>
      <c r="CE145" s="276"/>
      <c r="CF145" s="276"/>
      <c r="CG145" s="275"/>
      <c r="CH145" s="275"/>
      <c r="CI145" s="275"/>
      <c r="CJ145" s="275"/>
      <c r="CK145" s="275"/>
      <c r="CL145" s="275"/>
      <c r="CM145" s="275"/>
      <c r="CN145" s="275"/>
      <c r="CO145" s="275"/>
      <c r="CP145" s="275"/>
      <c r="CQ145" s="275"/>
      <c r="CR145" s="275"/>
      <c r="CS145" s="275"/>
      <c r="CT145" s="275"/>
      <c r="CU145" s="275"/>
      <c r="CV145" s="275"/>
      <c r="CW145" s="275" t="e">
        <f>CX145</f>
        <v>#REF!</v>
      </c>
      <c r="CX145" s="275" t="e">
        <f t="shared" ref="CX145:DJ145" si="427">CX146+CX152+CX157</f>
        <v>#REF!</v>
      </c>
      <c r="CY145" s="275">
        <f t="shared" si="427"/>
        <v>0</v>
      </c>
      <c r="CZ145" s="275">
        <f t="shared" si="427"/>
        <v>545601.30000000005</v>
      </c>
      <c r="DA145" s="275">
        <f t="shared" si="427"/>
        <v>545601.30000000005</v>
      </c>
      <c r="DB145" s="275">
        <f t="shared" si="427"/>
        <v>0</v>
      </c>
      <c r="DC145" s="275" t="e">
        <f t="shared" si="427"/>
        <v>#DIV/0!</v>
      </c>
      <c r="DD145" s="275" t="e">
        <f t="shared" si="427"/>
        <v>#DIV/0!</v>
      </c>
      <c r="DE145" s="275">
        <f t="shared" si="427"/>
        <v>0</v>
      </c>
      <c r="DF145" s="275" t="e">
        <f t="shared" si="427"/>
        <v>#REF!</v>
      </c>
      <c r="DG145" s="275" t="e">
        <f t="shared" si="427"/>
        <v>#REF!</v>
      </c>
      <c r="DH145" s="275">
        <f t="shared" si="427"/>
        <v>0</v>
      </c>
      <c r="DI145" s="275">
        <f t="shared" si="427"/>
        <v>184138.19455000001</v>
      </c>
      <c r="DJ145" s="275">
        <f t="shared" si="427"/>
        <v>184138.19455000001</v>
      </c>
      <c r="DK145" s="275"/>
      <c r="DL145" s="275"/>
      <c r="DM145" s="275" t="e">
        <f t="shared" si="331"/>
        <v>#REF!</v>
      </c>
      <c r="DN145" s="280" t="e">
        <f t="shared" si="345"/>
        <v>#REF!</v>
      </c>
      <c r="DO145" s="275" t="e">
        <f>DO146+DO152+DO157</f>
        <v>#REF!</v>
      </c>
      <c r="DP145" s="275"/>
      <c r="DQ145" s="275">
        <f>DQ146+DQ152+DQ157</f>
        <v>0</v>
      </c>
      <c r="DR145" s="275" t="e">
        <f t="shared" si="347"/>
        <v>#REF!</v>
      </c>
      <c r="DS145" s="280" t="e">
        <f t="shared" si="323"/>
        <v>#REF!</v>
      </c>
      <c r="DT145" s="275" t="e">
        <f t="shared" si="324"/>
        <v>#REF!</v>
      </c>
      <c r="DU145" s="275"/>
      <c r="DV145" s="275"/>
      <c r="DW145" s="275"/>
      <c r="DX145" s="275">
        <f>DX146+DX152+DX157</f>
        <v>181412.69003</v>
      </c>
      <c r="DY145" s="281">
        <f t="shared" si="338"/>
        <v>0.98519859214075245</v>
      </c>
      <c r="DZ145" s="275">
        <f>DZ146+DZ152+DZ157</f>
        <v>181412.69003</v>
      </c>
      <c r="EA145" s="281">
        <f t="shared" si="423"/>
        <v>0.98519859214075245</v>
      </c>
      <c r="EB145" s="274"/>
      <c r="EC145" s="281"/>
      <c r="ED145" s="274"/>
      <c r="EE145" s="281"/>
      <c r="EF145" s="274">
        <f t="shared" si="366"/>
        <v>2725.5045200000004</v>
      </c>
      <c r="EG145" s="228">
        <f t="shared" si="314"/>
        <v>1.4801407859247419E-2</v>
      </c>
      <c r="EH145" s="274">
        <f>EH146+EH152+EH157</f>
        <v>2725.5045200000004</v>
      </c>
      <c r="EI145" s="275"/>
      <c r="EJ145" s="275"/>
      <c r="EK145" s="274">
        <f>EK146+EK152+EK157</f>
        <v>181412.69003</v>
      </c>
      <c r="EL145" s="281">
        <f t="shared" si="368"/>
        <v>0.98519859214075245</v>
      </c>
      <c r="EM145" s="281" t="e">
        <f t="shared" si="369"/>
        <v>#REF!</v>
      </c>
      <c r="EN145" s="281"/>
      <c r="EO145" s="281"/>
      <c r="EP145" s="281"/>
      <c r="EQ145" s="281"/>
      <c r="ER145" s="281"/>
      <c r="ES145" s="274">
        <f>ES146+ES152+ES157</f>
        <v>181412.69003</v>
      </c>
      <c r="ET145" s="281">
        <f t="shared" si="421"/>
        <v>0.98519859214075245</v>
      </c>
      <c r="EU145" s="276"/>
      <c r="EV145" s="281"/>
      <c r="EW145" s="274"/>
      <c r="EX145" s="281"/>
      <c r="EY145" s="275">
        <f t="shared" si="333"/>
        <v>2725.5045199999986</v>
      </c>
      <c r="EZ145" s="281">
        <f t="shared" si="371"/>
        <v>1.4801407859247408E-2</v>
      </c>
      <c r="FA145" s="275">
        <f>FA146+FA152+FA157</f>
        <v>2725.5045199999986</v>
      </c>
      <c r="FB145" s="275"/>
      <c r="FC145" s="275"/>
      <c r="FD145" s="274">
        <f>FD146+FD152+FD157</f>
        <v>249683.22495999999</v>
      </c>
      <c r="FE145" s="281">
        <f t="shared" si="352"/>
        <v>1.3559556482574406</v>
      </c>
      <c r="FF145" s="274">
        <f>FF146+FF152+FF157</f>
        <v>249683.22495999999</v>
      </c>
      <c r="FG145" s="281">
        <f t="shared" si="363"/>
        <v>1.3559556482574406</v>
      </c>
      <c r="FH145" s="275"/>
      <c r="FI145" s="275"/>
      <c r="FJ145" s="274"/>
      <c r="FK145" s="281"/>
      <c r="FL145" s="274">
        <f>FL146+FL152+FL157</f>
        <v>0</v>
      </c>
      <c r="FM145" s="281" t="e">
        <f t="shared" si="354"/>
        <v>#DIV/0!</v>
      </c>
      <c r="FN145" s="274">
        <f>FN146+FN152+FN157</f>
        <v>0</v>
      </c>
      <c r="FO145" s="281" t="e">
        <f t="shared" si="364"/>
        <v>#REF!</v>
      </c>
      <c r="FP145" s="275"/>
      <c r="FQ145" s="275"/>
      <c r="FR145" s="274"/>
      <c r="FS145" s="281"/>
      <c r="FT145" s="274">
        <f>FT146+FT152+FT157</f>
        <v>0</v>
      </c>
      <c r="FU145" s="281">
        <f t="shared" si="315"/>
        <v>0</v>
      </c>
      <c r="FV145" s="274">
        <f>FV146+FV152+FV157</f>
        <v>0</v>
      </c>
      <c r="FW145" s="275"/>
      <c r="FX145" s="275"/>
      <c r="FY145" s="274"/>
      <c r="FZ145" s="281"/>
      <c r="GA145" s="436"/>
      <c r="GB145" s="437"/>
      <c r="GC145" s="437"/>
      <c r="GD145" s="437"/>
      <c r="GE145" s="437"/>
      <c r="GF145" s="437"/>
      <c r="GG145" s="437"/>
    </row>
    <row r="146" spans="2:189" s="243" customFormat="1" ht="112.5" customHeight="1" x14ac:dyDescent="0.3">
      <c r="B146" s="231" t="s">
        <v>292</v>
      </c>
      <c r="C146" s="367" t="s">
        <v>293</v>
      </c>
      <c r="D146" s="233"/>
      <c r="E146" s="234"/>
      <c r="F146" s="234"/>
      <c r="G146" s="234"/>
      <c r="H146" s="234"/>
      <c r="I146" s="234"/>
      <c r="J146" s="234"/>
      <c r="K146" s="234"/>
      <c r="L146" s="234"/>
      <c r="M146" s="234"/>
      <c r="N146" s="234"/>
      <c r="O146" s="234"/>
      <c r="P146" s="234"/>
      <c r="Q146" s="235"/>
      <c r="R146" s="235"/>
      <c r="S146" s="235"/>
      <c r="T146" s="235"/>
      <c r="U146" s="235"/>
      <c r="V146" s="235"/>
      <c r="W146" s="235"/>
      <c r="X146" s="235"/>
      <c r="Y146" s="235"/>
      <c r="Z146" s="235"/>
      <c r="AA146" s="235"/>
      <c r="AB146" s="235"/>
      <c r="AC146" s="235"/>
      <c r="AD146" s="235"/>
      <c r="AE146" s="235"/>
      <c r="AF146" s="235"/>
      <c r="AG146" s="235"/>
      <c r="AH146" s="235"/>
      <c r="AI146" s="235"/>
      <c r="AJ146" s="235"/>
      <c r="AK146" s="235"/>
      <c r="AL146" s="235"/>
      <c r="AM146" s="235"/>
      <c r="AN146" s="235"/>
      <c r="AO146" s="236"/>
      <c r="AP146" s="235"/>
      <c r="AQ146" s="235"/>
      <c r="AR146" s="235"/>
      <c r="AS146" s="235"/>
      <c r="AT146" s="235"/>
      <c r="AU146" s="235"/>
      <c r="AV146" s="235"/>
      <c r="AW146" s="235"/>
      <c r="AX146" s="235"/>
      <c r="AY146" s="235"/>
      <c r="AZ146" s="235"/>
      <c r="BA146" s="235"/>
      <c r="BB146" s="235"/>
      <c r="BC146" s="235"/>
      <c r="BD146" s="235"/>
      <c r="BE146" s="235"/>
      <c r="BF146" s="235"/>
      <c r="BG146" s="235"/>
      <c r="BH146" s="235"/>
      <c r="BI146" s="235"/>
      <c r="BJ146" s="235"/>
      <c r="BK146" s="237"/>
      <c r="BL146" s="238"/>
      <c r="BM146" s="235"/>
      <c r="BN146" s="235"/>
      <c r="BO146" s="235"/>
      <c r="BP146" s="235"/>
      <c r="BQ146" s="235"/>
      <c r="BR146" s="235"/>
      <c r="BS146" s="235"/>
      <c r="BT146" s="235"/>
      <c r="BU146" s="235"/>
      <c r="BV146" s="235"/>
      <c r="BW146" s="235"/>
      <c r="BX146" s="235"/>
      <c r="BY146" s="235"/>
      <c r="BZ146" s="235"/>
      <c r="CA146" s="235"/>
      <c r="CB146" s="235"/>
      <c r="CC146" s="235"/>
      <c r="CD146" s="235"/>
      <c r="CE146" s="238"/>
      <c r="CF146" s="238"/>
      <c r="CG146" s="235"/>
      <c r="CH146" s="235"/>
      <c r="CI146" s="235"/>
      <c r="CJ146" s="235"/>
      <c r="CK146" s="235"/>
      <c r="CL146" s="235"/>
      <c r="CM146" s="235"/>
      <c r="CN146" s="235"/>
      <c r="CO146" s="235"/>
      <c r="CP146" s="235"/>
      <c r="CQ146" s="235"/>
      <c r="CR146" s="235"/>
      <c r="CS146" s="235"/>
      <c r="CT146" s="235"/>
      <c r="CU146" s="235"/>
      <c r="CV146" s="235"/>
      <c r="CW146" s="235" t="e">
        <f>CX146+CY146</f>
        <v>#REF!</v>
      </c>
      <c r="CX146" s="235" t="e">
        <f>CX148+CX149+CX151+#REF!</f>
        <v>#REF!</v>
      </c>
      <c r="CY146" s="235">
        <f t="shared" ref="CY146:DE146" si="428">CY52</f>
        <v>0</v>
      </c>
      <c r="CZ146" s="235">
        <f t="shared" si="428"/>
        <v>287140</v>
      </c>
      <c r="DA146" s="235">
        <f t="shared" si="428"/>
        <v>287140</v>
      </c>
      <c r="DB146" s="235">
        <f t="shared" si="428"/>
        <v>0</v>
      </c>
      <c r="DC146" s="235">
        <f t="shared" si="428"/>
        <v>0</v>
      </c>
      <c r="DD146" s="235">
        <f t="shared" si="428"/>
        <v>0</v>
      </c>
      <c r="DE146" s="235">
        <f t="shared" si="428"/>
        <v>0</v>
      </c>
      <c r="DF146" s="235" t="e">
        <f>DG146+DH146</f>
        <v>#REF!</v>
      </c>
      <c r="DG146" s="235" t="e">
        <f>DG148+DG149+DG151+#REF!</f>
        <v>#REF!</v>
      </c>
      <c r="DH146" s="235">
        <f>DH52</f>
        <v>0</v>
      </c>
      <c r="DI146" s="235">
        <f>DJ146+DL146</f>
        <v>90059.668290000001</v>
      </c>
      <c r="DJ146" s="235">
        <f>DJ147</f>
        <v>90059.668290000001</v>
      </c>
      <c r="DK146" s="235"/>
      <c r="DL146" s="235"/>
      <c r="DM146" s="235" t="e">
        <f t="shared" si="331"/>
        <v>#REF!</v>
      </c>
      <c r="DN146" s="239" t="e">
        <f t="shared" si="345"/>
        <v>#REF!</v>
      </c>
      <c r="DO146" s="235" t="e">
        <f>DO148+DO149+DO151+#REF!</f>
        <v>#REF!</v>
      </c>
      <c r="DP146" s="235"/>
      <c r="DQ146" s="235">
        <f>DQ52</f>
        <v>0</v>
      </c>
      <c r="DR146" s="235" t="e">
        <f t="shared" si="347"/>
        <v>#REF!</v>
      </c>
      <c r="DS146" s="239" t="e">
        <f t="shared" si="323"/>
        <v>#REF!</v>
      </c>
      <c r="DT146" s="235" t="e">
        <f t="shared" si="324"/>
        <v>#REF!</v>
      </c>
      <c r="DU146" s="235"/>
      <c r="DV146" s="235"/>
      <c r="DW146" s="235"/>
      <c r="DX146" s="235">
        <f>DZ146</f>
        <v>87457.462459999995</v>
      </c>
      <c r="DY146" s="228">
        <f t="shared" si="338"/>
        <v>0.97110575822219691</v>
      </c>
      <c r="DZ146" s="235">
        <f>DZ147</f>
        <v>87457.462459999995</v>
      </c>
      <c r="EA146" s="228">
        <f t="shared" si="423"/>
        <v>0.97110575822219691</v>
      </c>
      <c r="EB146" s="234"/>
      <c r="EC146" s="228"/>
      <c r="ED146" s="234"/>
      <c r="EE146" s="228"/>
      <c r="EF146" s="234">
        <f t="shared" si="366"/>
        <v>2602.2058300000008</v>
      </c>
      <c r="EG146" s="228">
        <f t="shared" si="314"/>
        <v>2.8894241777803031E-2</v>
      </c>
      <c r="EH146" s="234">
        <f>SUM(EH148:EH151)</f>
        <v>2602.2058300000008</v>
      </c>
      <c r="EI146" s="235"/>
      <c r="EJ146" s="235"/>
      <c r="EK146" s="234">
        <f>ES146</f>
        <v>87457.462459999995</v>
      </c>
      <c r="EL146" s="228">
        <f t="shared" si="368"/>
        <v>0.97110575822219691</v>
      </c>
      <c r="EM146" s="228" t="e">
        <f t="shared" si="369"/>
        <v>#REF!</v>
      </c>
      <c r="EN146" s="228"/>
      <c r="EO146" s="228"/>
      <c r="EP146" s="228"/>
      <c r="EQ146" s="228"/>
      <c r="ER146" s="228"/>
      <c r="ES146" s="234">
        <f>ES147</f>
        <v>87457.462459999995</v>
      </c>
      <c r="ET146" s="228">
        <f t="shared" si="421"/>
        <v>0.97110575822219691</v>
      </c>
      <c r="EU146" s="238"/>
      <c r="EV146" s="228"/>
      <c r="EW146" s="234"/>
      <c r="EX146" s="228"/>
      <c r="EY146" s="235">
        <f t="shared" si="333"/>
        <v>2602.2058300000008</v>
      </c>
      <c r="EZ146" s="228">
        <f t="shared" si="371"/>
        <v>2.8894241777803031E-2</v>
      </c>
      <c r="FA146" s="235">
        <f>SUM(FA148:FA151)</f>
        <v>2602.2058300000008</v>
      </c>
      <c r="FB146" s="235"/>
      <c r="FC146" s="235"/>
      <c r="FD146" s="234">
        <f>FF146</f>
        <v>0</v>
      </c>
      <c r="FE146" s="228">
        <f t="shared" si="352"/>
        <v>0</v>
      </c>
      <c r="FF146" s="234">
        <f>FF147</f>
        <v>0</v>
      </c>
      <c r="FG146" s="228">
        <f t="shared" si="363"/>
        <v>0</v>
      </c>
      <c r="FH146" s="235"/>
      <c r="FI146" s="235"/>
      <c r="FJ146" s="234"/>
      <c r="FK146" s="228"/>
      <c r="FL146" s="234">
        <f>FN146</f>
        <v>0</v>
      </c>
      <c r="FM146" s="228" t="e">
        <f t="shared" si="354"/>
        <v>#DIV/0!</v>
      </c>
      <c r="FN146" s="234">
        <f>FN147</f>
        <v>0</v>
      </c>
      <c r="FO146" s="228" t="e">
        <f t="shared" si="364"/>
        <v>#REF!</v>
      </c>
      <c r="FP146" s="235"/>
      <c r="FQ146" s="235"/>
      <c r="FR146" s="234"/>
      <c r="FS146" s="228"/>
      <c r="FT146" s="234">
        <f>FV146</f>
        <v>0</v>
      </c>
      <c r="FU146" s="228">
        <f t="shared" si="315"/>
        <v>0</v>
      </c>
      <c r="FV146" s="234">
        <f>FV147</f>
        <v>0</v>
      </c>
      <c r="FW146" s="235"/>
      <c r="FX146" s="235"/>
      <c r="FY146" s="234"/>
      <c r="FZ146" s="228"/>
      <c r="GA146" s="302" t="s">
        <v>294</v>
      </c>
      <c r="GB146" s="242"/>
      <c r="GC146" s="242"/>
      <c r="GD146" s="242"/>
      <c r="GE146" s="242"/>
      <c r="GF146" s="242"/>
      <c r="GG146" s="242"/>
    </row>
    <row r="147" spans="2:189" s="243" customFormat="1" ht="43.5" hidden="1" customHeight="1" x14ac:dyDescent="0.25">
      <c r="B147" s="231"/>
      <c r="C147" s="292" t="s">
        <v>157</v>
      </c>
      <c r="D147" s="233"/>
      <c r="E147" s="234"/>
      <c r="F147" s="234"/>
      <c r="G147" s="234"/>
      <c r="H147" s="234"/>
      <c r="I147" s="234"/>
      <c r="J147" s="234"/>
      <c r="K147" s="234"/>
      <c r="L147" s="234"/>
      <c r="M147" s="234"/>
      <c r="N147" s="234"/>
      <c r="O147" s="234"/>
      <c r="P147" s="234"/>
      <c r="Q147" s="235"/>
      <c r="R147" s="235"/>
      <c r="S147" s="235"/>
      <c r="T147" s="235"/>
      <c r="U147" s="235"/>
      <c r="V147" s="235"/>
      <c r="W147" s="235"/>
      <c r="X147" s="235"/>
      <c r="Y147" s="235"/>
      <c r="Z147" s="235"/>
      <c r="AA147" s="235"/>
      <c r="AB147" s="235"/>
      <c r="AC147" s="235"/>
      <c r="AD147" s="235"/>
      <c r="AE147" s="235"/>
      <c r="AF147" s="235"/>
      <c r="AG147" s="235"/>
      <c r="AH147" s="235"/>
      <c r="AI147" s="235"/>
      <c r="AJ147" s="235"/>
      <c r="AK147" s="235"/>
      <c r="AL147" s="235"/>
      <c r="AM147" s="235"/>
      <c r="AN147" s="235"/>
      <c r="AO147" s="236"/>
      <c r="AP147" s="235"/>
      <c r="AQ147" s="235"/>
      <c r="AR147" s="235"/>
      <c r="AS147" s="235"/>
      <c r="AT147" s="235"/>
      <c r="AU147" s="235"/>
      <c r="AV147" s="235"/>
      <c r="AW147" s="235"/>
      <c r="AX147" s="235"/>
      <c r="AY147" s="235"/>
      <c r="AZ147" s="235"/>
      <c r="BA147" s="235"/>
      <c r="BB147" s="235"/>
      <c r="BC147" s="235"/>
      <c r="BD147" s="235"/>
      <c r="BE147" s="235"/>
      <c r="BF147" s="235"/>
      <c r="BG147" s="235"/>
      <c r="BH147" s="235"/>
      <c r="BI147" s="235"/>
      <c r="BJ147" s="235"/>
      <c r="BK147" s="237"/>
      <c r="BL147" s="238"/>
      <c r="BM147" s="235"/>
      <c r="BN147" s="235"/>
      <c r="BO147" s="235"/>
      <c r="BP147" s="235"/>
      <c r="BQ147" s="235"/>
      <c r="BR147" s="235"/>
      <c r="BS147" s="235"/>
      <c r="BT147" s="235"/>
      <c r="BU147" s="235"/>
      <c r="BV147" s="235"/>
      <c r="BW147" s="235"/>
      <c r="BX147" s="235"/>
      <c r="BY147" s="235"/>
      <c r="BZ147" s="235"/>
      <c r="CA147" s="235"/>
      <c r="CB147" s="235"/>
      <c r="CC147" s="235"/>
      <c r="CD147" s="235"/>
      <c r="CE147" s="238"/>
      <c r="CF147" s="238"/>
      <c r="CG147" s="235"/>
      <c r="CH147" s="235"/>
      <c r="CI147" s="235"/>
      <c r="CJ147" s="235"/>
      <c r="CK147" s="235"/>
      <c r="CL147" s="235"/>
      <c r="CM147" s="235"/>
      <c r="CN147" s="235"/>
      <c r="CO147" s="235"/>
      <c r="CP147" s="235"/>
      <c r="CQ147" s="235"/>
      <c r="CR147" s="235"/>
      <c r="CS147" s="235"/>
      <c r="CT147" s="235"/>
      <c r="CU147" s="235"/>
      <c r="CV147" s="235"/>
      <c r="CW147" s="235"/>
      <c r="CX147" s="235"/>
      <c r="CY147" s="235"/>
      <c r="CZ147" s="235"/>
      <c r="DA147" s="235"/>
      <c r="DB147" s="235"/>
      <c r="DC147" s="235"/>
      <c r="DD147" s="235"/>
      <c r="DE147" s="235"/>
      <c r="DF147" s="235"/>
      <c r="DG147" s="235"/>
      <c r="DH147" s="235"/>
      <c r="DI147" s="235">
        <f>DJ147</f>
        <v>90059.668290000001</v>
      </c>
      <c r="DJ147" s="235">
        <f>SUM(DJ148:DJ151)</f>
        <v>90059.668290000001</v>
      </c>
      <c r="DK147" s="235"/>
      <c r="DL147" s="235"/>
      <c r="DM147" s="235"/>
      <c r="DN147" s="239"/>
      <c r="DO147" s="235"/>
      <c r="DP147" s="235"/>
      <c r="DQ147" s="235"/>
      <c r="DR147" s="235"/>
      <c r="DS147" s="239"/>
      <c r="DT147" s="235"/>
      <c r="DU147" s="235"/>
      <c r="DV147" s="235"/>
      <c r="DW147" s="235"/>
      <c r="DX147" s="235">
        <f>DZ147</f>
        <v>87457.462459999995</v>
      </c>
      <c r="DY147" s="228">
        <f t="shared" si="338"/>
        <v>0.97110575822219691</v>
      </c>
      <c r="DZ147" s="235">
        <f>SUM(DZ148:DZ151)</f>
        <v>87457.462459999995</v>
      </c>
      <c r="EA147" s="228">
        <f t="shared" si="423"/>
        <v>0.97110575822219691</v>
      </c>
      <c r="EB147" s="234"/>
      <c r="EC147" s="228"/>
      <c r="ED147" s="234"/>
      <c r="EE147" s="228"/>
      <c r="EF147" s="234">
        <f>EH147</f>
        <v>2602.2058300000008</v>
      </c>
      <c r="EG147" s="228">
        <f t="shared" si="314"/>
        <v>2.8894241777803031E-2</v>
      </c>
      <c r="EH147" s="234">
        <f>EH148+EH149+EH150+EH151</f>
        <v>2602.2058300000008</v>
      </c>
      <c r="EI147" s="228"/>
      <c r="EJ147" s="228"/>
      <c r="EK147" s="234">
        <f>ES147</f>
        <v>87457.462459999995</v>
      </c>
      <c r="EL147" s="228">
        <f t="shared" si="368"/>
        <v>0.97110575822219691</v>
      </c>
      <c r="EM147" s="228"/>
      <c r="EN147" s="228"/>
      <c r="EO147" s="228"/>
      <c r="EP147" s="228"/>
      <c r="EQ147" s="228"/>
      <c r="ER147" s="228"/>
      <c r="ES147" s="234">
        <f>SUM(ES148:ES151)</f>
        <v>87457.462459999995</v>
      </c>
      <c r="ET147" s="228">
        <f t="shared" si="421"/>
        <v>0.97110575822219691</v>
      </c>
      <c r="EU147" s="238"/>
      <c r="EV147" s="228"/>
      <c r="EW147" s="234"/>
      <c r="EX147" s="228"/>
      <c r="EY147" s="235">
        <f>FA147</f>
        <v>2602.2058300000008</v>
      </c>
      <c r="EZ147" s="228">
        <f t="shared" si="371"/>
        <v>2.8894241777803031E-2</v>
      </c>
      <c r="FA147" s="235">
        <f>FA148+FA149+FA150+FA151</f>
        <v>2602.2058300000008</v>
      </c>
      <c r="FB147" s="235"/>
      <c r="FC147" s="235"/>
      <c r="FD147" s="228"/>
      <c r="FE147" s="228"/>
      <c r="FF147" s="228"/>
      <c r="FG147" s="234" t="e">
        <f>SUM(FG148:FG151)</f>
        <v>#DIV/0!</v>
      </c>
      <c r="FH147" s="235"/>
      <c r="FI147" s="235"/>
      <c r="FJ147" s="234"/>
      <c r="FK147" s="228"/>
      <c r="FL147" s="234">
        <f>FN147</f>
        <v>0</v>
      </c>
      <c r="FM147" s="228" t="e">
        <f t="shared" si="354"/>
        <v>#DIV/0!</v>
      </c>
      <c r="FN147" s="234">
        <f>SUM(FN148:FN151)</f>
        <v>0</v>
      </c>
      <c r="FO147" s="228" t="e">
        <f t="shared" si="364"/>
        <v>#DIV/0!</v>
      </c>
      <c r="FP147" s="235"/>
      <c r="FQ147" s="235"/>
      <c r="FR147" s="234"/>
      <c r="FS147" s="228"/>
      <c r="FT147" s="234">
        <f>FV147</f>
        <v>0</v>
      </c>
      <c r="FU147" s="228">
        <f t="shared" si="315"/>
        <v>0</v>
      </c>
      <c r="FV147" s="234">
        <f>SUM(FV148:FV151)</f>
        <v>0</v>
      </c>
      <c r="FW147" s="235"/>
      <c r="FX147" s="235"/>
      <c r="FY147" s="234"/>
      <c r="FZ147" s="228"/>
      <c r="GA147" s="241"/>
      <c r="GB147" s="242"/>
      <c r="GC147" s="242"/>
      <c r="GD147" s="242"/>
      <c r="GE147" s="242"/>
      <c r="GF147" s="242"/>
      <c r="GG147" s="242"/>
    </row>
    <row r="148" spans="2:189" s="432" customFormat="1" ht="36" hidden="1" customHeight="1" x14ac:dyDescent="0.2">
      <c r="B148" s="299"/>
      <c r="C148" s="439" t="s">
        <v>191</v>
      </c>
      <c r="D148" s="404"/>
      <c r="E148" s="293"/>
      <c r="F148" s="293"/>
      <c r="G148" s="293"/>
      <c r="H148" s="293"/>
      <c r="I148" s="293"/>
      <c r="J148" s="293"/>
      <c r="K148" s="293"/>
      <c r="L148" s="293"/>
      <c r="M148" s="293"/>
      <c r="N148" s="293"/>
      <c r="O148" s="293"/>
      <c r="P148" s="293"/>
      <c r="Q148" s="294"/>
      <c r="R148" s="294"/>
      <c r="S148" s="294"/>
      <c r="T148" s="294"/>
      <c r="U148" s="294"/>
      <c r="V148" s="294"/>
      <c r="W148" s="294"/>
      <c r="X148" s="294"/>
      <c r="Y148" s="294"/>
      <c r="Z148" s="294"/>
      <c r="AA148" s="294"/>
      <c r="AB148" s="294"/>
      <c r="AC148" s="294"/>
      <c r="AD148" s="294"/>
      <c r="AE148" s="294"/>
      <c r="AF148" s="294"/>
      <c r="AG148" s="294"/>
      <c r="AH148" s="294"/>
      <c r="AI148" s="294"/>
      <c r="AJ148" s="294"/>
      <c r="AK148" s="294"/>
      <c r="AL148" s="294"/>
      <c r="AM148" s="294"/>
      <c r="AN148" s="294"/>
      <c r="AO148" s="309"/>
      <c r="AP148" s="294"/>
      <c r="AQ148" s="294"/>
      <c r="AR148" s="294"/>
      <c r="AS148" s="294"/>
      <c r="AT148" s="294"/>
      <c r="AU148" s="294"/>
      <c r="AV148" s="294"/>
      <c r="AW148" s="294"/>
      <c r="AX148" s="294"/>
      <c r="AY148" s="294"/>
      <c r="AZ148" s="294"/>
      <c r="BA148" s="294"/>
      <c r="BB148" s="294"/>
      <c r="BC148" s="294"/>
      <c r="BD148" s="294"/>
      <c r="BE148" s="294"/>
      <c r="BF148" s="294"/>
      <c r="BG148" s="294"/>
      <c r="BH148" s="294"/>
      <c r="BI148" s="294"/>
      <c r="BJ148" s="294"/>
      <c r="BK148" s="310"/>
      <c r="BL148" s="311"/>
      <c r="BM148" s="294"/>
      <c r="BN148" s="294"/>
      <c r="BO148" s="294"/>
      <c r="BP148" s="294"/>
      <c r="BQ148" s="294"/>
      <c r="BR148" s="294"/>
      <c r="BS148" s="294"/>
      <c r="BT148" s="294"/>
      <c r="BU148" s="294"/>
      <c r="BV148" s="294"/>
      <c r="BW148" s="294"/>
      <c r="BX148" s="294"/>
      <c r="BY148" s="294"/>
      <c r="BZ148" s="294"/>
      <c r="CA148" s="294"/>
      <c r="CB148" s="294"/>
      <c r="CC148" s="294"/>
      <c r="CD148" s="294"/>
      <c r="CE148" s="311"/>
      <c r="CF148" s="311"/>
      <c r="CG148" s="294"/>
      <c r="CH148" s="294"/>
      <c r="CI148" s="294"/>
      <c r="CJ148" s="294"/>
      <c r="CK148" s="294"/>
      <c r="CL148" s="294"/>
      <c r="CM148" s="294"/>
      <c r="CN148" s="294"/>
      <c r="CO148" s="294"/>
      <c r="CP148" s="294"/>
      <c r="CQ148" s="294"/>
      <c r="CR148" s="294"/>
      <c r="CS148" s="294"/>
      <c r="CT148" s="294"/>
      <c r="CU148" s="294"/>
      <c r="CV148" s="294"/>
      <c r="CW148" s="294">
        <f>CX148+CY148</f>
        <v>0</v>
      </c>
      <c r="CX148" s="294">
        <v>0</v>
      </c>
      <c r="CY148" s="294"/>
      <c r="CZ148" s="294"/>
      <c r="DA148" s="294"/>
      <c r="DB148" s="294"/>
      <c r="DC148" s="294"/>
      <c r="DD148" s="294"/>
      <c r="DE148" s="294"/>
      <c r="DF148" s="294">
        <f>DG148+DH148</f>
        <v>80937.486799999999</v>
      </c>
      <c r="DG148" s="294">
        <f>DJ148-CX148</f>
        <v>80937.486799999999</v>
      </c>
      <c r="DH148" s="294"/>
      <c r="DI148" s="294">
        <f>DJ148+DL148</f>
        <v>80937.486799999999</v>
      </c>
      <c r="DJ148" s="294">
        <v>80937.486799999999</v>
      </c>
      <c r="DK148" s="294"/>
      <c r="DL148" s="294"/>
      <c r="DM148" s="294">
        <f t="shared" si="331"/>
        <v>80937.486799999999</v>
      </c>
      <c r="DN148" s="339">
        <f t="shared" si="345"/>
        <v>1</v>
      </c>
      <c r="DO148" s="294">
        <f>DJ148</f>
        <v>80937.486799999999</v>
      </c>
      <c r="DP148" s="294"/>
      <c r="DQ148" s="294"/>
      <c r="DR148" s="294">
        <f t="shared" si="347"/>
        <v>0</v>
      </c>
      <c r="DS148" s="339">
        <f t="shared" si="323"/>
        <v>0</v>
      </c>
      <c r="DT148" s="294">
        <f t="shared" si="324"/>
        <v>0</v>
      </c>
      <c r="DU148" s="294"/>
      <c r="DV148" s="294"/>
      <c r="DW148" s="294"/>
      <c r="DX148" s="294">
        <f>DZ148</f>
        <v>80937.486799999999</v>
      </c>
      <c r="DY148" s="312">
        <f t="shared" si="338"/>
        <v>1</v>
      </c>
      <c r="DZ148" s="294">
        <v>80937.486799999999</v>
      </c>
      <c r="EA148" s="312">
        <f t="shared" si="423"/>
        <v>1</v>
      </c>
      <c r="EB148" s="293"/>
      <c r="EC148" s="312"/>
      <c r="ED148" s="293"/>
      <c r="EE148" s="312"/>
      <c r="EF148" s="293">
        <f t="shared" ref="EF148:EF149" si="429">EH148+EI148+EJ148</f>
        <v>0</v>
      </c>
      <c r="EG148" s="228">
        <f t="shared" si="314"/>
        <v>0</v>
      </c>
      <c r="EH148" s="316">
        <f t="shared" ref="EH148:EH151" si="430">DJ148-DZ148</f>
        <v>0</v>
      </c>
      <c r="EI148" s="294"/>
      <c r="EJ148" s="294"/>
      <c r="EK148" s="293">
        <f>ES148</f>
        <v>80937.486799999999</v>
      </c>
      <c r="EL148" s="312">
        <f t="shared" si="368"/>
        <v>1</v>
      </c>
      <c r="EM148" s="312">
        <f>EK148/DM148</f>
        <v>1</v>
      </c>
      <c r="EN148" s="312"/>
      <c r="EO148" s="312"/>
      <c r="EP148" s="312"/>
      <c r="EQ148" s="312"/>
      <c r="ER148" s="312"/>
      <c r="ES148" s="293">
        <v>80937.486799999999</v>
      </c>
      <c r="ET148" s="312">
        <f t="shared" si="421"/>
        <v>1</v>
      </c>
      <c r="EU148" s="311"/>
      <c r="EV148" s="312"/>
      <c r="EW148" s="293"/>
      <c r="EX148" s="312"/>
      <c r="EY148" s="294">
        <f t="shared" si="333"/>
        <v>0</v>
      </c>
      <c r="EZ148" s="228">
        <f t="shared" si="371"/>
        <v>0</v>
      </c>
      <c r="FA148" s="311">
        <f>DJ148-ES148</f>
        <v>0</v>
      </c>
      <c r="FB148" s="294"/>
      <c r="FC148" s="294"/>
      <c r="FD148" s="293">
        <f>FF148</f>
        <v>80937.486799999999</v>
      </c>
      <c r="FE148" s="312">
        <f t="shared" ref="FE148:FE170" si="431">FD148/DI148</f>
        <v>1</v>
      </c>
      <c r="FF148" s="293">
        <v>80937.486799999999</v>
      </c>
      <c r="FG148" s="312">
        <f t="shared" ref="FG148:FG170" si="432">FF148/DJ148</f>
        <v>1</v>
      </c>
      <c r="FH148" s="294"/>
      <c r="FI148" s="294"/>
      <c r="FJ148" s="293"/>
      <c r="FK148" s="312"/>
      <c r="FL148" s="293">
        <f>FN148</f>
        <v>0</v>
      </c>
      <c r="FM148" s="312" t="e">
        <f t="shared" si="354"/>
        <v>#DIV/0!</v>
      </c>
      <c r="FN148" s="293"/>
      <c r="FO148" s="312" t="e">
        <f t="shared" si="364"/>
        <v>#DIV/0!</v>
      </c>
      <c r="FP148" s="294"/>
      <c r="FQ148" s="294"/>
      <c r="FR148" s="293"/>
      <c r="FS148" s="312"/>
      <c r="FT148" s="293">
        <f>FV148</f>
        <v>0</v>
      </c>
      <c r="FU148" s="312">
        <f t="shared" si="315"/>
        <v>0</v>
      </c>
      <c r="FV148" s="293">
        <f>ES148-DZ148</f>
        <v>0</v>
      </c>
      <c r="FW148" s="294"/>
      <c r="FX148" s="294"/>
      <c r="FY148" s="293"/>
      <c r="FZ148" s="312"/>
      <c r="GA148" s="409"/>
      <c r="GB148" s="410"/>
      <c r="GC148" s="410"/>
      <c r="GD148" s="410"/>
      <c r="GE148" s="410"/>
      <c r="GF148" s="410"/>
      <c r="GG148" s="410"/>
    </row>
    <row r="149" spans="2:189" s="432" customFormat="1" ht="30" hidden="1" customHeight="1" x14ac:dyDescent="0.2">
      <c r="B149" s="299"/>
      <c r="C149" s="439" t="s">
        <v>295</v>
      </c>
      <c r="D149" s="404"/>
      <c r="E149" s="293"/>
      <c r="F149" s="293"/>
      <c r="G149" s="293"/>
      <c r="H149" s="293"/>
      <c r="I149" s="293"/>
      <c r="J149" s="293"/>
      <c r="K149" s="293"/>
      <c r="L149" s="293"/>
      <c r="M149" s="293"/>
      <c r="N149" s="293"/>
      <c r="O149" s="293"/>
      <c r="P149" s="293"/>
      <c r="Q149" s="294"/>
      <c r="R149" s="294"/>
      <c r="S149" s="294"/>
      <c r="T149" s="294"/>
      <c r="U149" s="294"/>
      <c r="V149" s="294"/>
      <c r="W149" s="294"/>
      <c r="X149" s="294"/>
      <c r="Y149" s="294"/>
      <c r="Z149" s="294"/>
      <c r="AA149" s="294"/>
      <c r="AB149" s="294"/>
      <c r="AC149" s="294"/>
      <c r="AD149" s="294"/>
      <c r="AE149" s="294"/>
      <c r="AF149" s="294"/>
      <c r="AG149" s="294"/>
      <c r="AH149" s="294"/>
      <c r="AI149" s="294"/>
      <c r="AJ149" s="294"/>
      <c r="AK149" s="294"/>
      <c r="AL149" s="294"/>
      <c r="AM149" s="294"/>
      <c r="AN149" s="294"/>
      <c r="AO149" s="309"/>
      <c r="AP149" s="294"/>
      <c r="AQ149" s="294"/>
      <c r="AR149" s="294"/>
      <c r="AS149" s="294"/>
      <c r="AT149" s="294"/>
      <c r="AU149" s="294"/>
      <c r="AV149" s="294"/>
      <c r="AW149" s="294"/>
      <c r="AX149" s="294"/>
      <c r="AY149" s="294"/>
      <c r="AZ149" s="294"/>
      <c r="BA149" s="294"/>
      <c r="BB149" s="294"/>
      <c r="BC149" s="294"/>
      <c r="BD149" s="294"/>
      <c r="BE149" s="294"/>
      <c r="BF149" s="294"/>
      <c r="BG149" s="294"/>
      <c r="BH149" s="294"/>
      <c r="BI149" s="294"/>
      <c r="BJ149" s="294"/>
      <c r="BK149" s="310"/>
      <c r="BL149" s="311"/>
      <c r="BM149" s="294"/>
      <c r="BN149" s="294"/>
      <c r="BO149" s="294"/>
      <c r="BP149" s="294"/>
      <c r="BQ149" s="294"/>
      <c r="BR149" s="294"/>
      <c r="BS149" s="294"/>
      <c r="BT149" s="294"/>
      <c r="BU149" s="294"/>
      <c r="BV149" s="294"/>
      <c r="BW149" s="294"/>
      <c r="BX149" s="294"/>
      <c r="BY149" s="294"/>
      <c r="BZ149" s="294"/>
      <c r="CA149" s="294"/>
      <c r="CB149" s="294"/>
      <c r="CC149" s="294"/>
      <c r="CD149" s="294"/>
      <c r="CE149" s="311"/>
      <c r="CF149" s="311"/>
      <c r="CG149" s="294"/>
      <c r="CH149" s="294"/>
      <c r="CI149" s="294"/>
      <c r="CJ149" s="294"/>
      <c r="CK149" s="294"/>
      <c r="CL149" s="294"/>
      <c r="CM149" s="294"/>
      <c r="CN149" s="294"/>
      <c r="CO149" s="294"/>
      <c r="CP149" s="294"/>
      <c r="CQ149" s="294"/>
      <c r="CR149" s="294"/>
      <c r="CS149" s="294"/>
      <c r="CT149" s="294"/>
      <c r="CU149" s="294"/>
      <c r="CV149" s="294"/>
      <c r="CW149" s="294">
        <f t="shared" ref="CW149:CW151" si="433">CX149+CY149</f>
        <v>0</v>
      </c>
      <c r="CX149" s="294">
        <v>0</v>
      </c>
      <c r="CY149" s="294"/>
      <c r="CZ149" s="294"/>
      <c r="DA149" s="294"/>
      <c r="DB149" s="294"/>
      <c r="DC149" s="294"/>
      <c r="DD149" s="294"/>
      <c r="DE149" s="294"/>
      <c r="DF149" s="294">
        <f t="shared" ref="DF149:DF151" si="434">DG149+DH149</f>
        <v>6804.3027600000005</v>
      </c>
      <c r="DG149" s="294">
        <f t="shared" ref="DG149:DG151" si="435">DJ149-CX149</f>
        <v>6804.3027600000005</v>
      </c>
      <c r="DH149" s="294"/>
      <c r="DI149" s="294">
        <f>DJ149+DL149</f>
        <v>6804.3027600000005</v>
      </c>
      <c r="DJ149" s="294">
        <f>9122.18149-DJ151</f>
        <v>6804.3027600000005</v>
      </c>
      <c r="DK149" s="294"/>
      <c r="DL149" s="294"/>
      <c r="DM149" s="294" t="e">
        <f t="shared" si="331"/>
        <v>#REF!</v>
      </c>
      <c r="DN149" s="339" t="e">
        <f t="shared" si="345"/>
        <v>#REF!</v>
      </c>
      <c r="DO149" s="294" t="e">
        <f>30357.258-DO151-#REF!</f>
        <v>#REF!</v>
      </c>
      <c r="DP149" s="294"/>
      <c r="DQ149" s="294"/>
      <c r="DR149" s="294" t="e">
        <f t="shared" si="347"/>
        <v>#REF!</v>
      </c>
      <c r="DS149" s="339" t="e">
        <f t="shared" si="323"/>
        <v>#REF!</v>
      </c>
      <c r="DT149" s="294" t="e">
        <f t="shared" si="324"/>
        <v>#REF!</v>
      </c>
      <c r="DU149" s="294"/>
      <c r="DV149" s="294"/>
      <c r="DW149" s="294"/>
      <c r="DX149" s="294">
        <f t="shared" ref="DX149:DX151" si="436">DZ149</f>
        <v>6506.4206599999998</v>
      </c>
      <c r="DY149" s="312">
        <f t="shared" si="338"/>
        <v>0.95622151004932643</v>
      </c>
      <c r="DZ149" s="294">
        <f>6519.97566-DZ151</f>
        <v>6506.4206599999998</v>
      </c>
      <c r="EA149" s="312">
        <f t="shared" si="423"/>
        <v>0.95622151004932643</v>
      </c>
      <c r="EB149" s="293"/>
      <c r="EC149" s="312"/>
      <c r="ED149" s="293"/>
      <c r="EE149" s="312"/>
      <c r="EF149" s="293">
        <f t="shared" si="429"/>
        <v>297.88210000000072</v>
      </c>
      <c r="EG149" s="228">
        <f t="shared" si="314"/>
        <v>4.3778489950673606E-2</v>
      </c>
      <c r="EH149" s="316">
        <f t="shared" si="430"/>
        <v>297.88210000000072</v>
      </c>
      <c r="EI149" s="294"/>
      <c r="EJ149" s="294"/>
      <c r="EK149" s="293">
        <f t="shared" ref="EK149:EK160" si="437">ES149</f>
        <v>6506.4206599999998</v>
      </c>
      <c r="EL149" s="312">
        <f t="shared" si="368"/>
        <v>0.95622151004932643</v>
      </c>
      <c r="EM149" s="312" t="e">
        <f>EK149/DM149</f>
        <v>#REF!</v>
      </c>
      <c r="EN149" s="312"/>
      <c r="EO149" s="312"/>
      <c r="EP149" s="312"/>
      <c r="EQ149" s="312"/>
      <c r="ER149" s="312"/>
      <c r="ES149" s="293">
        <f>6519.97566-ES151</f>
        <v>6506.4206599999998</v>
      </c>
      <c r="ET149" s="312">
        <f t="shared" si="421"/>
        <v>0.95622151004932643</v>
      </c>
      <c r="EU149" s="311"/>
      <c r="EV149" s="312"/>
      <c r="EW149" s="293"/>
      <c r="EX149" s="312"/>
      <c r="EY149" s="294">
        <f t="shared" si="333"/>
        <v>297.88210000000072</v>
      </c>
      <c r="EZ149" s="228">
        <f t="shared" si="371"/>
        <v>4.3778489950673606E-2</v>
      </c>
      <c r="FA149" s="311">
        <f>DJ149-ES149</f>
        <v>297.88210000000072</v>
      </c>
      <c r="FB149" s="294"/>
      <c r="FC149" s="294"/>
      <c r="FD149" s="293">
        <f t="shared" ref="FD149:FD151" si="438">FF149</f>
        <v>5056.5355300000001</v>
      </c>
      <c r="FE149" s="312">
        <f t="shared" si="431"/>
        <v>0.74313793908841286</v>
      </c>
      <c r="FF149" s="293">
        <f>5070.09053-FF150-FF151</f>
        <v>5056.5355300000001</v>
      </c>
      <c r="FG149" s="312">
        <f t="shared" si="432"/>
        <v>0.74313793908841286</v>
      </c>
      <c r="FH149" s="294"/>
      <c r="FI149" s="294"/>
      <c r="FJ149" s="293"/>
      <c r="FK149" s="312"/>
      <c r="FL149" s="293">
        <f t="shared" ref="FL149:FL151" si="439">FN149</f>
        <v>0</v>
      </c>
      <c r="FM149" s="312" t="e">
        <f t="shared" si="354"/>
        <v>#DIV/0!</v>
      </c>
      <c r="FN149" s="293"/>
      <c r="FO149" s="312" t="e">
        <f t="shared" si="364"/>
        <v>#REF!</v>
      </c>
      <c r="FP149" s="294"/>
      <c r="FQ149" s="294"/>
      <c r="FR149" s="293"/>
      <c r="FS149" s="312"/>
      <c r="FT149" s="293">
        <f t="shared" ref="FT149:FT151" si="440">FV149</f>
        <v>0</v>
      </c>
      <c r="FU149" s="312">
        <f t="shared" si="315"/>
        <v>0</v>
      </c>
      <c r="FV149" s="293">
        <f>ES149-DZ149</f>
        <v>0</v>
      </c>
      <c r="FW149" s="294"/>
      <c r="FX149" s="294"/>
      <c r="FY149" s="293"/>
      <c r="FZ149" s="312"/>
      <c r="GA149" s="409"/>
      <c r="GB149" s="410"/>
      <c r="GC149" s="410"/>
      <c r="GD149" s="410"/>
      <c r="GE149" s="410"/>
      <c r="GF149" s="410"/>
      <c r="GG149" s="410"/>
    </row>
    <row r="150" spans="2:189" s="432" customFormat="1" ht="48.75" hidden="1" customHeight="1" x14ac:dyDescent="0.2">
      <c r="B150" s="299"/>
      <c r="C150" s="439" t="s">
        <v>186</v>
      </c>
      <c r="D150" s="404"/>
      <c r="E150" s="293"/>
      <c r="F150" s="293"/>
      <c r="G150" s="293"/>
      <c r="H150" s="293"/>
      <c r="I150" s="293"/>
      <c r="J150" s="293"/>
      <c r="K150" s="293"/>
      <c r="L150" s="293"/>
      <c r="M150" s="293"/>
      <c r="N150" s="293"/>
      <c r="O150" s="293"/>
      <c r="P150" s="293"/>
      <c r="Q150" s="294"/>
      <c r="R150" s="294"/>
      <c r="S150" s="294"/>
      <c r="T150" s="294"/>
      <c r="U150" s="294"/>
      <c r="V150" s="294"/>
      <c r="W150" s="294"/>
      <c r="X150" s="294"/>
      <c r="Y150" s="294"/>
      <c r="Z150" s="294"/>
      <c r="AA150" s="294"/>
      <c r="AB150" s="294"/>
      <c r="AC150" s="294"/>
      <c r="AD150" s="294"/>
      <c r="AE150" s="294"/>
      <c r="AF150" s="294"/>
      <c r="AG150" s="294"/>
      <c r="AH150" s="294"/>
      <c r="AI150" s="294"/>
      <c r="AJ150" s="294"/>
      <c r="AK150" s="294"/>
      <c r="AL150" s="294"/>
      <c r="AM150" s="294"/>
      <c r="AN150" s="294"/>
      <c r="AO150" s="309"/>
      <c r="AP150" s="294"/>
      <c r="AQ150" s="294"/>
      <c r="AR150" s="294"/>
      <c r="AS150" s="294"/>
      <c r="AT150" s="294"/>
      <c r="AU150" s="294"/>
      <c r="AV150" s="294"/>
      <c r="AW150" s="294"/>
      <c r="AX150" s="294"/>
      <c r="AY150" s="294"/>
      <c r="AZ150" s="294"/>
      <c r="BA150" s="294"/>
      <c r="BB150" s="294"/>
      <c r="BC150" s="294"/>
      <c r="BD150" s="294"/>
      <c r="BE150" s="294"/>
      <c r="BF150" s="294"/>
      <c r="BG150" s="294"/>
      <c r="BH150" s="294"/>
      <c r="BI150" s="294"/>
      <c r="BJ150" s="294"/>
      <c r="BK150" s="310"/>
      <c r="BL150" s="311"/>
      <c r="BM150" s="294"/>
      <c r="BN150" s="294"/>
      <c r="BO150" s="294"/>
      <c r="BP150" s="294"/>
      <c r="BQ150" s="294"/>
      <c r="BR150" s="294"/>
      <c r="BS150" s="294"/>
      <c r="BT150" s="294"/>
      <c r="BU150" s="294"/>
      <c r="BV150" s="294"/>
      <c r="BW150" s="294"/>
      <c r="BX150" s="294"/>
      <c r="BY150" s="294"/>
      <c r="BZ150" s="294"/>
      <c r="CA150" s="294"/>
      <c r="CB150" s="294"/>
      <c r="CC150" s="294"/>
      <c r="CD150" s="294"/>
      <c r="CE150" s="311"/>
      <c r="CF150" s="311"/>
      <c r="CG150" s="294"/>
      <c r="CH150" s="294"/>
      <c r="CI150" s="294"/>
      <c r="CJ150" s="294"/>
      <c r="CK150" s="294"/>
      <c r="CL150" s="294"/>
      <c r="CM150" s="294"/>
      <c r="CN150" s="294"/>
      <c r="CO150" s="294"/>
      <c r="CP150" s="294"/>
      <c r="CQ150" s="294"/>
      <c r="CR150" s="294"/>
      <c r="CS150" s="294"/>
      <c r="CT150" s="294"/>
      <c r="CU150" s="294"/>
      <c r="CV150" s="294"/>
      <c r="CW150" s="294"/>
      <c r="CX150" s="294"/>
      <c r="CY150" s="294"/>
      <c r="CZ150" s="294"/>
      <c r="DA150" s="294"/>
      <c r="DB150" s="294"/>
      <c r="DC150" s="294"/>
      <c r="DD150" s="294"/>
      <c r="DE150" s="294"/>
      <c r="DF150" s="294"/>
      <c r="DG150" s="294"/>
      <c r="DH150" s="294"/>
      <c r="DI150" s="294">
        <f>DJ150+DL150</f>
        <v>0</v>
      </c>
      <c r="DJ150" s="294">
        <v>0</v>
      </c>
      <c r="DK150" s="294"/>
      <c r="DL150" s="294"/>
      <c r="DM150" s="294"/>
      <c r="DN150" s="339"/>
      <c r="DO150" s="294"/>
      <c r="DP150" s="294"/>
      <c r="DQ150" s="294"/>
      <c r="DR150" s="294"/>
      <c r="DS150" s="339"/>
      <c r="DT150" s="294"/>
      <c r="DU150" s="294"/>
      <c r="DV150" s="294"/>
      <c r="DW150" s="294"/>
      <c r="DX150" s="294">
        <f t="shared" si="436"/>
        <v>0</v>
      </c>
      <c r="DY150" s="312" t="e">
        <f t="shared" si="338"/>
        <v>#DIV/0!</v>
      </c>
      <c r="DZ150" s="294">
        <v>0</v>
      </c>
      <c r="EA150" s="312" t="e">
        <f t="shared" si="423"/>
        <v>#DIV/0!</v>
      </c>
      <c r="EB150" s="293"/>
      <c r="EC150" s="312"/>
      <c r="ED150" s="293"/>
      <c r="EE150" s="312"/>
      <c r="EF150" s="293">
        <f>EH150</f>
        <v>0</v>
      </c>
      <c r="EG150" s="228" t="e">
        <f t="shared" si="314"/>
        <v>#DIV/0!</v>
      </c>
      <c r="EH150" s="316">
        <f t="shared" si="430"/>
        <v>0</v>
      </c>
      <c r="EI150" s="294"/>
      <c r="EJ150" s="294"/>
      <c r="EK150" s="293">
        <f t="shared" si="437"/>
        <v>0</v>
      </c>
      <c r="EL150" s="312" t="e">
        <f t="shared" si="368"/>
        <v>#DIV/0!</v>
      </c>
      <c r="EM150" s="312"/>
      <c r="EN150" s="312"/>
      <c r="EO150" s="312"/>
      <c r="EP150" s="312"/>
      <c r="EQ150" s="312"/>
      <c r="ER150" s="312"/>
      <c r="ES150" s="293">
        <v>0</v>
      </c>
      <c r="ET150" s="312" t="e">
        <f t="shared" si="421"/>
        <v>#DIV/0!</v>
      </c>
      <c r="EU150" s="311"/>
      <c r="EV150" s="312"/>
      <c r="EW150" s="293"/>
      <c r="EX150" s="312"/>
      <c r="EY150" s="294">
        <f>FA150</f>
        <v>0</v>
      </c>
      <c r="EZ150" s="228" t="e">
        <f t="shared" si="371"/>
        <v>#DIV/0!</v>
      </c>
      <c r="FA150" s="311">
        <f>DJ150-ES150</f>
        <v>0</v>
      </c>
      <c r="FB150" s="294"/>
      <c r="FC150" s="294"/>
      <c r="FD150" s="293">
        <f t="shared" si="438"/>
        <v>0</v>
      </c>
      <c r="FE150" s="312" t="e">
        <f t="shared" si="431"/>
        <v>#DIV/0!</v>
      </c>
      <c r="FF150" s="293">
        <v>0</v>
      </c>
      <c r="FG150" s="312" t="e">
        <f t="shared" si="432"/>
        <v>#DIV/0!</v>
      </c>
      <c r="FH150" s="294"/>
      <c r="FI150" s="294"/>
      <c r="FJ150" s="293"/>
      <c r="FK150" s="312"/>
      <c r="FL150" s="293">
        <f t="shared" si="439"/>
        <v>0</v>
      </c>
      <c r="FM150" s="312" t="e">
        <f t="shared" si="354"/>
        <v>#DIV/0!</v>
      </c>
      <c r="FN150" s="293"/>
      <c r="FO150" s="312" t="e">
        <f t="shared" si="364"/>
        <v>#DIV/0!</v>
      </c>
      <c r="FP150" s="294"/>
      <c r="FQ150" s="294"/>
      <c r="FR150" s="293"/>
      <c r="FS150" s="312"/>
      <c r="FT150" s="293">
        <f t="shared" si="440"/>
        <v>0</v>
      </c>
      <c r="FU150" s="312" t="e">
        <f t="shared" si="315"/>
        <v>#DIV/0!</v>
      </c>
      <c r="FV150" s="293">
        <f>ES150-DZ150</f>
        <v>0</v>
      </c>
      <c r="FW150" s="294"/>
      <c r="FX150" s="294"/>
      <c r="FY150" s="293"/>
      <c r="FZ150" s="312"/>
      <c r="GA150" s="409"/>
      <c r="GB150" s="410"/>
      <c r="GC150" s="410"/>
      <c r="GD150" s="410"/>
      <c r="GE150" s="410"/>
      <c r="GF150" s="410"/>
      <c r="GG150" s="410"/>
    </row>
    <row r="151" spans="2:189" s="432" customFormat="1" ht="45" hidden="1" customHeight="1" x14ac:dyDescent="0.2">
      <c r="B151" s="299"/>
      <c r="C151" s="439" t="s">
        <v>185</v>
      </c>
      <c r="D151" s="404"/>
      <c r="E151" s="293"/>
      <c r="F151" s="293"/>
      <c r="G151" s="293"/>
      <c r="H151" s="293"/>
      <c r="I151" s="293"/>
      <c r="J151" s="293"/>
      <c r="K151" s="293"/>
      <c r="L151" s="293"/>
      <c r="M151" s="293"/>
      <c r="N151" s="293"/>
      <c r="O151" s="293"/>
      <c r="P151" s="293"/>
      <c r="Q151" s="294"/>
      <c r="R151" s="294"/>
      <c r="S151" s="294"/>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309"/>
      <c r="AP151" s="294"/>
      <c r="AQ151" s="294"/>
      <c r="AR151" s="294"/>
      <c r="AS151" s="294"/>
      <c r="AT151" s="294"/>
      <c r="AU151" s="294"/>
      <c r="AV151" s="294"/>
      <c r="AW151" s="294"/>
      <c r="AX151" s="294"/>
      <c r="AY151" s="294"/>
      <c r="AZ151" s="294"/>
      <c r="BA151" s="294"/>
      <c r="BB151" s="294"/>
      <c r="BC151" s="294"/>
      <c r="BD151" s="294"/>
      <c r="BE151" s="294"/>
      <c r="BF151" s="294"/>
      <c r="BG151" s="294"/>
      <c r="BH151" s="294"/>
      <c r="BI151" s="294"/>
      <c r="BJ151" s="294"/>
      <c r="BK151" s="310"/>
      <c r="BL151" s="311"/>
      <c r="BM151" s="294"/>
      <c r="BN151" s="294"/>
      <c r="BO151" s="294"/>
      <c r="BP151" s="294"/>
      <c r="BQ151" s="294"/>
      <c r="BR151" s="294"/>
      <c r="BS151" s="294"/>
      <c r="BT151" s="294"/>
      <c r="BU151" s="294"/>
      <c r="BV151" s="294"/>
      <c r="BW151" s="294"/>
      <c r="BX151" s="294"/>
      <c r="BY151" s="294"/>
      <c r="BZ151" s="294"/>
      <c r="CA151" s="294"/>
      <c r="CB151" s="294"/>
      <c r="CC151" s="294"/>
      <c r="CD151" s="294"/>
      <c r="CE151" s="311"/>
      <c r="CF151" s="311"/>
      <c r="CG151" s="294"/>
      <c r="CH151" s="294"/>
      <c r="CI151" s="294"/>
      <c r="CJ151" s="294"/>
      <c r="CK151" s="294"/>
      <c r="CL151" s="294"/>
      <c r="CM151" s="294"/>
      <c r="CN151" s="294"/>
      <c r="CO151" s="294"/>
      <c r="CP151" s="294"/>
      <c r="CQ151" s="294"/>
      <c r="CR151" s="294"/>
      <c r="CS151" s="294"/>
      <c r="CT151" s="294"/>
      <c r="CU151" s="294"/>
      <c r="CV151" s="294"/>
      <c r="CW151" s="294">
        <f t="shared" si="433"/>
        <v>0</v>
      </c>
      <c r="CX151" s="294">
        <v>0</v>
      </c>
      <c r="CY151" s="294"/>
      <c r="CZ151" s="294"/>
      <c r="DA151" s="294"/>
      <c r="DB151" s="294"/>
      <c r="DC151" s="294"/>
      <c r="DD151" s="294"/>
      <c r="DE151" s="294"/>
      <c r="DF151" s="294">
        <f t="shared" si="434"/>
        <v>2317.8787299999999</v>
      </c>
      <c r="DG151" s="294">
        <f t="shared" si="435"/>
        <v>2317.8787299999999</v>
      </c>
      <c r="DH151" s="294"/>
      <c r="DI151" s="294">
        <f>DJ151+DL151</f>
        <v>2317.8787299999999</v>
      </c>
      <c r="DJ151" s="294">
        <v>2317.8787299999999</v>
      </c>
      <c r="DK151" s="294"/>
      <c r="DL151" s="294"/>
      <c r="DM151" s="294">
        <f t="shared" si="331"/>
        <v>3021.73</v>
      </c>
      <c r="DN151" s="339">
        <f t="shared" si="345"/>
        <v>1.3036618184075575</v>
      </c>
      <c r="DO151" s="294">
        <v>3021.73</v>
      </c>
      <c r="DP151" s="294"/>
      <c r="DQ151" s="294"/>
      <c r="DR151" s="294">
        <f t="shared" si="347"/>
        <v>-703.85127000000011</v>
      </c>
      <c r="DS151" s="339">
        <f t="shared" si="323"/>
        <v>-0.30366181840755757</v>
      </c>
      <c r="DT151" s="294">
        <f t="shared" si="324"/>
        <v>-703.85127000000011</v>
      </c>
      <c r="DU151" s="294"/>
      <c r="DV151" s="294"/>
      <c r="DW151" s="294"/>
      <c r="DX151" s="294">
        <f t="shared" si="436"/>
        <v>13.555</v>
      </c>
      <c r="DY151" s="312">
        <f t="shared" si="338"/>
        <v>5.8480194949629659E-3</v>
      </c>
      <c r="DZ151" s="294">
        <v>13.555</v>
      </c>
      <c r="EA151" s="312">
        <f t="shared" si="423"/>
        <v>5.8480194949629659E-3</v>
      </c>
      <c r="EB151" s="293"/>
      <c r="EC151" s="312"/>
      <c r="ED151" s="293"/>
      <c r="EE151" s="312"/>
      <c r="EF151" s="293">
        <f t="shared" ref="EF151:EF152" si="441">EH151+EI151+EJ151</f>
        <v>2304.3237300000001</v>
      </c>
      <c r="EG151" s="228">
        <f t="shared" si="314"/>
        <v>0.99415198050503706</v>
      </c>
      <c r="EH151" s="316">
        <f t="shared" si="430"/>
        <v>2304.3237300000001</v>
      </c>
      <c r="EI151" s="294"/>
      <c r="EJ151" s="294"/>
      <c r="EK151" s="293">
        <f t="shared" si="437"/>
        <v>13.555</v>
      </c>
      <c r="EL151" s="312">
        <f t="shared" si="368"/>
        <v>5.8480194949629659E-3</v>
      </c>
      <c r="EM151" s="312">
        <f>EK151/DM151</f>
        <v>4.485840892468884E-3</v>
      </c>
      <c r="EN151" s="312"/>
      <c r="EO151" s="312"/>
      <c r="EP151" s="312"/>
      <c r="EQ151" s="312"/>
      <c r="ER151" s="312"/>
      <c r="ES151" s="293">
        <v>13.555</v>
      </c>
      <c r="ET151" s="312">
        <f t="shared" si="421"/>
        <v>5.8480194949629659E-3</v>
      </c>
      <c r="EU151" s="311"/>
      <c r="EV151" s="312"/>
      <c r="EW151" s="293"/>
      <c r="EX151" s="312"/>
      <c r="EY151" s="294">
        <f t="shared" si="333"/>
        <v>2304.3237300000001</v>
      </c>
      <c r="EZ151" s="228">
        <f t="shared" si="371"/>
        <v>0.99415198050503706</v>
      </c>
      <c r="FA151" s="311">
        <f>DJ151-ES151</f>
        <v>2304.3237300000001</v>
      </c>
      <c r="FB151" s="294"/>
      <c r="FC151" s="294"/>
      <c r="FD151" s="293">
        <f t="shared" si="438"/>
        <v>13.555</v>
      </c>
      <c r="FE151" s="312">
        <f t="shared" si="431"/>
        <v>5.8480194949629659E-3</v>
      </c>
      <c r="FF151" s="293">
        <f>ES151</f>
        <v>13.555</v>
      </c>
      <c r="FG151" s="312">
        <f t="shared" si="432"/>
        <v>5.8480194949629659E-3</v>
      </c>
      <c r="FH151" s="294"/>
      <c r="FI151" s="294"/>
      <c r="FJ151" s="293"/>
      <c r="FK151" s="312"/>
      <c r="FL151" s="293">
        <f t="shared" si="439"/>
        <v>0</v>
      </c>
      <c r="FM151" s="312" t="e">
        <f t="shared" si="354"/>
        <v>#DIV/0!</v>
      </c>
      <c r="FN151" s="293"/>
      <c r="FO151" s="312">
        <f t="shared" si="364"/>
        <v>0</v>
      </c>
      <c r="FP151" s="294"/>
      <c r="FQ151" s="294"/>
      <c r="FR151" s="293"/>
      <c r="FS151" s="312"/>
      <c r="FT151" s="293">
        <f t="shared" si="440"/>
        <v>0</v>
      </c>
      <c r="FU151" s="312">
        <f t="shared" si="315"/>
        <v>0</v>
      </c>
      <c r="FV151" s="293">
        <f>ES151-DZ151</f>
        <v>0</v>
      </c>
      <c r="FW151" s="294"/>
      <c r="FX151" s="294"/>
      <c r="FY151" s="293"/>
      <c r="FZ151" s="312"/>
      <c r="GA151" s="409"/>
      <c r="GB151" s="410"/>
      <c r="GC151" s="410"/>
      <c r="GD151" s="410"/>
      <c r="GE151" s="410"/>
      <c r="GF151" s="410"/>
      <c r="GG151" s="410"/>
    </row>
    <row r="152" spans="2:189" s="243" customFormat="1" ht="100.5" hidden="1" customHeight="1" x14ac:dyDescent="0.25">
      <c r="B152" s="231" t="s">
        <v>296</v>
      </c>
      <c r="C152" s="367" t="s">
        <v>297</v>
      </c>
      <c r="D152" s="233"/>
      <c r="E152" s="234"/>
      <c r="F152" s="234"/>
      <c r="G152" s="234"/>
      <c r="H152" s="234"/>
      <c r="I152" s="234"/>
      <c r="J152" s="234"/>
      <c r="K152" s="234"/>
      <c r="L152" s="234"/>
      <c r="M152" s="234"/>
      <c r="N152" s="234"/>
      <c r="O152" s="234"/>
      <c r="P152" s="234"/>
      <c r="Q152" s="235"/>
      <c r="R152" s="235"/>
      <c r="S152" s="235"/>
      <c r="T152" s="235"/>
      <c r="U152" s="235"/>
      <c r="V152" s="235"/>
      <c r="W152" s="235"/>
      <c r="X152" s="235"/>
      <c r="Y152" s="235"/>
      <c r="Z152" s="235"/>
      <c r="AA152" s="235"/>
      <c r="AB152" s="235"/>
      <c r="AC152" s="235"/>
      <c r="AD152" s="235"/>
      <c r="AE152" s="235"/>
      <c r="AF152" s="235"/>
      <c r="AG152" s="235"/>
      <c r="AH152" s="235"/>
      <c r="AI152" s="235"/>
      <c r="AJ152" s="235"/>
      <c r="AK152" s="235"/>
      <c r="AL152" s="235"/>
      <c r="AM152" s="235"/>
      <c r="AN152" s="235"/>
      <c r="AO152" s="236"/>
      <c r="AP152" s="235"/>
      <c r="AQ152" s="235"/>
      <c r="AR152" s="235"/>
      <c r="AS152" s="235"/>
      <c r="AT152" s="235"/>
      <c r="AU152" s="235"/>
      <c r="AV152" s="235"/>
      <c r="AW152" s="235"/>
      <c r="AX152" s="235"/>
      <c r="AY152" s="235"/>
      <c r="AZ152" s="235"/>
      <c r="BA152" s="235"/>
      <c r="BB152" s="235"/>
      <c r="BC152" s="235"/>
      <c r="BD152" s="235"/>
      <c r="BE152" s="235"/>
      <c r="BF152" s="235"/>
      <c r="BG152" s="235"/>
      <c r="BH152" s="235"/>
      <c r="BI152" s="235"/>
      <c r="BJ152" s="235"/>
      <c r="BK152" s="237"/>
      <c r="BL152" s="238"/>
      <c r="BM152" s="235"/>
      <c r="BN152" s="235"/>
      <c r="BO152" s="235"/>
      <c r="BP152" s="235"/>
      <c r="BQ152" s="235"/>
      <c r="BR152" s="235"/>
      <c r="BS152" s="235"/>
      <c r="BT152" s="235"/>
      <c r="BU152" s="235"/>
      <c r="BV152" s="235"/>
      <c r="BW152" s="235"/>
      <c r="BX152" s="235"/>
      <c r="BY152" s="235"/>
      <c r="BZ152" s="235"/>
      <c r="CA152" s="235"/>
      <c r="CB152" s="235"/>
      <c r="CC152" s="235"/>
      <c r="CD152" s="235"/>
      <c r="CE152" s="238"/>
      <c r="CF152" s="238"/>
      <c r="CG152" s="235"/>
      <c r="CH152" s="235"/>
      <c r="CI152" s="235"/>
      <c r="CJ152" s="235"/>
      <c r="CK152" s="235"/>
      <c r="CL152" s="235"/>
      <c r="CM152" s="235"/>
      <c r="CN152" s="235"/>
      <c r="CO152" s="235"/>
      <c r="CP152" s="235"/>
      <c r="CQ152" s="235"/>
      <c r="CR152" s="235"/>
      <c r="CS152" s="235"/>
      <c r="CT152" s="235"/>
      <c r="CU152" s="235"/>
      <c r="CV152" s="235"/>
      <c r="CW152" s="235">
        <f>CX152</f>
        <v>0</v>
      </c>
      <c r="CX152" s="235">
        <f>CX154+CX155+CX156</f>
        <v>0</v>
      </c>
      <c r="CY152" s="235">
        <f t="shared" ref="CY152:DE152" si="442">CY134</f>
        <v>0</v>
      </c>
      <c r="CZ152" s="235">
        <f t="shared" si="442"/>
        <v>10000</v>
      </c>
      <c r="DA152" s="235">
        <f t="shared" si="442"/>
        <v>10000</v>
      </c>
      <c r="DB152" s="235">
        <f t="shared" si="442"/>
        <v>0</v>
      </c>
      <c r="DC152" s="235" t="e">
        <f t="shared" si="442"/>
        <v>#DIV/0!</v>
      </c>
      <c r="DD152" s="235" t="e">
        <f t="shared" si="442"/>
        <v>#DIV/0!</v>
      </c>
      <c r="DE152" s="235">
        <f t="shared" si="442"/>
        <v>0</v>
      </c>
      <c r="DF152" s="235">
        <f>DG152</f>
        <v>0</v>
      </c>
      <c r="DG152" s="235">
        <f>DG154+DG155+DG156</f>
        <v>0</v>
      </c>
      <c r="DH152" s="235">
        <f>DH134</f>
        <v>0</v>
      </c>
      <c r="DI152" s="235">
        <f>DJ152</f>
        <v>0</v>
      </c>
      <c r="DJ152" s="235">
        <f>DJ154+DJ155+DJ156</f>
        <v>0</v>
      </c>
      <c r="DK152" s="235"/>
      <c r="DL152" s="235"/>
      <c r="DM152" s="235">
        <f t="shared" si="331"/>
        <v>7021.93</v>
      </c>
      <c r="DN152" s="239" t="e">
        <f t="shared" si="345"/>
        <v>#DIV/0!</v>
      </c>
      <c r="DO152" s="235">
        <f>DO154+DO155+DO156</f>
        <v>7021.93</v>
      </c>
      <c r="DP152" s="235"/>
      <c r="DQ152" s="235">
        <f>DQ134</f>
        <v>0</v>
      </c>
      <c r="DR152" s="235">
        <f t="shared" si="347"/>
        <v>-7021.93</v>
      </c>
      <c r="DS152" s="239" t="e">
        <f t="shared" si="323"/>
        <v>#DIV/0!</v>
      </c>
      <c r="DT152" s="235">
        <f t="shared" si="324"/>
        <v>-7021.93</v>
      </c>
      <c r="DU152" s="235"/>
      <c r="DV152" s="235"/>
      <c r="DW152" s="235"/>
      <c r="DX152" s="235">
        <f>DZ152</f>
        <v>0</v>
      </c>
      <c r="DY152" s="228" t="e">
        <f t="shared" si="338"/>
        <v>#DIV/0!</v>
      </c>
      <c r="DZ152" s="235">
        <f>DZ154+DZ155+DZ156</f>
        <v>0</v>
      </c>
      <c r="EA152" s="228" t="e">
        <f t="shared" si="423"/>
        <v>#DIV/0!</v>
      </c>
      <c r="EB152" s="234"/>
      <c r="EC152" s="228"/>
      <c r="ED152" s="234"/>
      <c r="EE152" s="228"/>
      <c r="EF152" s="234">
        <f t="shared" si="441"/>
        <v>0</v>
      </c>
      <c r="EG152" s="228" t="e">
        <f t="shared" si="314"/>
        <v>#DIV/0!</v>
      </c>
      <c r="EH152" s="234">
        <f>EH154+EH155+EH156</f>
        <v>0</v>
      </c>
      <c r="EI152" s="235"/>
      <c r="EJ152" s="235"/>
      <c r="EK152" s="234">
        <f t="shared" si="437"/>
        <v>0</v>
      </c>
      <c r="EL152" s="228" t="e">
        <f t="shared" si="368"/>
        <v>#DIV/0!</v>
      </c>
      <c r="EM152" s="228">
        <f>EK152/DM152</f>
        <v>0</v>
      </c>
      <c r="EN152" s="228"/>
      <c r="EO152" s="228"/>
      <c r="EP152" s="228"/>
      <c r="EQ152" s="228"/>
      <c r="ER152" s="228"/>
      <c r="ES152" s="234">
        <f>ES154+ES155+ES156</f>
        <v>0</v>
      </c>
      <c r="ET152" s="228" t="e">
        <f t="shared" si="421"/>
        <v>#DIV/0!</v>
      </c>
      <c r="EU152" s="238"/>
      <c r="EV152" s="228"/>
      <c r="EW152" s="234"/>
      <c r="EX152" s="228"/>
      <c r="EY152" s="235">
        <f t="shared" si="333"/>
        <v>0</v>
      </c>
      <c r="EZ152" s="228" t="e">
        <f t="shared" si="371"/>
        <v>#DIV/0!</v>
      </c>
      <c r="FA152" s="235">
        <f>FA154+FA155+FA156</f>
        <v>0</v>
      </c>
      <c r="FB152" s="235"/>
      <c r="FC152" s="235"/>
      <c r="FD152" s="234">
        <f>FF152</f>
        <v>0</v>
      </c>
      <c r="FE152" s="228" t="e">
        <f t="shared" si="431"/>
        <v>#DIV/0!</v>
      </c>
      <c r="FF152" s="234">
        <f>FF154+FF155+FF156</f>
        <v>0</v>
      </c>
      <c r="FG152" s="228" t="e">
        <f t="shared" si="432"/>
        <v>#DIV/0!</v>
      </c>
      <c r="FH152" s="235"/>
      <c r="FI152" s="235"/>
      <c r="FJ152" s="234"/>
      <c r="FK152" s="228"/>
      <c r="FL152" s="234">
        <f>FN152</f>
        <v>0</v>
      </c>
      <c r="FM152" s="228" t="e">
        <f t="shared" si="354"/>
        <v>#DIV/0!</v>
      </c>
      <c r="FN152" s="234">
        <f>FN154+FN155+FN156</f>
        <v>0</v>
      </c>
      <c r="FO152" s="228">
        <f t="shared" si="364"/>
        <v>0</v>
      </c>
      <c r="FP152" s="235"/>
      <c r="FQ152" s="235"/>
      <c r="FR152" s="234"/>
      <c r="FS152" s="228"/>
      <c r="FT152" s="234">
        <f>FV152</f>
        <v>0</v>
      </c>
      <c r="FU152" s="228" t="e">
        <f t="shared" si="315"/>
        <v>#DIV/0!</v>
      </c>
      <c r="FV152" s="234">
        <f>FV154+FV155+FV156</f>
        <v>0</v>
      </c>
      <c r="FW152" s="235"/>
      <c r="FX152" s="235"/>
      <c r="FY152" s="234"/>
      <c r="FZ152" s="228"/>
      <c r="GA152" s="241"/>
      <c r="GB152" s="242"/>
      <c r="GC152" s="242"/>
      <c r="GD152" s="242"/>
      <c r="GE152" s="242"/>
      <c r="GF152" s="242"/>
      <c r="GG152" s="242"/>
    </row>
    <row r="153" spans="2:189" s="243" customFormat="1" ht="37.5" hidden="1" customHeight="1" x14ac:dyDescent="0.25">
      <c r="B153" s="231"/>
      <c r="C153" s="292" t="s">
        <v>157</v>
      </c>
      <c r="D153" s="233"/>
      <c r="E153" s="234"/>
      <c r="F153" s="234"/>
      <c r="G153" s="234"/>
      <c r="H153" s="234"/>
      <c r="I153" s="234"/>
      <c r="J153" s="234"/>
      <c r="K153" s="234"/>
      <c r="L153" s="234"/>
      <c r="M153" s="234"/>
      <c r="N153" s="234"/>
      <c r="O153" s="234"/>
      <c r="P153" s="234"/>
      <c r="Q153" s="235"/>
      <c r="R153" s="235"/>
      <c r="S153" s="235"/>
      <c r="T153" s="235"/>
      <c r="U153" s="235"/>
      <c r="V153" s="235"/>
      <c r="W153" s="235"/>
      <c r="X153" s="235"/>
      <c r="Y153" s="235"/>
      <c r="Z153" s="235"/>
      <c r="AA153" s="235"/>
      <c r="AB153" s="235"/>
      <c r="AC153" s="235"/>
      <c r="AD153" s="235"/>
      <c r="AE153" s="235"/>
      <c r="AF153" s="235"/>
      <c r="AG153" s="235"/>
      <c r="AH153" s="235"/>
      <c r="AI153" s="235"/>
      <c r="AJ153" s="235"/>
      <c r="AK153" s="235"/>
      <c r="AL153" s="235"/>
      <c r="AM153" s="235"/>
      <c r="AN153" s="235"/>
      <c r="AO153" s="236"/>
      <c r="AP153" s="235"/>
      <c r="AQ153" s="235"/>
      <c r="AR153" s="235"/>
      <c r="AS153" s="235"/>
      <c r="AT153" s="235"/>
      <c r="AU153" s="235"/>
      <c r="AV153" s="235"/>
      <c r="AW153" s="235"/>
      <c r="AX153" s="235"/>
      <c r="AY153" s="235"/>
      <c r="AZ153" s="235"/>
      <c r="BA153" s="235"/>
      <c r="BB153" s="235"/>
      <c r="BC153" s="235"/>
      <c r="BD153" s="235"/>
      <c r="BE153" s="235"/>
      <c r="BF153" s="235"/>
      <c r="BG153" s="235"/>
      <c r="BH153" s="235"/>
      <c r="BI153" s="235"/>
      <c r="BJ153" s="235"/>
      <c r="BK153" s="237"/>
      <c r="BL153" s="238"/>
      <c r="BM153" s="235"/>
      <c r="BN153" s="235"/>
      <c r="BO153" s="235"/>
      <c r="BP153" s="235"/>
      <c r="BQ153" s="235"/>
      <c r="BR153" s="235"/>
      <c r="BS153" s="235"/>
      <c r="BT153" s="235"/>
      <c r="BU153" s="235"/>
      <c r="BV153" s="235"/>
      <c r="BW153" s="235"/>
      <c r="BX153" s="235"/>
      <c r="BY153" s="235"/>
      <c r="BZ153" s="235"/>
      <c r="CA153" s="235"/>
      <c r="CB153" s="235"/>
      <c r="CC153" s="235"/>
      <c r="CD153" s="235"/>
      <c r="CE153" s="238"/>
      <c r="CF153" s="238"/>
      <c r="CG153" s="235"/>
      <c r="CH153" s="235"/>
      <c r="CI153" s="235"/>
      <c r="CJ153" s="235"/>
      <c r="CK153" s="235"/>
      <c r="CL153" s="235"/>
      <c r="CM153" s="235"/>
      <c r="CN153" s="235"/>
      <c r="CO153" s="235"/>
      <c r="CP153" s="235"/>
      <c r="CQ153" s="235"/>
      <c r="CR153" s="235"/>
      <c r="CS153" s="235"/>
      <c r="CT153" s="235"/>
      <c r="CU153" s="235"/>
      <c r="CV153" s="235"/>
      <c r="CW153" s="235"/>
      <c r="CX153" s="235"/>
      <c r="CY153" s="235"/>
      <c r="CZ153" s="235"/>
      <c r="DA153" s="235"/>
      <c r="DB153" s="235"/>
      <c r="DC153" s="235"/>
      <c r="DD153" s="235"/>
      <c r="DE153" s="235"/>
      <c r="DF153" s="235"/>
      <c r="DG153" s="235"/>
      <c r="DH153" s="235"/>
      <c r="DI153" s="235">
        <f>DJ153</f>
        <v>0</v>
      </c>
      <c r="DJ153" s="235">
        <f>SUM(DJ154:DJ156)</f>
        <v>0</v>
      </c>
      <c r="DK153" s="235"/>
      <c r="DL153" s="235"/>
      <c r="DM153" s="235"/>
      <c r="DN153" s="239"/>
      <c r="DO153" s="235"/>
      <c r="DP153" s="235"/>
      <c r="DQ153" s="235"/>
      <c r="DR153" s="235"/>
      <c r="DS153" s="239"/>
      <c r="DT153" s="235"/>
      <c r="DU153" s="235"/>
      <c r="DV153" s="235"/>
      <c r="DW153" s="235"/>
      <c r="DX153" s="235">
        <f>DZ153</f>
        <v>0</v>
      </c>
      <c r="DY153" s="228" t="e">
        <f t="shared" si="338"/>
        <v>#DIV/0!</v>
      </c>
      <c r="DZ153" s="235">
        <f>SUM(DZ154:DZ156)</f>
        <v>0</v>
      </c>
      <c r="EA153" s="228"/>
      <c r="EB153" s="234"/>
      <c r="EC153" s="228"/>
      <c r="ED153" s="234"/>
      <c r="EE153" s="228"/>
      <c r="EF153" s="234"/>
      <c r="EG153" s="228" t="e">
        <f t="shared" si="314"/>
        <v>#DIV/0!</v>
      </c>
      <c r="EH153" s="234"/>
      <c r="EI153" s="235"/>
      <c r="EJ153" s="235"/>
      <c r="EK153" s="234">
        <f>ES153</f>
        <v>0</v>
      </c>
      <c r="EL153" s="228" t="e">
        <f t="shared" si="368"/>
        <v>#DIV/0!</v>
      </c>
      <c r="EM153" s="228"/>
      <c r="EN153" s="228"/>
      <c r="EO153" s="228"/>
      <c r="EP153" s="228"/>
      <c r="EQ153" s="228"/>
      <c r="ER153" s="228"/>
      <c r="ES153" s="234">
        <f>SUM(ES154:ES156)</f>
        <v>0</v>
      </c>
      <c r="ET153" s="228" t="e">
        <f t="shared" si="421"/>
        <v>#DIV/0!</v>
      </c>
      <c r="EU153" s="238"/>
      <c r="EV153" s="228"/>
      <c r="EW153" s="234"/>
      <c r="EX153" s="228"/>
      <c r="EY153" s="235"/>
      <c r="EZ153" s="228"/>
      <c r="FA153" s="235"/>
      <c r="FB153" s="235"/>
      <c r="FC153" s="235"/>
      <c r="FD153" s="234">
        <f>FF153</f>
        <v>0</v>
      </c>
      <c r="FE153" s="228" t="e">
        <f t="shared" si="431"/>
        <v>#DIV/0!</v>
      </c>
      <c r="FF153" s="234">
        <f>FF154+FF156</f>
        <v>0</v>
      </c>
      <c r="FG153" s="228" t="e">
        <f t="shared" si="432"/>
        <v>#DIV/0!</v>
      </c>
      <c r="FH153" s="235"/>
      <c r="FI153" s="235"/>
      <c r="FJ153" s="234"/>
      <c r="FK153" s="228"/>
      <c r="FL153" s="234">
        <f>FN153</f>
        <v>0</v>
      </c>
      <c r="FM153" s="228" t="e">
        <f t="shared" si="354"/>
        <v>#DIV/0!</v>
      </c>
      <c r="FN153" s="234">
        <f>FN154+FN156</f>
        <v>0</v>
      </c>
      <c r="FO153" s="228" t="e">
        <f t="shared" si="364"/>
        <v>#DIV/0!</v>
      </c>
      <c r="FP153" s="235"/>
      <c r="FQ153" s="235"/>
      <c r="FR153" s="234"/>
      <c r="FS153" s="228"/>
      <c r="FT153" s="234">
        <f>FV153</f>
        <v>0</v>
      </c>
      <c r="FU153" s="228" t="e">
        <f t="shared" si="315"/>
        <v>#DIV/0!</v>
      </c>
      <c r="FV153" s="234">
        <f>FV154+FV156</f>
        <v>0</v>
      </c>
      <c r="FW153" s="235"/>
      <c r="FX153" s="235"/>
      <c r="FY153" s="234"/>
      <c r="FZ153" s="228"/>
      <c r="GA153" s="241"/>
      <c r="GB153" s="242"/>
      <c r="GC153" s="242"/>
      <c r="GD153" s="242"/>
      <c r="GE153" s="242"/>
      <c r="GF153" s="242"/>
      <c r="GG153" s="242"/>
    </row>
    <row r="154" spans="2:189" s="432" customFormat="1" ht="33.75" hidden="1" customHeight="1" x14ac:dyDescent="0.2">
      <c r="B154" s="299"/>
      <c r="C154" s="439" t="s">
        <v>191</v>
      </c>
      <c r="D154" s="404"/>
      <c r="E154" s="293"/>
      <c r="F154" s="293"/>
      <c r="G154" s="293"/>
      <c r="H154" s="293"/>
      <c r="I154" s="293"/>
      <c r="J154" s="293"/>
      <c r="K154" s="293"/>
      <c r="L154" s="293"/>
      <c r="M154" s="293"/>
      <c r="N154" s="293"/>
      <c r="O154" s="293"/>
      <c r="P154" s="293"/>
      <c r="Q154" s="294"/>
      <c r="R154" s="294"/>
      <c r="S154" s="294"/>
      <c r="T154" s="294"/>
      <c r="U154" s="294"/>
      <c r="V154" s="294"/>
      <c r="W154" s="294"/>
      <c r="X154" s="294"/>
      <c r="Y154" s="294"/>
      <c r="Z154" s="294"/>
      <c r="AA154" s="294"/>
      <c r="AB154" s="294"/>
      <c r="AC154" s="294"/>
      <c r="AD154" s="294"/>
      <c r="AE154" s="294"/>
      <c r="AF154" s="294"/>
      <c r="AG154" s="294"/>
      <c r="AH154" s="294"/>
      <c r="AI154" s="294"/>
      <c r="AJ154" s="294"/>
      <c r="AK154" s="294"/>
      <c r="AL154" s="294"/>
      <c r="AM154" s="294"/>
      <c r="AN154" s="294"/>
      <c r="AO154" s="309"/>
      <c r="AP154" s="294"/>
      <c r="AQ154" s="294"/>
      <c r="AR154" s="294"/>
      <c r="AS154" s="294"/>
      <c r="AT154" s="294"/>
      <c r="AU154" s="294"/>
      <c r="AV154" s="294"/>
      <c r="AW154" s="294"/>
      <c r="AX154" s="294"/>
      <c r="AY154" s="294"/>
      <c r="AZ154" s="294"/>
      <c r="BA154" s="294"/>
      <c r="BB154" s="294"/>
      <c r="BC154" s="294"/>
      <c r="BD154" s="294"/>
      <c r="BE154" s="294"/>
      <c r="BF154" s="294"/>
      <c r="BG154" s="294"/>
      <c r="BH154" s="294"/>
      <c r="BI154" s="294"/>
      <c r="BJ154" s="294"/>
      <c r="BK154" s="310"/>
      <c r="BL154" s="311"/>
      <c r="BM154" s="294"/>
      <c r="BN154" s="294"/>
      <c r="BO154" s="294"/>
      <c r="BP154" s="294"/>
      <c r="BQ154" s="294"/>
      <c r="BR154" s="294"/>
      <c r="BS154" s="294"/>
      <c r="BT154" s="294"/>
      <c r="BU154" s="294"/>
      <c r="BV154" s="294"/>
      <c r="BW154" s="294"/>
      <c r="BX154" s="294"/>
      <c r="BY154" s="294"/>
      <c r="BZ154" s="294"/>
      <c r="CA154" s="294"/>
      <c r="CB154" s="294"/>
      <c r="CC154" s="294"/>
      <c r="CD154" s="294"/>
      <c r="CE154" s="311"/>
      <c r="CF154" s="311"/>
      <c r="CG154" s="294"/>
      <c r="CH154" s="294"/>
      <c r="CI154" s="294"/>
      <c r="CJ154" s="294"/>
      <c r="CK154" s="294"/>
      <c r="CL154" s="294"/>
      <c r="CM154" s="294"/>
      <c r="CN154" s="294"/>
      <c r="CO154" s="294"/>
      <c r="CP154" s="294"/>
      <c r="CQ154" s="294"/>
      <c r="CR154" s="294"/>
      <c r="CS154" s="294"/>
      <c r="CT154" s="294"/>
      <c r="CU154" s="294"/>
      <c r="CV154" s="294"/>
      <c r="CW154" s="294">
        <f>CX154</f>
        <v>0</v>
      </c>
      <c r="CX154" s="294">
        <v>0</v>
      </c>
      <c r="CY154" s="294"/>
      <c r="CZ154" s="294"/>
      <c r="DA154" s="294"/>
      <c r="DB154" s="294"/>
      <c r="DC154" s="294"/>
      <c r="DD154" s="294"/>
      <c r="DE154" s="294"/>
      <c r="DF154" s="294">
        <f>DG154+DH154</f>
        <v>0</v>
      </c>
      <c r="DG154" s="294">
        <f>DJ154-CX154</f>
        <v>0</v>
      </c>
      <c r="DH154" s="294"/>
      <c r="DI154" s="294">
        <f>DJ154</f>
        <v>0</v>
      </c>
      <c r="DJ154" s="294">
        <v>0</v>
      </c>
      <c r="DK154" s="294"/>
      <c r="DL154" s="294"/>
      <c r="DM154" s="294">
        <f t="shared" si="331"/>
        <v>0</v>
      </c>
      <c r="DN154" s="339" t="e">
        <f t="shared" si="345"/>
        <v>#DIV/0!</v>
      </c>
      <c r="DO154" s="294">
        <v>0</v>
      </c>
      <c r="DP154" s="294"/>
      <c r="DQ154" s="294"/>
      <c r="DR154" s="294">
        <f t="shared" si="347"/>
        <v>0</v>
      </c>
      <c r="DS154" s="339" t="e">
        <f t="shared" si="323"/>
        <v>#DIV/0!</v>
      </c>
      <c r="DT154" s="294">
        <f t="shared" si="324"/>
        <v>0</v>
      </c>
      <c r="DU154" s="294"/>
      <c r="DV154" s="294"/>
      <c r="DW154" s="294"/>
      <c r="DX154" s="294">
        <v>0</v>
      </c>
      <c r="DY154" s="312" t="e">
        <f t="shared" si="338"/>
        <v>#DIV/0!</v>
      </c>
      <c r="DZ154" s="294"/>
      <c r="EA154" s="312" t="e">
        <f t="shared" si="423"/>
        <v>#DIV/0!</v>
      </c>
      <c r="EB154" s="293"/>
      <c r="EC154" s="312"/>
      <c r="ED154" s="293"/>
      <c r="EE154" s="312"/>
      <c r="EF154" s="293">
        <f t="shared" ref="EF154:EF157" si="443">EH154+EI154+EJ154</f>
        <v>0</v>
      </c>
      <c r="EG154" s="228" t="e">
        <f t="shared" si="314"/>
        <v>#DIV/0!</v>
      </c>
      <c r="EH154" s="316">
        <f>CN154-DZ154</f>
        <v>0</v>
      </c>
      <c r="EI154" s="294"/>
      <c r="EJ154" s="294"/>
      <c r="EK154" s="293">
        <f t="shared" si="437"/>
        <v>0</v>
      </c>
      <c r="EL154" s="312" t="e">
        <f t="shared" si="368"/>
        <v>#DIV/0!</v>
      </c>
      <c r="EM154" s="312" t="e">
        <f>EK154/DM154</f>
        <v>#DIV/0!</v>
      </c>
      <c r="EN154" s="312"/>
      <c r="EO154" s="312"/>
      <c r="EP154" s="312"/>
      <c r="EQ154" s="312"/>
      <c r="ER154" s="312"/>
      <c r="ES154" s="293"/>
      <c r="ET154" s="312" t="e">
        <f t="shared" si="421"/>
        <v>#DIV/0!</v>
      </c>
      <c r="EU154" s="311"/>
      <c r="EV154" s="312"/>
      <c r="EW154" s="293"/>
      <c r="EX154" s="312"/>
      <c r="EY154" s="294">
        <f t="shared" si="333"/>
        <v>0</v>
      </c>
      <c r="EZ154" s="228" t="e">
        <f t="shared" ref="EZ154:EZ172" si="444">EY154/DI154</f>
        <v>#DIV/0!</v>
      </c>
      <c r="FA154" s="311">
        <f>DJ154-ES154</f>
        <v>0</v>
      </c>
      <c r="FB154" s="294"/>
      <c r="FC154" s="294"/>
      <c r="FD154" s="293">
        <f>FF154</f>
        <v>0</v>
      </c>
      <c r="FE154" s="312" t="e">
        <f t="shared" si="431"/>
        <v>#DIV/0!</v>
      </c>
      <c r="FF154" s="293">
        <v>0</v>
      </c>
      <c r="FG154" s="312" t="e">
        <f t="shared" si="432"/>
        <v>#DIV/0!</v>
      </c>
      <c r="FH154" s="294"/>
      <c r="FI154" s="294"/>
      <c r="FJ154" s="293"/>
      <c r="FK154" s="312"/>
      <c r="FL154" s="293">
        <f>FN154</f>
        <v>0</v>
      </c>
      <c r="FM154" s="312" t="e">
        <f t="shared" si="354"/>
        <v>#DIV/0!</v>
      </c>
      <c r="FN154" s="293">
        <v>0</v>
      </c>
      <c r="FO154" s="312" t="e">
        <f t="shared" si="364"/>
        <v>#DIV/0!</v>
      </c>
      <c r="FP154" s="294"/>
      <c r="FQ154" s="294"/>
      <c r="FR154" s="293"/>
      <c r="FS154" s="312"/>
      <c r="FT154" s="293">
        <f>FV154</f>
        <v>0</v>
      </c>
      <c r="FU154" s="312" t="e">
        <f t="shared" si="315"/>
        <v>#DIV/0!</v>
      </c>
      <c r="FV154" s="293">
        <v>0</v>
      </c>
      <c r="FW154" s="294"/>
      <c r="FX154" s="294"/>
      <c r="FY154" s="293"/>
      <c r="FZ154" s="312"/>
      <c r="GA154" s="409"/>
      <c r="GB154" s="410"/>
      <c r="GC154" s="410"/>
      <c r="GD154" s="410"/>
      <c r="GE154" s="410"/>
      <c r="GF154" s="410"/>
      <c r="GG154" s="410"/>
    </row>
    <row r="155" spans="2:189" s="432" customFormat="1" ht="40.5" hidden="1" customHeight="1" x14ac:dyDescent="0.2">
      <c r="B155" s="299"/>
      <c r="C155" s="439" t="s">
        <v>185</v>
      </c>
      <c r="D155" s="404"/>
      <c r="E155" s="293"/>
      <c r="F155" s="293"/>
      <c r="G155" s="293"/>
      <c r="H155" s="293"/>
      <c r="I155" s="293"/>
      <c r="J155" s="293"/>
      <c r="K155" s="293"/>
      <c r="L155" s="293"/>
      <c r="M155" s="293"/>
      <c r="N155" s="293"/>
      <c r="O155" s="293"/>
      <c r="P155" s="293"/>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309"/>
      <c r="AP155" s="294"/>
      <c r="AQ155" s="294"/>
      <c r="AR155" s="294"/>
      <c r="AS155" s="294"/>
      <c r="AT155" s="294"/>
      <c r="AU155" s="294"/>
      <c r="AV155" s="294"/>
      <c r="AW155" s="294"/>
      <c r="AX155" s="294"/>
      <c r="AY155" s="294"/>
      <c r="AZ155" s="294"/>
      <c r="BA155" s="294"/>
      <c r="BB155" s="294"/>
      <c r="BC155" s="294"/>
      <c r="BD155" s="294"/>
      <c r="BE155" s="294"/>
      <c r="BF155" s="294"/>
      <c r="BG155" s="294"/>
      <c r="BH155" s="294"/>
      <c r="BI155" s="294"/>
      <c r="BJ155" s="294"/>
      <c r="BK155" s="310"/>
      <c r="BL155" s="311"/>
      <c r="BM155" s="294"/>
      <c r="BN155" s="294"/>
      <c r="BO155" s="294"/>
      <c r="BP155" s="294"/>
      <c r="BQ155" s="294"/>
      <c r="BR155" s="294"/>
      <c r="BS155" s="294"/>
      <c r="BT155" s="294"/>
      <c r="BU155" s="294"/>
      <c r="BV155" s="294"/>
      <c r="BW155" s="294"/>
      <c r="BX155" s="294"/>
      <c r="BY155" s="294"/>
      <c r="BZ155" s="294"/>
      <c r="CA155" s="294"/>
      <c r="CB155" s="294"/>
      <c r="CC155" s="294"/>
      <c r="CD155" s="294"/>
      <c r="CE155" s="311"/>
      <c r="CF155" s="311"/>
      <c r="CG155" s="294"/>
      <c r="CH155" s="294"/>
      <c r="CI155" s="294"/>
      <c r="CJ155" s="294"/>
      <c r="CK155" s="294"/>
      <c r="CL155" s="294"/>
      <c r="CM155" s="294"/>
      <c r="CN155" s="294"/>
      <c r="CO155" s="294"/>
      <c r="CP155" s="294"/>
      <c r="CQ155" s="294"/>
      <c r="CR155" s="294"/>
      <c r="CS155" s="294"/>
      <c r="CT155" s="294"/>
      <c r="CU155" s="294"/>
      <c r="CV155" s="294"/>
      <c r="CW155" s="294">
        <f t="shared" ref="CW155:CW156" si="445">CX155</f>
        <v>0</v>
      </c>
      <c r="CX155" s="294">
        <v>0</v>
      </c>
      <c r="CY155" s="294"/>
      <c r="CZ155" s="294"/>
      <c r="DA155" s="294"/>
      <c r="DB155" s="294"/>
      <c r="DC155" s="294"/>
      <c r="DD155" s="294"/>
      <c r="DE155" s="294"/>
      <c r="DF155" s="294">
        <f t="shared" ref="DF155:DF156" si="446">DG155+DH155</f>
        <v>0</v>
      </c>
      <c r="DG155" s="294">
        <f t="shared" ref="DG155:DG156" si="447">DJ155-CX155</f>
        <v>0</v>
      </c>
      <c r="DH155" s="294"/>
      <c r="DI155" s="294">
        <f t="shared" ref="DI155:DI156" si="448">DJ155</f>
        <v>0</v>
      </c>
      <c r="DJ155" s="294">
        <v>0</v>
      </c>
      <c r="DK155" s="294"/>
      <c r="DL155" s="294"/>
      <c r="DM155" s="294">
        <f t="shared" si="331"/>
        <v>0</v>
      </c>
      <c r="DN155" s="339" t="e">
        <f t="shared" si="345"/>
        <v>#DIV/0!</v>
      </c>
      <c r="DO155" s="294">
        <v>0</v>
      </c>
      <c r="DP155" s="294"/>
      <c r="DQ155" s="294"/>
      <c r="DR155" s="294">
        <f t="shared" si="347"/>
        <v>0</v>
      </c>
      <c r="DS155" s="339" t="e">
        <f t="shared" si="323"/>
        <v>#DIV/0!</v>
      </c>
      <c r="DT155" s="294">
        <f t="shared" si="324"/>
        <v>0</v>
      </c>
      <c r="DU155" s="294"/>
      <c r="DV155" s="294"/>
      <c r="DW155" s="294"/>
      <c r="DX155" s="294">
        <v>0</v>
      </c>
      <c r="DY155" s="312" t="e">
        <f t="shared" si="338"/>
        <v>#DIV/0!</v>
      </c>
      <c r="DZ155" s="294"/>
      <c r="EA155" s="312" t="e">
        <f t="shared" si="423"/>
        <v>#DIV/0!</v>
      </c>
      <c r="EB155" s="293"/>
      <c r="EC155" s="312"/>
      <c r="ED155" s="293"/>
      <c r="EE155" s="312"/>
      <c r="EF155" s="293">
        <f t="shared" si="443"/>
        <v>0</v>
      </c>
      <c r="EG155" s="228" t="e">
        <f t="shared" si="314"/>
        <v>#DIV/0!</v>
      </c>
      <c r="EH155" s="316">
        <f>CN155-DZ155</f>
        <v>0</v>
      </c>
      <c r="EI155" s="294"/>
      <c r="EJ155" s="294"/>
      <c r="EK155" s="293">
        <f t="shared" si="437"/>
        <v>0</v>
      </c>
      <c r="EL155" s="312" t="e">
        <f t="shared" si="368"/>
        <v>#DIV/0!</v>
      </c>
      <c r="EM155" s="312" t="e">
        <f>EK155/DM155</f>
        <v>#DIV/0!</v>
      </c>
      <c r="EN155" s="312"/>
      <c r="EO155" s="312"/>
      <c r="EP155" s="312"/>
      <c r="EQ155" s="312"/>
      <c r="ER155" s="312"/>
      <c r="ES155" s="293"/>
      <c r="ET155" s="312" t="e">
        <f t="shared" si="421"/>
        <v>#DIV/0!</v>
      </c>
      <c r="EU155" s="311"/>
      <c r="EV155" s="312"/>
      <c r="EW155" s="293"/>
      <c r="EX155" s="312"/>
      <c r="EY155" s="294">
        <f t="shared" si="333"/>
        <v>0</v>
      </c>
      <c r="EZ155" s="228" t="e">
        <f t="shared" si="444"/>
        <v>#DIV/0!</v>
      </c>
      <c r="FA155" s="311">
        <f>DJ155-ES155</f>
        <v>0</v>
      </c>
      <c r="FB155" s="294"/>
      <c r="FC155" s="294"/>
      <c r="FD155" s="293">
        <f t="shared" ref="FD155:FD156" si="449">FF155</f>
        <v>0</v>
      </c>
      <c r="FE155" s="312" t="e">
        <f t="shared" si="431"/>
        <v>#DIV/0!</v>
      </c>
      <c r="FF155" s="293">
        <v>0</v>
      </c>
      <c r="FG155" s="312" t="e">
        <f t="shared" si="432"/>
        <v>#DIV/0!</v>
      </c>
      <c r="FH155" s="294"/>
      <c r="FI155" s="294"/>
      <c r="FJ155" s="293"/>
      <c r="FK155" s="312"/>
      <c r="FL155" s="293">
        <f t="shared" ref="FL155:FL156" si="450">FN155</f>
        <v>0</v>
      </c>
      <c r="FM155" s="312" t="e">
        <f t="shared" si="354"/>
        <v>#DIV/0!</v>
      </c>
      <c r="FN155" s="293">
        <v>0</v>
      </c>
      <c r="FO155" s="312" t="e">
        <f t="shared" si="364"/>
        <v>#DIV/0!</v>
      </c>
      <c r="FP155" s="294"/>
      <c r="FQ155" s="294"/>
      <c r="FR155" s="293"/>
      <c r="FS155" s="312"/>
      <c r="FT155" s="293">
        <f t="shared" ref="FT155:FT156" si="451">FV155</f>
        <v>0</v>
      </c>
      <c r="FU155" s="312" t="e">
        <f t="shared" si="315"/>
        <v>#DIV/0!</v>
      </c>
      <c r="FV155" s="293">
        <v>0</v>
      </c>
      <c r="FW155" s="294"/>
      <c r="FX155" s="294"/>
      <c r="FY155" s="293"/>
      <c r="FZ155" s="312"/>
      <c r="GA155" s="409"/>
      <c r="GB155" s="410"/>
      <c r="GC155" s="410"/>
      <c r="GD155" s="410"/>
      <c r="GE155" s="410"/>
      <c r="GF155" s="410"/>
      <c r="GG155" s="410"/>
    </row>
    <row r="156" spans="2:189" s="432" customFormat="1" ht="28.5" hidden="1" customHeight="1" x14ac:dyDescent="0.2">
      <c r="B156" s="299"/>
      <c r="C156" s="439" t="s">
        <v>192</v>
      </c>
      <c r="D156" s="404"/>
      <c r="E156" s="293"/>
      <c r="F156" s="293"/>
      <c r="G156" s="293"/>
      <c r="H156" s="293"/>
      <c r="I156" s="293"/>
      <c r="J156" s="293"/>
      <c r="K156" s="293"/>
      <c r="L156" s="293"/>
      <c r="M156" s="293"/>
      <c r="N156" s="293"/>
      <c r="O156" s="293"/>
      <c r="P156" s="293"/>
      <c r="Q156" s="294"/>
      <c r="R156" s="294"/>
      <c r="S156" s="294"/>
      <c r="T156" s="294"/>
      <c r="U156" s="294"/>
      <c r="V156" s="294"/>
      <c r="W156" s="294"/>
      <c r="X156" s="294"/>
      <c r="Y156" s="294"/>
      <c r="Z156" s="294"/>
      <c r="AA156" s="294"/>
      <c r="AB156" s="294"/>
      <c r="AC156" s="294"/>
      <c r="AD156" s="294"/>
      <c r="AE156" s="294"/>
      <c r="AF156" s="294"/>
      <c r="AG156" s="294"/>
      <c r="AH156" s="294"/>
      <c r="AI156" s="294"/>
      <c r="AJ156" s="294"/>
      <c r="AK156" s="294"/>
      <c r="AL156" s="294"/>
      <c r="AM156" s="294"/>
      <c r="AN156" s="294"/>
      <c r="AO156" s="309"/>
      <c r="AP156" s="294"/>
      <c r="AQ156" s="294"/>
      <c r="AR156" s="294"/>
      <c r="AS156" s="294"/>
      <c r="AT156" s="294"/>
      <c r="AU156" s="294"/>
      <c r="AV156" s="294"/>
      <c r="AW156" s="294"/>
      <c r="AX156" s="294"/>
      <c r="AY156" s="294"/>
      <c r="AZ156" s="294"/>
      <c r="BA156" s="294"/>
      <c r="BB156" s="294"/>
      <c r="BC156" s="294"/>
      <c r="BD156" s="294"/>
      <c r="BE156" s="294"/>
      <c r="BF156" s="294"/>
      <c r="BG156" s="294"/>
      <c r="BH156" s="294"/>
      <c r="BI156" s="294"/>
      <c r="BJ156" s="294"/>
      <c r="BK156" s="310"/>
      <c r="BL156" s="311"/>
      <c r="BM156" s="294"/>
      <c r="BN156" s="294"/>
      <c r="BO156" s="294"/>
      <c r="BP156" s="294"/>
      <c r="BQ156" s="294"/>
      <c r="BR156" s="294"/>
      <c r="BS156" s="294"/>
      <c r="BT156" s="294"/>
      <c r="BU156" s="294"/>
      <c r="BV156" s="294"/>
      <c r="BW156" s="294"/>
      <c r="BX156" s="294"/>
      <c r="BY156" s="294"/>
      <c r="BZ156" s="294"/>
      <c r="CA156" s="294"/>
      <c r="CB156" s="294"/>
      <c r="CC156" s="294"/>
      <c r="CD156" s="294"/>
      <c r="CE156" s="311"/>
      <c r="CF156" s="311"/>
      <c r="CG156" s="294"/>
      <c r="CH156" s="294"/>
      <c r="CI156" s="294"/>
      <c r="CJ156" s="294"/>
      <c r="CK156" s="294"/>
      <c r="CL156" s="294"/>
      <c r="CM156" s="294"/>
      <c r="CN156" s="294"/>
      <c r="CO156" s="294"/>
      <c r="CP156" s="294"/>
      <c r="CQ156" s="294"/>
      <c r="CR156" s="294"/>
      <c r="CS156" s="294"/>
      <c r="CT156" s="294"/>
      <c r="CU156" s="294"/>
      <c r="CV156" s="294"/>
      <c r="CW156" s="294">
        <f t="shared" si="445"/>
        <v>0</v>
      </c>
      <c r="CX156" s="294">
        <v>0</v>
      </c>
      <c r="CY156" s="294"/>
      <c r="CZ156" s="294"/>
      <c r="DA156" s="294"/>
      <c r="DB156" s="294"/>
      <c r="DC156" s="294"/>
      <c r="DD156" s="294"/>
      <c r="DE156" s="294"/>
      <c r="DF156" s="294">
        <f t="shared" si="446"/>
        <v>0</v>
      </c>
      <c r="DG156" s="294">
        <f t="shared" si="447"/>
        <v>0</v>
      </c>
      <c r="DH156" s="294"/>
      <c r="DI156" s="294">
        <f t="shared" si="448"/>
        <v>0</v>
      </c>
      <c r="DJ156" s="294">
        <v>0</v>
      </c>
      <c r="DK156" s="294"/>
      <c r="DL156" s="294"/>
      <c r="DM156" s="294">
        <f t="shared" si="331"/>
        <v>7021.93</v>
      </c>
      <c r="DN156" s="339" t="e">
        <f t="shared" si="345"/>
        <v>#DIV/0!</v>
      </c>
      <c r="DO156" s="294">
        <v>7021.93</v>
      </c>
      <c r="DP156" s="294"/>
      <c r="DQ156" s="294"/>
      <c r="DR156" s="294">
        <f t="shared" si="347"/>
        <v>-7021.93</v>
      </c>
      <c r="DS156" s="339" t="e">
        <f t="shared" si="323"/>
        <v>#DIV/0!</v>
      </c>
      <c r="DT156" s="294">
        <f t="shared" si="324"/>
        <v>-7021.93</v>
      </c>
      <c r="DU156" s="294"/>
      <c r="DV156" s="294"/>
      <c r="DW156" s="294"/>
      <c r="DX156" s="294">
        <v>0</v>
      </c>
      <c r="DY156" s="312" t="e">
        <f t="shared" si="338"/>
        <v>#DIV/0!</v>
      </c>
      <c r="DZ156" s="294">
        <v>0</v>
      </c>
      <c r="EA156" s="312" t="e">
        <f t="shared" si="423"/>
        <v>#DIV/0!</v>
      </c>
      <c r="EB156" s="293"/>
      <c r="EC156" s="312"/>
      <c r="ED156" s="293"/>
      <c r="EE156" s="312"/>
      <c r="EF156" s="293">
        <f t="shared" si="443"/>
        <v>0</v>
      </c>
      <c r="EG156" s="228" t="e">
        <f t="shared" si="314"/>
        <v>#DIV/0!</v>
      </c>
      <c r="EH156" s="316">
        <f>CN156-DZ156</f>
        <v>0</v>
      </c>
      <c r="EI156" s="294"/>
      <c r="EJ156" s="294"/>
      <c r="EK156" s="293">
        <f t="shared" si="437"/>
        <v>0</v>
      </c>
      <c r="EL156" s="312" t="e">
        <f t="shared" si="368"/>
        <v>#DIV/0!</v>
      </c>
      <c r="EM156" s="312">
        <f>EK156/DM156</f>
        <v>0</v>
      </c>
      <c r="EN156" s="312"/>
      <c r="EO156" s="312"/>
      <c r="EP156" s="312"/>
      <c r="EQ156" s="312"/>
      <c r="ER156" s="312"/>
      <c r="ES156" s="293"/>
      <c r="ET156" s="312" t="e">
        <f t="shared" si="421"/>
        <v>#DIV/0!</v>
      </c>
      <c r="EU156" s="311"/>
      <c r="EV156" s="312"/>
      <c r="EW156" s="293"/>
      <c r="EX156" s="312"/>
      <c r="EY156" s="294">
        <f t="shared" si="333"/>
        <v>0</v>
      </c>
      <c r="EZ156" s="228" t="e">
        <f t="shared" si="444"/>
        <v>#DIV/0!</v>
      </c>
      <c r="FA156" s="311">
        <f>DJ156-ES156</f>
        <v>0</v>
      </c>
      <c r="FB156" s="294"/>
      <c r="FC156" s="294"/>
      <c r="FD156" s="293">
        <f t="shared" si="449"/>
        <v>0</v>
      </c>
      <c r="FE156" s="312" t="e">
        <f t="shared" si="431"/>
        <v>#DIV/0!</v>
      </c>
      <c r="FF156" s="293">
        <v>0</v>
      </c>
      <c r="FG156" s="312" t="e">
        <f t="shared" si="432"/>
        <v>#DIV/0!</v>
      </c>
      <c r="FH156" s="294"/>
      <c r="FI156" s="294"/>
      <c r="FJ156" s="293"/>
      <c r="FK156" s="312"/>
      <c r="FL156" s="293">
        <f t="shared" si="450"/>
        <v>0</v>
      </c>
      <c r="FM156" s="312" t="e">
        <f t="shared" si="354"/>
        <v>#DIV/0!</v>
      </c>
      <c r="FN156" s="293">
        <v>0</v>
      </c>
      <c r="FO156" s="312">
        <f t="shared" si="364"/>
        <v>0</v>
      </c>
      <c r="FP156" s="294"/>
      <c r="FQ156" s="294"/>
      <c r="FR156" s="293"/>
      <c r="FS156" s="312"/>
      <c r="FT156" s="293">
        <f t="shared" si="451"/>
        <v>0</v>
      </c>
      <c r="FU156" s="312" t="e">
        <f t="shared" si="315"/>
        <v>#DIV/0!</v>
      </c>
      <c r="FV156" s="293">
        <v>0</v>
      </c>
      <c r="FW156" s="294"/>
      <c r="FX156" s="294"/>
      <c r="FY156" s="293"/>
      <c r="FZ156" s="312"/>
      <c r="GA156" s="409"/>
      <c r="GB156" s="410"/>
      <c r="GC156" s="410"/>
      <c r="GD156" s="410"/>
      <c r="GE156" s="410"/>
      <c r="GF156" s="410"/>
      <c r="GG156" s="410"/>
    </row>
    <row r="157" spans="2:189" s="243" customFormat="1" ht="129" customHeight="1" x14ac:dyDescent="0.3">
      <c r="B157" s="231" t="s">
        <v>296</v>
      </c>
      <c r="C157" s="367" t="s">
        <v>210</v>
      </c>
      <c r="D157" s="233"/>
      <c r="E157" s="234"/>
      <c r="F157" s="234"/>
      <c r="G157" s="234"/>
      <c r="H157" s="234"/>
      <c r="I157" s="234"/>
      <c r="J157" s="234"/>
      <c r="K157" s="234"/>
      <c r="L157" s="234"/>
      <c r="M157" s="234"/>
      <c r="N157" s="234"/>
      <c r="O157" s="234"/>
      <c r="P157" s="234"/>
      <c r="Q157" s="235"/>
      <c r="R157" s="235"/>
      <c r="S157" s="235"/>
      <c r="T157" s="235"/>
      <c r="U157" s="235"/>
      <c r="V157" s="235"/>
      <c r="W157" s="235"/>
      <c r="X157" s="235"/>
      <c r="Y157" s="235"/>
      <c r="Z157" s="235"/>
      <c r="AA157" s="235"/>
      <c r="AB157" s="235"/>
      <c r="AC157" s="235"/>
      <c r="AD157" s="235"/>
      <c r="AE157" s="235"/>
      <c r="AF157" s="235"/>
      <c r="AG157" s="235"/>
      <c r="AH157" s="235"/>
      <c r="AI157" s="235"/>
      <c r="AJ157" s="235"/>
      <c r="AK157" s="235"/>
      <c r="AL157" s="235"/>
      <c r="AM157" s="235"/>
      <c r="AN157" s="235"/>
      <c r="AO157" s="236"/>
      <c r="AP157" s="235"/>
      <c r="AQ157" s="235"/>
      <c r="AR157" s="235"/>
      <c r="AS157" s="235"/>
      <c r="AT157" s="235"/>
      <c r="AU157" s="235"/>
      <c r="AV157" s="235"/>
      <c r="AW157" s="235"/>
      <c r="AX157" s="235"/>
      <c r="AY157" s="235"/>
      <c r="AZ157" s="235"/>
      <c r="BA157" s="235"/>
      <c r="BB157" s="235"/>
      <c r="BC157" s="235"/>
      <c r="BD157" s="235"/>
      <c r="BE157" s="235"/>
      <c r="BF157" s="235"/>
      <c r="BG157" s="235"/>
      <c r="BH157" s="235"/>
      <c r="BI157" s="235"/>
      <c r="BJ157" s="235"/>
      <c r="BK157" s="237"/>
      <c r="BL157" s="238"/>
      <c r="BM157" s="235"/>
      <c r="BN157" s="235"/>
      <c r="BO157" s="235"/>
      <c r="BP157" s="235"/>
      <c r="BQ157" s="235"/>
      <c r="BR157" s="235"/>
      <c r="BS157" s="235"/>
      <c r="BT157" s="235"/>
      <c r="BU157" s="235"/>
      <c r="BV157" s="235"/>
      <c r="BW157" s="235"/>
      <c r="BX157" s="235"/>
      <c r="BY157" s="235"/>
      <c r="BZ157" s="235"/>
      <c r="CA157" s="235"/>
      <c r="CB157" s="235"/>
      <c r="CC157" s="235"/>
      <c r="CD157" s="235"/>
      <c r="CE157" s="238"/>
      <c r="CF157" s="238"/>
      <c r="CG157" s="235"/>
      <c r="CH157" s="235"/>
      <c r="CI157" s="235"/>
      <c r="CJ157" s="235"/>
      <c r="CK157" s="235"/>
      <c r="CL157" s="235"/>
      <c r="CM157" s="235"/>
      <c r="CN157" s="235"/>
      <c r="CO157" s="235"/>
      <c r="CP157" s="235"/>
      <c r="CQ157" s="235"/>
      <c r="CR157" s="235"/>
      <c r="CS157" s="235"/>
      <c r="CT157" s="235"/>
      <c r="CU157" s="235"/>
      <c r="CV157" s="235"/>
      <c r="CW157" s="235">
        <f>CX157</f>
        <v>0</v>
      </c>
      <c r="CX157" s="235">
        <f>CX158</f>
        <v>0</v>
      </c>
      <c r="CY157" s="235">
        <f t="shared" ref="CY157:DE157" si="452">CY138</f>
        <v>0</v>
      </c>
      <c r="CZ157" s="235">
        <f t="shared" si="452"/>
        <v>248461.3</v>
      </c>
      <c r="DA157" s="235">
        <f t="shared" si="452"/>
        <v>248461.3</v>
      </c>
      <c r="DB157" s="235">
        <f t="shared" si="452"/>
        <v>0</v>
      </c>
      <c r="DC157" s="235">
        <f t="shared" si="452"/>
        <v>0</v>
      </c>
      <c r="DD157" s="235">
        <f t="shared" si="452"/>
        <v>0</v>
      </c>
      <c r="DE157" s="235">
        <f t="shared" si="452"/>
        <v>0</v>
      </c>
      <c r="DF157" s="235">
        <f>DG157</f>
        <v>93433.930259999994</v>
      </c>
      <c r="DG157" s="235">
        <f>DG158+DG160</f>
        <v>93433.930259999994</v>
      </c>
      <c r="DH157" s="235">
        <f>DH138</f>
        <v>0</v>
      </c>
      <c r="DI157" s="235">
        <f>DJ157</f>
        <v>94078.526259999999</v>
      </c>
      <c r="DJ157" s="235">
        <f>DJ158+DJ160+DJ159</f>
        <v>94078.526259999999</v>
      </c>
      <c r="DK157" s="235"/>
      <c r="DL157" s="235"/>
      <c r="DM157" s="235">
        <f t="shared" si="331"/>
        <v>334035.83703</v>
      </c>
      <c r="DN157" s="239">
        <f t="shared" si="345"/>
        <v>3.5506066082162286</v>
      </c>
      <c r="DO157" s="235">
        <f>DO158+DO160</f>
        <v>334035.83703</v>
      </c>
      <c r="DP157" s="235"/>
      <c r="DQ157" s="235">
        <f>DQ138</f>
        <v>0</v>
      </c>
      <c r="DR157" s="235">
        <f t="shared" si="347"/>
        <v>-239957.31076999998</v>
      </c>
      <c r="DS157" s="239">
        <f t="shared" si="323"/>
        <v>-2.5506066082162286</v>
      </c>
      <c r="DT157" s="235">
        <f t="shared" si="324"/>
        <v>-239957.31076999998</v>
      </c>
      <c r="DU157" s="235"/>
      <c r="DV157" s="235"/>
      <c r="DW157" s="235"/>
      <c r="DX157" s="235">
        <f>DZ157</f>
        <v>93955.227570000003</v>
      </c>
      <c r="DY157" s="228">
        <f t="shared" si="338"/>
        <v>0.99868940665950445</v>
      </c>
      <c r="DZ157" s="235">
        <f>SUM(DZ158:DZ160)</f>
        <v>93955.227570000003</v>
      </c>
      <c r="EA157" s="228">
        <f t="shared" si="423"/>
        <v>0.99868940665950445</v>
      </c>
      <c r="EB157" s="234"/>
      <c r="EC157" s="228"/>
      <c r="ED157" s="234"/>
      <c r="EE157" s="228"/>
      <c r="EF157" s="234">
        <f t="shared" si="443"/>
        <v>123.29868999999962</v>
      </c>
      <c r="EG157" s="228">
        <f t="shared" si="314"/>
        <v>1.3105933404956339E-3</v>
      </c>
      <c r="EH157" s="300">
        <f>EH158+EH160</f>
        <v>123.29868999999962</v>
      </c>
      <c r="EI157" s="235"/>
      <c r="EJ157" s="235"/>
      <c r="EK157" s="234">
        <f t="shared" si="437"/>
        <v>93955.227570000003</v>
      </c>
      <c r="EL157" s="228">
        <f t="shared" si="368"/>
        <v>0.99868940665950445</v>
      </c>
      <c r="EM157" s="228">
        <f>EK157/DM157</f>
        <v>0.28127289696033969</v>
      </c>
      <c r="EN157" s="228"/>
      <c r="EO157" s="228"/>
      <c r="EP157" s="228"/>
      <c r="EQ157" s="228"/>
      <c r="ER157" s="228"/>
      <c r="ES157" s="234">
        <f>SUM(ES158:ES160)</f>
        <v>93955.227570000003</v>
      </c>
      <c r="ET157" s="228">
        <f t="shared" si="421"/>
        <v>0.99868940665950445</v>
      </c>
      <c r="EU157" s="238"/>
      <c r="EV157" s="228"/>
      <c r="EW157" s="234"/>
      <c r="EX157" s="228"/>
      <c r="EY157" s="235">
        <f t="shared" si="333"/>
        <v>123.2986899999978</v>
      </c>
      <c r="EZ157" s="228">
        <f t="shared" si="444"/>
        <v>1.3105933404956146E-3</v>
      </c>
      <c r="FA157" s="238">
        <f>FA158+FA160</f>
        <v>123.2986899999978</v>
      </c>
      <c r="FB157" s="235"/>
      <c r="FC157" s="235"/>
      <c r="FD157" s="234">
        <f>FF157</f>
        <v>249683.22495999999</v>
      </c>
      <c r="FE157" s="228">
        <f t="shared" si="431"/>
        <v>2.6539874175958418</v>
      </c>
      <c r="FF157" s="234">
        <f>FF158+FF160</f>
        <v>249683.22495999999</v>
      </c>
      <c r="FG157" s="228">
        <f t="shared" si="432"/>
        <v>2.6539874175958418</v>
      </c>
      <c r="FH157" s="235"/>
      <c r="FI157" s="235"/>
      <c r="FJ157" s="234"/>
      <c r="FK157" s="228"/>
      <c r="FL157" s="234">
        <f>FN157</f>
        <v>0</v>
      </c>
      <c r="FM157" s="228" t="e">
        <f t="shared" si="354"/>
        <v>#DIV/0!</v>
      </c>
      <c r="FN157" s="234">
        <f>FN158+FN160</f>
        <v>0</v>
      </c>
      <c r="FO157" s="228">
        <f t="shared" si="364"/>
        <v>0</v>
      </c>
      <c r="FP157" s="235"/>
      <c r="FQ157" s="235"/>
      <c r="FR157" s="234"/>
      <c r="FS157" s="228"/>
      <c r="FT157" s="234">
        <f>FV157</f>
        <v>0</v>
      </c>
      <c r="FU157" s="228">
        <f t="shared" si="315"/>
        <v>0</v>
      </c>
      <c r="FV157" s="234">
        <f>FV158+FV160</f>
        <v>0</v>
      </c>
      <c r="FW157" s="235"/>
      <c r="FX157" s="235"/>
      <c r="FY157" s="234"/>
      <c r="FZ157" s="228"/>
      <c r="GA157" s="302" t="s">
        <v>298</v>
      </c>
      <c r="GB157" s="242"/>
      <c r="GC157" s="242"/>
      <c r="GD157" s="242"/>
      <c r="GE157" s="242"/>
      <c r="GF157" s="242"/>
      <c r="GG157" s="242"/>
    </row>
    <row r="158" spans="2:189" s="432" customFormat="1" ht="48" hidden="1" customHeight="1" x14ac:dyDescent="0.2">
      <c r="B158" s="299"/>
      <c r="C158" s="304" t="s">
        <v>191</v>
      </c>
      <c r="D158" s="404"/>
      <c r="E158" s="293"/>
      <c r="F158" s="293"/>
      <c r="G158" s="293"/>
      <c r="H158" s="293"/>
      <c r="I158" s="293"/>
      <c r="J158" s="293"/>
      <c r="K158" s="293"/>
      <c r="L158" s="293"/>
      <c r="M158" s="293"/>
      <c r="N158" s="293"/>
      <c r="O158" s="293"/>
      <c r="P158" s="293"/>
      <c r="Q158" s="294"/>
      <c r="R158" s="294"/>
      <c r="S158" s="294"/>
      <c r="T158" s="294"/>
      <c r="U158" s="294"/>
      <c r="V158" s="294"/>
      <c r="W158" s="294"/>
      <c r="X158" s="294"/>
      <c r="Y158" s="294"/>
      <c r="Z158" s="294"/>
      <c r="AA158" s="294"/>
      <c r="AB158" s="294"/>
      <c r="AC158" s="294"/>
      <c r="AD158" s="294"/>
      <c r="AE158" s="294"/>
      <c r="AF158" s="294"/>
      <c r="AG158" s="294"/>
      <c r="AH158" s="294"/>
      <c r="AI158" s="294"/>
      <c r="AJ158" s="294"/>
      <c r="AK158" s="294"/>
      <c r="AL158" s="294"/>
      <c r="AM158" s="294"/>
      <c r="AN158" s="294"/>
      <c r="AO158" s="309"/>
      <c r="AP158" s="294"/>
      <c r="AQ158" s="294"/>
      <c r="AR158" s="294"/>
      <c r="AS158" s="294"/>
      <c r="AT158" s="294"/>
      <c r="AU158" s="294"/>
      <c r="AV158" s="294"/>
      <c r="AW158" s="294"/>
      <c r="AX158" s="294"/>
      <c r="AY158" s="294"/>
      <c r="AZ158" s="294"/>
      <c r="BA158" s="294"/>
      <c r="BB158" s="294"/>
      <c r="BC158" s="294"/>
      <c r="BD158" s="294"/>
      <c r="BE158" s="294"/>
      <c r="BF158" s="294"/>
      <c r="BG158" s="294"/>
      <c r="BH158" s="294"/>
      <c r="BI158" s="294"/>
      <c r="BJ158" s="294"/>
      <c r="BK158" s="310"/>
      <c r="BL158" s="311"/>
      <c r="BM158" s="294"/>
      <c r="BN158" s="294"/>
      <c r="BO158" s="294"/>
      <c r="BP158" s="294"/>
      <c r="BQ158" s="294"/>
      <c r="BR158" s="294"/>
      <c r="BS158" s="294"/>
      <c r="BT158" s="294"/>
      <c r="BU158" s="294"/>
      <c r="BV158" s="294"/>
      <c r="BW158" s="294"/>
      <c r="BX158" s="294"/>
      <c r="BY158" s="294"/>
      <c r="BZ158" s="294"/>
      <c r="CA158" s="294"/>
      <c r="CB158" s="294"/>
      <c r="CC158" s="294"/>
      <c r="CD158" s="294"/>
      <c r="CE158" s="311"/>
      <c r="CF158" s="311"/>
      <c r="CG158" s="294"/>
      <c r="CH158" s="294"/>
      <c r="CI158" s="294"/>
      <c r="CJ158" s="294"/>
      <c r="CK158" s="294"/>
      <c r="CL158" s="294"/>
      <c r="CM158" s="294"/>
      <c r="CN158" s="294"/>
      <c r="CO158" s="294"/>
      <c r="CP158" s="294"/>
      <c r="CQ158" s="294"/>
      <c r="CR158" s="294"/>
      <c r="CS158" s="294"/>
      <c r="CT158" s="294"/>
      <c r="CU158" s="294"/>
      <c r="CV158" s="294"/>
      <c r="CW158" s="294">
        <f>CX158</f>
        <v>0</v>
      </c>
      <c r="CX158" s="294">
        <v>0</v>
      </c>
      <c r="CY158" s="294"/>
      <c r="CZ158" s="294"/>
      <c r="DA158" s="294"/>
      <c r="DB158" s="294"/>
      <c r="DC158" s="294"/>
      <c r="DD158" s="294"/>
      <c r="DE158" s="294"/>
      <c r="DF158" s="294">
        <f>DG158</f>
        <v>77369.473870000002</v>
      </c>
      <c r="DG158" s="294">
        <f>DJ158-CX158</f>
        <v>77369.473870000002</v>
      </c>
      <c r="DH158" s="294"/>
      <c r="DI158" s="294">
        <f>DJ158</f>
        <v>77369.473870000002</v>
      </c>
      <c r="DJ158" s="294">
        <v>77369.473870000002</v>
      </c>
      <c r="DK158" s="294"/>
      <c r="DL158" s="294"/>
      <c r="DM158" s="294">
        <f t="shared" si="331"/>
        <v>327151.42492999998</v>
      </c>
      <c r="DN158" s="339">
        <f t="shared" si="345"/>
        <v>4.2284302654002266</v>
      </c>
      <c r="DO158" s="294">
        <v>327151.42492999998</v>
      </c>
      <c r="DP158" s="294"/>
      <c r="DQ158" s="294"/>
      <c r="DR158" s="294">
        <f t="shared" si="347"/>
        <v>-249781.95105999999</v>
      </c>
      <c r="DS158" s="339">
        <f t="shared" si="323"/>
        <v>-3.2284302654002266</v>
      </c>
      <c r="DT158" s="294">
        <f t="shared" si="324"/>
        <v>-249781.95105999999</v>
      </c>
      <c r="DU158" s="294"/>
      <c r="DV158" s="294"/>
      <c r="DW158" s="294"/>
      <c r="DX158" s="294">
        <f>DZ158</f>
        <v>77369.473870000002</v>
      </c>
      <c r="DY158" s="312">
        <f t="shared" si="338"/>
        <v>1</v>
      </c>
      <c r="DZ158" s="294">
        <v>77369.473870000002</v>
      </c>
      <c r="EA158" s="312">
        <f t="shared" si="423"/>
        <v>1</v>
      </c>
      <c r="EB158" s="293"/>
      <c r="EC158" s="312"/>
      <c r="ED158" s="293"/>
      <c r="EE158" s="312"/>
      <c r="EF158" s="293">
        <f>EH158</f>
        <v>0</v>
      </c>
      <c r="EG158" s="228">
        <f t="shared" si="314"/>
        <v>0</v>
      </c>
      <c r="EH158" s="316">
        <f t="shared" ref="EH158:EH160" si="453">DJ158-DZ158</f>
        <v>0</v>
      </c>
      <c r="EI158" s="294"/>
      <c r="EJ158" s="294"/>
      <c r="EK158" s="293">
        <f t="shared" si="437"/>
        <v>77369.473870000002</v>
      </c>
      <c r="EL158" s="312">
        <f t="shared" si="368"/>
        <v>1</v>
      </c>
      <c r="EM158" s="312">
        <f>EK158/DM158</f>
        <v>0.23649438142155307</v>
      </c>
      <c r="EN158" s="312"/>
      <c r="EO158" s="312"/>
      <c r="EP158" s="312"/>
      <c r="EQ158" s="312"/>
      <c r="ER158" s="312"/>
      <c r="ES158" s="293">
        <f>DZ158</f>
        <v>77369.473870000002</v>
      </c>
      <c r="ET158" s="312">
        <f t="shared" si="421"/>
        <v>1</v>
      </c>
      <c r="EU158" s="311"/>
      <c r="EV158" s="312"/>
      <c r="EW158" s="293"/>
      <c r="EX158" s="312"/>
      <c r="EY158" s="294">
        <f>FA158</f>
        <v>0</v>
      </c>
      <c r="EZ158" s="228">
        <f t="shared" si="444"/>
        <v>0</v>
      </c>
      <c r="FA158" s="311">
        <f>DJ158-ES158</f>
        <v>0</v>
      </c>
      <c r="FB158" s="294"/>
      <c r="FC158" s="294"/>
      <c r="FD158" s="293">
        <f>FF158</f>
        <v>237078.11257</v>
      </c>
      <c r="FE158" s="312">
        <f t="shared" si="431"/>
        <v>3.0642332267678376</v>
      </c>
      <c r="FF158" s="293">
        <v>237078.11257</v>
      </c>
      <c r="FG158" s="312">
        <f t="shared" si="432"/>
        <v>3.0642332267678376</v>
      </c>
      <c r="FH158" s="294"/>
      <c r="FI158" s="294"/>
      <c r="FJ158" s="293"/>
      <c r="FK158" s="312"/>
      <c r="FL158" s="293">
        <f>FN158</f>
        <v>0</v>
      </c>
      <c r="FM158" s="312" t="e">
        <f t="shared" si="354"/>
        <v>#DIV/0!</v>
      </c>
      <c r="FN158" s="293"/>
      <c r="FO158" s="312">
        <f t="shared" si="364"/>
        <v>0</v>
      </c>
      <c r="FP158" s="294"/>
      <c r="FQ158" s="294"/>
      <c r="FR158" s="293"/>
      <c r="FS158" s="312"/>
      <c r="FT158" s="293">
        <f>FV158</f>
        <v>0</v>
      </c>
      <c r="FU158" s="312">
        <f t="shared" si="315"/>
        <v>0</v>
      </c>
      <c r="FV158" s="293">
        <f>ES158-DZ158</f>
        <v>0</v>
      </c>
      <c r="FW158" s="294"/>
      <c r="FX158" s="294"/>
      <c r="FY158" s="293"/>
      <c r="FZ158" s="312"/>
      <c r="GA158" s="440" t="s">
        <v>299</v>
      </c>
      <c r="GB158" s="410"/>
      <c r="GC158" s="410"/>
      <c r="GD158" s="410"/>
      <c r="GE158" s="410"/>
      <c r="GF158" s="410"/>
      <c r="GG158" s="410"/>
    </row>
    <row r="159" spans="2:189" s="432" customFormat="1" ht="48" hidden="1" customHeight="1" x14ac:dyDescent="0.2">
      <c r="B159" s="299"/>
      <c r="C159" s="439" t="s">
        <v>185</v>
      </c>
      <c r="D159" s="404"/>
      <c r="E159" s="293"/>
      <c r="F159" s="293"/>
      <c r="G159" s="293"/>
      <c r="H159" s="293"/>
      <c r="I159" s="293"/>
      <c r="J159" s="293"/>
      <c r="K159" s="293"/>
      <c r="L159" s="293"/>
      <c r="M159" s="293"/>
      <c r="N159" s="293"/>
      <c r="O159" s="293"/>
      <c r="P159" s="293"/>
      <c r="Q159" s="294"/>
      <c r="R159" s="294"/>
      <c r="S159" s="294"/>
      <c r="T159" s="294"/>
      <c r="U159" s="294"/>
      <c r="V159" s="294"/>
      <c r="W159" s="294"/>
      <c r="X159" s="294"/>
      <c r="Y159" s="294"/>
      <c r="Z159" s="294"/>
      <c r="AA159" s="294"/>
      <c r="AB159" s="294"/>
      <c r="AC159" s="294"/>
      <c r="AD159" s="294"/>
      <c r="AE159" s="294"/>
      <c r="AF159" s="294"/>
      <c r="AG159" s="294"/>
      <c r="AH159" s="294"/>
      <c r="AI159" s="294"/>
      <c r="AJ159" s="294"/>
      <c r="AK159" s="294"/>
      <c r="AL159" s="294"/>
      <c r="AM159" s="294"/>
      <c r="AN159" s="294"/>
      <c r="AO159" s="309"/>
      <c r="AP159" s="294"/>
      <c r="AQ159" s="294"/>
      <c r="AR159" s="294"/>
      <c r="AS159" s="294"/>
      <c r="AT159" s="294"/>
      <c r="AU159" s="294"/>
      <c r="AV159" s="294"/>
      <c r="AW159" s="294"/>
      <c r="AX159" s="294"/>
      <c r="AY159" s="294"/>
      <c r="AZ159" s="294"/>
      <c r="BA159" s="294"/>
      <c r="BB159" s="294"/>
      <c r="BC159" s="294"/>
      <c r="BD159" s="294"/>
      <c r="BE159" s="294"/>
      <c r="BF159" s="294"/>
      <c r="BG159" s="294"/>
      <c r="BH159" s="294"/>
      <c r="BI159" s="294"/>
      <c r="BJ159" s="294"/>
      <c r="BK159" s="310"/>
      <c r="BL159" s="311"/>
      <c r="BM159" s="294"/>
      <c r="BN159" s="294"/>
      <c r="BO159" s="294"/>
      <c r="BP159" s="294"/>
      <c r="BQ159" s="294"/>
      <c r="BR159" s="294"/>
      <c r="BS159" s="294"/>
      <c r="BT159" s="294"/>
      <c r="BU159" s="294"/>
      <c r="BV159" s="294"/>
      <c r="BW159" s="294"/>
      <c r="BX159" s="294"/>
      <c r="BY159" s="294"/>
      <c r="BZ159" s="294"/>
      <c r="CA159" s="294"/>
      <c r="CB159" s="294"/>
      <c r="CC159" s="294"/>
      <c r="CD159" s="294"/>
      <c r="CE159" s="311"/>
      <c r="CF159" s="311"/>
      <c r="CG159" s="294"/>
      <c r="CH159" s="294"/>
      <c r="CI159" s="294"/>
      <c r="CJ159" s="294"/>
      <c r="CK159" s="294"/>
      <c r="CL159" s="294"/>
      <c r="CM159" s="294"/>
      <c r="CN159" s="294"/>
      <c r="CO159" s="294"/>
      <c r="CP159" s="294"/>
      <c r="CQ159" s="294"/>
      <c r="CR159" s="294"/>
      <c r="CS159" s="294"/>
      <c r="CT159" s="294"/>
      <c r="CU159" s="294"/>
      <c r="CV159" s="294"/>
      <c r="CW159" s="294"/>
      <c r="CX159" s="294"/>
      <c r="CY159" s="294"/>
      <c r="CZ159" s="294"/>
      <c r="DA159" s="294"/>
      <c r="DB159" s="294"/>
      <c r="DC159" s="294"/>
      <c r="DD159" s="294"/>
      <c r="DE159" s="294"/>
      <c r="DF159" s="294"/>
      <c r="DG159" s="294"/>
      <c r="DH159" s="294"/>
      <c r="DI159" s="294">
        <f>DJ159</f>
        <v>644.596</v>
      </c>
      <c r="DJ159" s="294">
        <v>644.596</v>
      </c>
      <c r="DK159" s="294"/>
      <c r="DL159" s="294"/>
      <c r="DM159" s="294"/>
      <c r="DN159" s="339"/>
      <c r="DO159" s="294"/>
      <c r="DP159" s="294"/>
      <c r="DQ159" s="294"/>
      <c r="DR159" s="294"/>
      <c r="DS159" s="339"/>
      <c r="DT159" s="294"/>
      <c r="DU159" s="294"/>
      <c r="DV159" s="294"/>
      <c r="DW159" s="294"/>
      <c r="DX159" s="294">
        <f t="shared" ref="DX159" si="454">DZ159</f>
        <v>644.596</v>
      </c>
      <c r="DY159" s="312">
        <f t="shared" si="338"/>
        <v>1</v>
      </c>
      <c r="DZ159" s="294">
        <v>644.596</v>
      </c>
      <c r="EA159" s="312">
        <f t="shared" si="423"/>
        <v>1</v>
      </c>
      <c r="EB159" s="293"/>
      <c r="EC159" s="312"/>
      <c r="ED159" s="293"/>
      <c r="EE159" s="312"/>
      <c r="EF159" s="293">
        <f t="shared" ref="EF159:EF160" si="455">EH159</f>
        <v>0</v>
      </c>
      <c r="EG159" s="228">
        <f t="shared" si="314"/>
        <v>0</v>
      </c>
      <c r="EH159" s="316">
        <f t="shared" si="453"/>
        <v>0</v>
      </c>
      <c r="EI159" s="294"/>
      <c r="EJ159" s="294"/>
      <c r="EK159" s="293">
        <f t="shared" si="437"/>
        <v>644.596</v>
      </c>
      <c r="EL159" s="312">
        <f t="shared" si="368"/>
        <v>1</v>
      </c>
      <c r="EM159" s="312"/>
      <c r="EN159" s="312"/>
      <c r="EO159" s="312"/>
      <c r="EP159" s="312"/>
      <c r="EQ159" s="312"/>
      <c r="ER159" s="312"/>
      <c r="ES159" s="293">
        <v>644.596</v>
      </c>
      <c r="ET159" s="312">
        <f t="shared" si="421"/>
        <v>1</v>
      </c>
      <c r="EU159" s="311"/>
      <c r="EV159" s="312"/>
      <c r="EW159" s="293"/>
      <c r="EX159" s="312"/>
      <c r="EY159" s="294">
        <f t="shared" ref="EY159:EY160" si="456">FA159</f>
        <v>0</v>
      </c>
      <c r="EZ159" s="228">
        <f t="shared" si="444"/>
        <v>0</v>
      </c>
      <c r="FA159" s="311">
        <f>DJ159-ES159</f>
        <v>0</v>
      </c>
      <c r="FB159" s="294"/>
      <c r="FC159" s="294"/>
      <c r="FD159" s="293">
        <f>FF159</f>
        <v>0</v>
      </c>
      <c r="FE159" s="312">
        <f t="shared" si="431"/>
        <v>0</v>
      </c>
      <c r="FF159" s="293">
        <v>0</v>
      </c>
      <c r="FG159" s="312">
        <f t="shared" si="432"/>
        <v>0</v>
      </c>
      <c r="FH159" s="294"/>
      <c r="FI159" s="294"/>
      <c r="FJ159" s="293"/>
      <c r="FK159" s="312"/>
      <c r="FL159" s="293">
        <f>FN159</f>
        <v>0</v>
      </c>
      <c r="FM159" s="312" t="e">
        <f t="shared" si="354"/>
        <v>#DIV/0!</v>
      </c>
      <c r="FN159" s="293"/>
      <c r="FO159" s="312" t="e">
        <f t="shared" si="364"/>
        <v>#DIV/0!</v>
      </c>
      <c r="FP159" s="294"/>
      <c r="FQ159" s="294"/>
      <c r="FR159" s="293"/>
      <c r="FS159" s="312"/>
      <c r="FT159" s="293">
        <f>FV159</f>
        <v>0</v>
      </c>
      <c r="FU159" s="312">
        <f t="shared" si="315"/>
        <v>0</v>
      </c>
      <c r="FV159" s="293">
        <f>ES159-DZ159</f>
        <v>0</v>
      </c>
      <c r="FW159" s="294"/>
      <c r="FX159" s="294"/>
      <c r="FY159" s="293"/>
      <c r="FZ159" s="312"/>
      <c r="GA159" s="409"/>
      <c r="GB159" s="410"/>
      <c r="GC159" s="410"/>
      <c r="GD159" s="410"/>
      <c r="GE159" s="410"/>
      <c r="GF159" s="410"/>
      <c r="GG159" s="410"/>
    </row>
    <row r="160" spans="2:189" s="432" customFormat="1" ht="39.75" hidden="1" customHeight="1" x14ac:dyDescent="0.2">
      <c r="B160" s="299"/>
      <c r="C160" s="439" t="s">
        <v>295</v>
      </c>
      <c r="D160" s="404"/>
      <c r="E160" s="293"/>
      <c r="F160" s="293"/>
      <c r="G160" s="293"/>
      <c r="H160" s="293"/>
      <c r="I160" s="293"/>
      <c r="J160" s="293"/>
      <c r="K160" s="293"/>
      <c r="L160" s="293"/>
      <c r="M160" s="293"/>
      <c r="N160" s="293"/>
      <c r="O160" s="293"/>
      <c r="P160" s="293"/>
      <c r="Q160" s="294"/>
      <c r="R160" s="294"/>
      <c r="S160" s="294"/>
      <c r="T160" s="294"/>
      <c r="U160" s="294"/>
      <c r="V160" s="294"/>
      <c r="W160" s="294"/>
      <c r="X160" s="294"/>
      <c r="Y160" s="294"/>
      <c r="Z160" s="294"/>
      <c r="AA160" s="294"/>
      <c r="AB160" s="294"/>
      <c r="AC160" s="294"/>
      <c r="AD160" s="294"/>
      <c r="AE160" s="294"/>
      <c r="AF160" s="294"/>
      <c r="AG160" s="294"/>
      <c r="AH160" s="294"/>
      <c r="AI160" s="294"/>
      <c r="AJ160" s="294"/>
      <c r="AK160" s="294"/>
      <c r="AL160" s="294"/>
      <c r="AM160" s="294"/>
      <c r="AN160" s="294"/>
      <c r="AO160" s="309"/>
      <c r="AP160" s="294"/>
      <c r="AQ160" s="294"/>
      <c r="AR160" s="294"/>
      <c r="AS160" s="294"/>
      <c r="AT160" s="294"/>
      <c r="AU160" s="294"/>
      <c r="AV160" s="294"/>
      <c r="AW160" s="294"/>
      <c r="AX160" s="294"/>
      <c r="AY160" s="294"/>
      <c r="AZ160" s="294"/>
      <c r="BA160" s="294"/>
      <c r="BB160" s="294"/>
      <c r="BC160" s="294"/>
      <c r="BD160" s="294"/>
      <c r="BE160" s="294"/>
      <c r="BF160" s="294"/>
      <c r="BG160" s="294"/>
      <c r="BH160" s="294"/>
      <c r="BI160" s="294"/>
      <c r="BJ160" s="294"/>
      <c r="BK160" s="310"/>
      <c r="BL160" s="311"/>
      <c r="BM160" s="294"/>
      <c r="BN160" s="294"/>
      <c r="BO160" s="294"/>
      <c r="BP160" s="294"/>
      <c r="BQ160" s="294"/>
      <c r="BR160" s="294"/>
      <c r="BS160" s="294"/>
      <c r="BT160" s="294"/>
      <c r="BU160" s="294"/>
      <c r="BV160" s="294"/>
      <c r="BW160" s="294"/>
      <c r="BX160" s="294"/>
      <c r="BY160" s="294"/>
      <c r="BZ160" s="294"/>
      <c r="CA160" s="294"/>
      <c r="CB160" s="294"/>
      <c r="CC160" s="294"/>
      <c r="CD160" s="294"/>
      <c r="CE160" s="311"/>
      <c r="CF160" s="311"/>
      <c r="CG160" s="294"/>
      <c r="CH160" s="294"/>
      <c r="CI160" s="294"/>
      <c r="CJ160" s="294"/>
      <c r="CK160" s="294"/>
      <c r="CL160" s="294"/>
      <c r="CM160" s="294"/>
      <c r="CN160" s="294"/>
      <c r="CO160" s="294"/>
      <c r="CP160" s="294"/>
      <c r="CQ160" s="294"/>
      <c r="CR160" s="294"/>
      <c r="CS160" s="294"/>
      <c r="CT160" s="294"/>
      <c r="CU160" s="294"/>
      <c r="CV160" s="294"/>
      <c r="CW160" s="294">
        <f t="shared" ref="CW160" si="457">CX160</f>
        <v>0</v>
      </c>
      <c r="CX160" s="294">
        <v>0</v>
      </c>
      <c r="CY160" s="294"/>
      <c r="CZ160" s="294"/>
      <c r="DA160" s="294"/>
      <c r="DB160" s="294"/>
      <c r="DC160" s="294"/>
      <c r="DD160" s="294"/>
      <c r="DE160" s="294"/>
      <c r="DF160" s="294">
        <f>DG160</f>
        <v>16064.456389999999</v>
      </c>
      <c r="DG160" s="294">
        <f>DJ160-CX160</f>
        <v>16064.456389999999</v>
      </c>
      <c r="DH160" s="294"/>
      <c r="DI160" s="294">
        <f>DJ160</f>
        <v>16064.456389999999</v>
      </c>
      <c r="DJ160" s="294">
        <v>16064.456389999999</v>
      </c>
      <c r="DK160" s="294"/>
      <c r="DL160" s="294"/>
      <c r="DM160" s="294">
        <f t="shared" si="331"/>
        <v>6884.4120999999996</v>
      </c>
      <c r="DN160" s="339">
        <f t="shared" si="345"/>
        <v>0.42854933480883256</v>
      </c>
      <c r="DO160" s="294">
        <v>6884.4120999999996</v>
      </c>
      <c r="DP160" s="294"/>
      <c r="DQ160" s="294"/>
      <c r="DR160" s="294">
        <f t="shared" si="347"/>
        <v>9180.0442899999998</v>
      </c>
      <c r="DS160" s="339">
        <f t="shared" si="323"/>
        <v>0.57145066519116738</v>
      </c>
      <c r="DT160" s="294">
        <f t="shared" si="324"/>
        <v>9180.0442899999998</v>
      </c>
      <c r="DU160" s="294"/>
      <c r="DV160" s="294"/>
      <c r="DW160" s="294"/>
      <c r="DX160" s="294">
        <f>15900.54314-DX159</f>
        <v>15255.94714</v>
      </c>
      <c r="DY160" s="312">
        <f t="shared" si="338"/>
        <v>0.94967092378530216</v>
      </c>
      <c r="DZ160" s="294">
        <v>15941.1577</v>
      </c>
      <c r="EA160" s="312">
        <f t="shared" si="423"/>
        <v>0.99232475179946011</v>
      </c>
      <c r="EB160" s="293"/>
      <c r="EC160" s="312"/>
      <c r="ED160" s="293"/>
      <c r="EE160" s="312"/>
      <c r="EF160" s="293">
        <f t="shared" si="455"/>
        <v>123.29868999999962</v>
      </c>
      <c r="EG160" s="228">
        <f t="shared" si="314"/>
        <v>7.6752482005399266E-3</v>
      </c>
      <c r="EH160" s="316">
        <f t="shared" si="453"/>
        <v>123.29868999999962</v>
      </c>
      <c r="EI160" s="294"/>
      <c r="EJ160" s="294"/>
      <c r="EK160" s="293">
        <f t="shared" si="437"/>
        <v>15941.157700000002</v>
      </c>
      <c r="EL160" s="312">
        <f t="shared" si="368"/>
        <v>0.99232475179946023</v>
      </c>
      <c r="EM160" s="312">
        <f t="shared" ref="EM160:EM170" si="458">EK160/DM160</f>
        <v>2.3155437920399917</v>
      </c>
      <c r="EN160" s="312"/>
      <c r="EO160" s="312"/>
      <c r="EP160" s="312"/>
      <c r="EQ160" s="312"/>
      <c r="ER160" s="312"/>
      <c r="ES160" s="293">
        <f>16585.7537-ES159</f>
        <v>15941.157700000002</v>
      </c>
      <c r="ET160" s="312">
        <f t="shared" si="421"/>
        <v>0.99232475179946023</v>
      </c>
      <c r="EU160" s="311"/>
      <c r="EV160" s="312"/>
      <c r="EW160" s="293"/>
      <c r="EX160" s="312"/>
      <c r="EY160" s="294">
        <f t="shared" si="456"/>
        <v>123.2986899999978</v>
      </c>
      <c r="EZ160" s="228">
        <f t="shared" si="444"/>
        <v>7.6752482005398139E-3</v>
      </c>
      <c r="FA160" s="311">
        <f>DJ160-ES160</f>
        <v>123.2986899999978</v>
      </c>
      <c r="FB160" s="294"/>
      <c r="FC160" s="294"/>
      <c r="FD160" s="293">
        <f>FF160</f>
        <v>12605.11239</v>
      </c>
      <c r="FE160" s="312">
        <f t="shared" si="431"/>
        <v>0.78465850844766749</v>
      </c>
      <c r="FF160" s="293">
        <v>12605.11239</v>
      </c>
      <c r="FG160" s="312">
        <f t="shared" si="432"/>
        <v>0.78465850844766749</v>
      </c>
      <c r="FH160" s="294"/>
      <c r="FI160" s="294"/>
      <c r="FJ160" s="293"/>
      <c r="FK160" s="312"/>
      <c r="FL160" s="293">
        <f>FN160</f>
        <v>0</v>
      </c>
      <c r="FM160" s="312" t="e">
        <f t="shared" si="354"/>
        <v>#DIV/0!</v>
      </c>
      <c r="FN160" s="293"/>
      <c r="FO160" s="312">
        <f t="shared" si="364"/>
        <v>0</v>
      </c>
      <c r="FP160" s="294"/>
      <c r="FQ160" s="294"/>
      <c r="FR160" s="293"/>
      <c r="FS160" s="312"/>
      <c r="FT160" s="293">
        <f>FV160</f>
        <v>0</v>
      </c>
      <c r="FU160" s="312">
        <f t="shared" si="315"/>
        <v>0</v>
      </c>
      <c r="FV160" s="293">
        <f>ES160-DZ160</f>
        <v>0</v>
      </c>
      <c r="FW160" s="294"/>
      <c r="FX160" s="294"/>
      <c r="FY160" s="293"/>
      <c r="FZ160" s="312"/>
      <c r="GA160" s="409"/>
      <c r="GB160" s="410"/>
      <c r="GC160" s="410"/>
      <c r="GD160" s="410"/>
      <c r="GE160" s="410"/>
      <c r="GF160" s="410"/>
      <c r="GG160" s="410"/>
    </row>
    <row r="161" spans="1:189" s="402" customFormat="1" ht="81" hidden="1" customHeight="1" x14ac:dyDescent="0.25">
      <c r="B161" s="218" t="s">
        <v>82</v>
      </c>
      <c r="C161" s="219" t="s">
        <v>300</v>
      </c>
      <c r="D161" s="220"/>
      <c r="E161" s="221"/>
      <c r="F161" s="221"/>
      <c r="G161" s="221"/>
      <c r="H161" s="221"/>
      <c r="I161" s="221"/>
      <c r="J161" s="221"/>
      <c r="K161" s="221"/>
      <c r="L161" s="221"/>
      <c r="M161" s="221"/>
      <c r="N161" s="221"/>
      <c r="O161" s="221"/>
      <c r="P161" s="221"/>
      <c r="Q161" s="223"/>
      <c r="R161" s="223"/>
      <c r="S161" s="223"/>
      <c r="T161" s="223"/>
      <c r="U161" s="223"/>
      <c r="V161" s="223"/>
      <c r="W161" s="223"/>
      <c r="X161" s="223"/>
      <c r="Y161" s="223"/>
      <c r="Z161" s="223"/>
      <c r="AA161" s="223"/>
      <c r="AB161" s="223"/>
      <c r="AC161" s="223"/>
      <c r="AD161" s="223"/>
      <c r="AE161" s="223"/>
      <c r="AF161" s="223"/>
      <c r="AG161" s="223"/>
      <c r="AH161" s="223"/>
      <c r="AI161" s="223"/>
      <c r="AJ161" s="223"/>
      <c r="AK161" s="223"/>
      <c r="AL161" s="223"/>
      <c r="AM161" s="223"/>
      <c r="AN161" s="223"/>
      <c r="AO161" s="224"/>
      <c r="AP161" s="223"/>
      <c r="AQ161" s="223"/>
      <c r="AR161" s="223"/>
      <c r="AS161" s="223"/>
      <c r="AT161" s="223"/>
      <c r="AU161" s="223"/>
      <c r="AV161" s="223"/>
      <c r="AW161" s="223"/>
      <c r="AX161" s="223"/>
      <c r="AY161" s="223"/>
      <c r="AZ161" s="223"/>
      <c r="BA161" s="223"/>
      <c r="BB161" s="223"/>
      <c r="BC161" s="223"/>
      <c r="BD161" s="223"/>
      <c r="BE161" s="223"/>
      <c r="BF161" s="223"/>
      <c r="BG161" s="223"/>
      <c r="BH161" s="223"/>
      <c r="BI161" s="223"/>
      <c r="BJ161" s="223"/>
      <c r="BK161" s="225"/>
      <c r="BL161" s="226"/>
      <c r="BM161" s="223"/>
      <c r="BN161" s="223"/>
      <c r="BO161" s="223"/>
      <c r="BP161" s="223"/>
      <c r="BQ161" s="223"/>
      <c r="BR161" s="223"/>
      <c r="BS161" s="223"/>
      <c r="BT161" s="223"/>
      <c r="BU161" s="223"/>
      <c r="BV161" s="223"/>
      <c r="BW161" s="223"/>
      <c r="BX161" s="223"/>
      <c r="BY161" s="223"/>
      <c r="BZ161" s="223"/>
      <c r="CA161" s="223"/>
      <c r="CB161" s="223"/>
      <c r="CC161" s="223"/>
      <c r="CD161" s="223"/>
      <c r="CE161" s="226"/>
      <c r="CF161" s="226"/>
      <c r="CG161" s="223"/>
      <c r="CH161" s="223"/>
      <c r="CI161" s="223"/>
      <c r="CJ161" s="223"/>
      <c r="CK161" s="223"/>
      <c r="CL161" s="223"/>
      <c r="CM161" s="223"/>
      <c r="CN161" s="223"/>
      <c r="CO161" s="223"/>
      <c r="CP161" s="223"/>
      <c r="CQ161" s="223"/>
      <c r="CR161" s="223"/>
      <c r="CS161" s="223"/>
      <c r="CT161" s="223"/>
      <c r="CU161" s="223"/>
      <c r="CV161" s="223"/>
      <c r="CW161" s="223" t="e">
        <f>CW168</f>
        <v>#REF!</v>
      </c>
      <c r="CX161" s="223" t="e">
        <f t="shared" ref="CX161:DH161" si="459">CX168</f>
        <v>#REF!</v>
      </c>
      <c r="CY161" s="223" t="e">
        <f t="shared" si="459"/>
        <v>#REF!</v>
      </c>
      <c r="CZ161" s="223" t="e">
        <f t="shared" si="459"/>
        <v>#REF!</v>
      </c>
      <c r="DA161" s="223" t="e">
        <f t="shared" si="459"/>
        <v>#REF!</v>
      </c>
      <c r="DB161" s="223" t="e">
        <f t="shared" si="459"/>
        <v>#REF!</v>
      </c>
      <c r="DC161" s="223" t="e">
        <f t="shared" si="459"/>
        <v>#REF!</v>
      </c>
      <c r="DD161" s="223" t="e">
        <f t="shared" si="459"/>
        <v>#DIV/0!</v>
      </c>
      <c r="DE161" s="223" t="e">
        <f t="shared" si="459"/>
        <v>#REF!</v>
      </c>
      <c r="DF161" s="223" t="e">
        <f t="shared" si="459"/>
        <v>#REF!</v>
      </c>
      <c r="DG161" s="223" t="e">
        <f t="shared" si="459"/>
        <v>#REF!</v>
      </c>
      <c r="DH161" s="223" t="e">
        <f t="shared" si="459"/>
        <v>#REF!</v>
      </c>
      <c r="DI161" s="223">
        <f>DJ161+DK161+DL161</f>
        <v>0</v>
      </c>
      <c r="DJ161" s="223">
        <f>DJ162+DJ163+DJ164</f>
        <v>0</v>
      </c>
      <c r="DK161" s="223">
        <v>0</v>
      </c>
      <c r="DL161" s="223"/>
      <c r="DM161" s="275">
        <f t="shared" si="331"/>
        <v>0</v>
      </c>
      <c r="DN161" s="280" t="e">
        <f t="shared" si="345"/>
        <v>#DIV/0!</v>
      </c>
      <c r="DO161" s="223">
        <f>DO162+DO163+DO164</f>
        <v>0</v>
      </c>
      <c r="DP161" s="223"/>
      <c r="DQ161" s="223"/>
      <c r="DR161" s="235">
        <f t="shared" si="347"/>
        <v>0</v>
      </c>
      <c r="DS161" s="239" t="e">
        <f t="shared" si="323"/>
        <v>#DIV/0!</v>
      </c>
      <c r="DT161" s="235">
        <f t="shared" si="324"/>
        <v>0</v>
      </c>
      <c r="DU161" s="223"/>
      <c r="DV161" s="223"/>
      <c r="DW161" s="223"/>
      <c r="DX161" s="223">
        <v>0</v>
      </c>
      <c r="DY161" s="227" t="e">
        <f t="shared" si="338"/>
        <v>#DIV/0!</v>
      </c>
      <c r="DZ161" s="223">
        <v>0</v>
      </c>
      <c r="EA161" s="227" t="e">
        <f t="shared" si="423"/>
        <v>#DIV/0!</v>
      </c>
      <c r="EB161" s="221">
        <v>0</v>
      </c>
      <c r="EC161" s="227">
        <v>0</v>
      </c>
      <c r="ED161" s="221"/>
      <c r="EE161" s="227">
        <v>0</v>
      </c>
      <c r="EF161" s="234">
        <f t="shared" ref="EF161:EF167" si="460">EH161+EI161+EJ161</f>
        <v>0</v>
      </c>
      <c r="EG161" s="228" t="e">
        <f t="shared" si="314"/>
        <v>#DIV/0!</v>
      </c>
      <c r="EH161" s="300">
        <f t="shared" ref="EH161:EH167" si="461">CS161-DR161</f>
        <v>0</v>
      </c>
      <c r="EI161" s="223"/>
      <c r="EJ161" s="223"/>
      <c r="EK161" s="221">
        <v>0</v>
      </c>
      <c r="EL161" s="227" t="e">
        <f t="shared" si="368"/>
        <v>#DIV/0!</v>
      </c>
      <c r="EM161" s="281" t="e">
        <f t="shared" si="458"/>
        <v>#DIV/0!</v>
      </c>
      <c r="EN161" s="227"/>
      <c r="EO161" s="227"/>
      <c r="EP161" s="227"/>
      <c r="EQ161" s="227"/>
      <c r="ER161" s="227"/>
      <c r="ES161" s="221">
        <v>0</v>
      </c>
      <c r="ET161" s="227" t="e">
        <f t="shared" si="421"/>
        <v>#DIV/0!</v>
      </c>
      <c r="EU161" s="226">
        <v>0</v>
      </c>
      <c r="EV161" s="227">
        <v>0</v>
      </c>
      <c r="EW161" s="221">
        <v>0</v>
      </c>
      <c r="EX161" s="227">
        <v>0</v>
      </c>
      <c r="EY161" s="235">
        <f t="shared" si="333"/>
        <v>0</v>
      </c>
      <c r="EZ161" s="227" t="e">
        <f t="shared" si="444"/>
        <v>#DIV/0!</v>
      </c>
      <c r="FA161" s="238">
        <f t="shared" ref="FA161:FA167" si="462">DO161-EK161</f>
        <v>0</v>
      </c>
      <c r="FB161" s="223"/>
      <c r="FC161" s="223"/>
      <c r="FD161" s="221">
        <v>0</v>
      </c>
      <c r="FE161" s="227" t="e">
        <f t="shared" si="431"/>
        <v>#DIV/0!</v>
      </c>
      <c r="FF161" s="221">
        <v>0</v>
      </c>
      <c r="FG161" s="227" t="e">
        <f t="shared" si="432"/>
        <v>#DIV/0!</v>
      </c>
      <c r="FH161" s="223"/>
      <c r="FI161" s="223"/>
      <c r="FJ161" s="221"/>
      <c r="FK161" s="227">
        <v>0</v>
      </c>
      <c r="FL161" s="221">
        <v>0</v>
      </c>
      <c r="FM161" s="227" t="e">
        <f t="shared" si="354"/>
        <v>#DIV/0!</v>
      </c>
      <c r="FN161" s="221">
        <v>0</v>
      </c>
      <c r="FO161" s="227" t="e">
        <f t="shared" si="364"/>
        <v>#DIV/0!</v>
      </c>
      <c r="FP161" s="223"/>
      <c r="FQ161" s="223"/>
      <c r="FR161" s="221"/>
      <c r="FS161" s="227">
        <v>0</v>
      </c>
      <c r="FT161" s="221">
        <v>0</v>
      </c>
      <c r="FU161" s="227" t="e">
        <f t="shared" si="315"/>
        <v>#DIV/0!</v>
      </c>
      <c r="FV161" s="221">
        <v>0</v>
      </c>
      <c r="FW161" s="223"/>
      <c r="FX161" s="223"/>
      <c r="FY161" s="221"/>
      <c r="FZ161" s="227">
        <v>0</v>
      </c>
      <c r="GA161" s="400"/>
      <c r="GB161" s="401"/>
      <c r="GC161" s="401"/>
      <c r="GD161" s="401"/>
      <c r="GE161" s="401"/>
      <c r="GF161" s="401"/>
      <c r="GG161" s="401"/>
    </row>
    <row r="162" spans="1:189" s="243" customFormat="1" ht="132" hidden="1" customHeight="1" x14ac:dyDescent="0.25">
      <c r="B162" s="441" t="s">
        <v>83</v>
      </c>
      <c r="C162" s="442" t="s">
        <v>301</v>
      </c>
      <c r="D162" s="443"/>
      <c r="E162" s="444"/>
      <c r="F162" s="444"/>
      <c r="G162" s="444"/>
      <c r="H162" s="444"/>
      <c r="I162" s="444"/>
      <c r="J162" s="444"/>
      <c r="K162" s="444"/>
      <c r="L162" s="444"/>
      <c r="M162" s="444"/>
      <c r="N162" s="444"/>
      <c r="O162" s="444"/>
      <c r="P162" s="444"/>
      <c r="Q162" s="445"/>
      <c r="R162" s="445"/>
      <c r="S162" s="445"/>
      <c r="T162" s="445"/>
      <c r="U162" s="445"/>
      <c r="V162" s="445"/>
      <c r="W162" s="445"/>
      <c r="X162" s="445"/>
      <c r="Y162" s="445"/>
      <c r="Z162" s="445"/>
      <c r="AA162" s="445"/>
      <c r="AB162" s="445"/>
      <c r="AC162" s="445"/>
      <c r="AD162" s="445"/>
      <c r="AE162" s="445"/>
      <c r="AF162" s="445"/>
      <c r="AG162" s="445"/>
      <c r="AH162" s="445"/>
      <c r="AI162" s="445"/>
      <c r="AJ162" s="445"/>
      <c r="AK162" s="445"/>
      <c r="AL162" s="445"/>
      <c r="AM162" s="445"/>
      <c r="AN162" s="445"/>
      <c r="AO162" s="446"/>
      <c r="AP162" s="445"/>
      <c r="AQ162" s="445"/>
      <c r="AR162" s="445"/>
      <c r="AS162" s="445"/>
      <c r="AT162" s="445"/>
      <c r="AU162" s="445"/>
      <c r="AV162" s="445"/>
      <c r="AW162" s="445"/>
      <c r="AX162" s="445"/>
      <c r="AY162" s="445"/>
      <c r="AZ162" s="445"/>
      <c r="BA162" s="445"/>
      <c r="BB162" s="445"/>
      <c r="BC162" s="445"/>
      <c r="BD162" s="445"/>
      <c r="BE162" s="445"/>
      <c r="BF162" s="445"/>
      <c r="BG162" s="445"/>
      <c r="BH162" s="445"/>
      <c r="BI162" s="445"/>
      <c r="BJ162" s="445"/>
      <c r="BK162" s="447"/>
      <c r="BL162" s="448"/>
      <c r="BM162" s="445"/>
      <c r="BN162" s="445"/>
      <c r="BO162" s="445"/>
      <c r="BP162" s="445"/>
      <c r="BQ162" s="445"/>
      <c r="BR162" s="445"/>
      <c r="BS162" s="445"/>
      <c r="BT162" s="445"/>
      <c r="BU162" s="445"/>
      <c r="BV162" s="445"/>
      <c r="BW162" s="445"/>
      <c r="BX162" s="445"/>
      <c r="BY162" s="445"/>
      <c r="BZ162" s="445"/>
      <c r="CA162" s="445"/>
      <c r="CB162" s="445"/>
      <c r="CC162" s="445"/>
      <c r="CD162" s="445"/>
      <c r="CE162" s="448"/>
      <c r="CF162" s="448"/>
      <c r="CG162" s="445"/>
      <c r="CH162" s="445"/>
      <c r="CI162" s="445"/>
      <c r="CJ162" s="445"/>
      <c r="CK162" s="445"/>
      <c r="CL162" s="445"/>
      <c r="CM162" s="445"/>
      <c r="CN162" s="445"/>
      <c r="CO162" s="445"/>
      <c r="CP162" s="445"/>
      <c r="CQ162" s="445"/>
      <c r="CR162" s="445"/>
      <c r="CS162" s="445"/>
      <c r="CT162" s="445"/>
      <c r="CU162" s="445"/>
      <c r="CV162" s="445"/>
      <c r="CW162" s="445"/>
      <c r="CX162" s="445"/>
      <c r="CY162" s="445"/>
      <c r="CZ162" s="445"/>
      <c r="DA162" s="445"/>
      <c r="DB162" s="445"/>
      <c r="DC162" s="445"/>
      <c r="DD162" s="445"/>
      <c r="DE162" s="445"/>
      <c r="DF162" s="445"/>
      <c r="DG162" s="445"/>
      <c r="DH162" s="445"/>
      <c r="DI162" s="445">
        <f>DJ162+DK162+DL162</f>
        <v>0</v>
      </c>
      <c r="DJ162" s="235"/>
      <c r="DK162" s="235"/>
      <c r="DL162" s="235"/>
      <c r="DM162" s="275">
        <f t="shared" si="331"/>
        <v>0</v>
      </c>
      <c r="DN162" s="280" t="e">
        <f t="shared" si="345"/>
        <v>#DIV/0!</v>
      </c>
      <c r="DO162" s="235"/>
      <c r="DP162" s="235"/>
      <c r="DQ162" s="235"/>
      <c r="DR162" s="235">
        <f t="shared" si="347"/>
        <v>0</v>
      </c>
      <c r="DS162" s="239" t="e">
        <f t="shared" si="323"/>
        <v>#DIV/0!</v>
      </c>
      <c r="DT162" s="235">
        <f t="shared" si="324"/>
        <v>0</v>
      </c>
      <c r="DU162" s="235"/>
      <c r="DV162" s="235"/>
      <c r="DW162" s="235"/>
      <c r="DX162" s="235">
        <v>0</v>
      </c>
      <c r="DY162" s="228" t="e">
        <f t="shared" si="338"/>
        <v>#DIV/0!</v>
      </c>
      <c r="DZ162" s="235"/>
      <c r="EA162" s="228" t="e">
        <f t="shared" si="423"/>
        <v>#DIV/0!</v>
      </c>
      <c r="EB162" s="234">
        <v>0</v>
      </c>
      <c r="EC162" s="228">
        <v>0</v>
      </c>
      <c r="ED162" s="234"/>
      <c r="EE162" s="228">
        <v>0</v>
      </c>
      <c r="EF162" s="234">
        <f t="shared" si="460"/>
        <v>0</v>
      </c>
      <c r="EG162" s="228" t="e">
        <f t="shared" si="314"/>
        <v>#DIV/0!</v>
      </c>
      <c r="EH162" s="300">
        <f t="shared" si="461"/>
        <v>0</v>
      </c>
      <c r="EI162" s="235"/>
      <c r="EJ162" s="235"/>
      <c r="EK162" s="234"/>
      <c r="EL162" s="228"/>
      <c r="EM162" s="281" t="e">
        <f t="shared" si="458"/>
        <v>#DIV/0!</v>
      </c>
      <c r="EN162" s="228"/>
      <c r="EO162" s="228"/>
      <c r="EP162" s="228"/>
      <c r="EQ162" s="228"/>
      <c r="ER162" s="228"/>
      <c r="ES162" s="234"/>
      <c r="ET162" s="228"/>
      <c r="EU162" s="238"/>
      <c r="EV162" s="228"/>
      <c r="EW162" s="234"/>
      <c r="EX162" s="228"/>
      <c r="EY162" s="235">
        <f t="shared" si="333"/>
        <v>0</v>
      </c>
      <c r="EZ162" s="228" t="e">
        <f t="shared" si="444"/>
        <v>#DIV/0!</v>
      </c>
      <c r="FA162" s="238">
        <f t="shared" si="462"/>
        <v>0</v>
      </c>
      <c r="FB162" s="235"/>
      <c r="FC162" s="235"/>
      <c r="FD162" s="234"/>
      <c r="FE162" s="228" t="e">
        <f t="shared" si="431"/>
        <v>#DIV/0!</v>
      </c>
      <c r="FF162" s="234"/>
      <c r="FG162" s="228" t="e">
        <f t="shared" si="432"/>
        <v>#DIV/0!</v>
      </c>
      <c r="FH162" s="235"/>
      <c r="FI162" s="235"/>
      <c r="FJ162" s="234"/>
      <c r="FK162" s="227">
        <v>0</v>
      </c>
      <c r="FL162" s="234"/>
      <c r="FM162" s="228" t="e">
        <f t="shared" si="354"/>
        <v>#DIV/0!</v>
      </c>
      <c r="FN162" s="234"/>
      <c r="FO162" s="228" t="e">
        <f t="shared" si="364"/>
        <v>#DIV/0!</v>
      </c>
      <c r="FP162" s="235"/>
      <c r="FQ162" s="235"/>
      <c r="FR162" s="234"/>
      <c r="FS162" s="227">
        <v>0</v>
      </c>
      <c r="FT162" s="234"/>
      <c r="FU162" s="228" t="e">
        <f t="shared" si="315"/>
        <v>#DIV/0!</v>
      </c>
      <c r="FV162" s="234"/>
      <c r="FW162" s="235"/>
      <c r="FX162" s="235"/>
      <c r="FY162" s="234"/>
      <c r="FZ162" s="227">
        <v>0</v>
      </c>
      <c r="GA162" s="241"/>
      <c r="GB162" s="242"/>
      <c r="GC162" s="242"/>
      <c r="GD162" s="242"/>
      <c r="GE162" s="242"/>
      <c r="GF162" s="242"/>
      <c r="GG162" s="242"/>
    </row>
    <row r="163" spans="1:189" s="243" customFormat="1" ht="81" hidden="1" customHeight="1" x14ac:dyDescent="0.25">
      <c r="B163" s="231" t="s">
        <v>84</v>
      </c>
      <c r="C163" s="442" t="s">
        <v>302</v>
      </c>
      <c r="D163" s="233"/>
      <c r="E163" s="234"/>
      <c r="F163" s="234"/>
      <c r="G163" s="234"/>
      <c r="H163" s="234"/>
      <c r="I163" s="234"/>
      <c r="J163" s="234"/>
      <c r="K163" s="234"/>
      <c r="L163" s="234"/>
      <c r="M163" s="234"/>
      <c r="N163" s="234"/>
      <c r="O163" s="234"/>
      <c r="P163" s="234"/>
      <c r="Q163" s="235"/>
      <c r="R163" s="235"/>
      <c r="S163" s="235"/>
      <c r="T163" s="235"/>
      <c r="U163" s="235"/>
      <c r="V163" s="235"/>
      <c r="W163" s="235"/>
      <c r="X163" s="235"/>
      <c r="Y163" s="235"/>
      <c r="Z163" s="235"/>
      <c r="AA163" s="235"/>
      <c r="AB163" s="235"/>
      <c r="AC163" s="235"/>
      <c r="AD163" s="235"/>
      <c r="AE163" s="235"/>
      <c r="AF163" s="235"/>
      <c r="AG163" s="235"/>
      <c r="AH163" s="235"/>
      <c r="AI163" s="235"/>
      <c r="AJ163" s="235"/>
      <c r="AK163" s="235"/>
      <c r="AL163" s="235"/>
      <c r="AM163" s="235"/>
      <c r="AN163" s="235"/>
      <c r="AO163" s="236"/>
      <c r="AP163" s="235"/>
      <c r="AQ163" s="235"/>
      <c r="AR163" s="235"/>
      <c r="AS163" s="235"/>
      <c r="AT163" s="235"/>
      <c r="AU163" s="235"/>
      <c r="AV163" s="235"/>
      <c r="AW163" s="235"/>
      <c r="AX163" s="235"/>
      <c r="AY163" s="235"/>
      <c r="AZ163" s="235"/>
      <c r="BA163" s="235"/>
      <c r="BB163" s="235"/>
      <c r="BC163" s="235"/>
      <c r="BD163" s="235"/>
      <c r="BE163" s="235"/>
      <c r="BF163" s="235"/>
      <c r="BG163" s="235"/>
      <c r="BH163" s="235"/>
      <c r="BI163" s="235"/>
      <c r="BJ163" s="235"/>
      <c r="BK163" s="237"/>
      <c r="BL163" s="238"/>
      <c r="BM163" s="235"/>
      <c r="BN163" s="235"/>
      <c r="BO163" s="235"/>
      <c r="BP163" s="235"/>
      <c r="BQ163" s="235"/>
      <c r="BR163" s="235"/>
      <c r="BS163" s="235"/>
      <c r="BT163" s="235"/>
      <c r="BU163" s="235"/>
      <c r="BV163" s="235"/>
      <c r="BW163" s="235"/>
      <c r="BX163" s="235"/>
      <c r="BY163" s="235"/>
      <c r="BZ163" s="235"/>
      <c r="CA163" s="235"/>
      <c r="CB163" s="235"/>
      <c r="CC163" s="235"/>
      <c r="CD163" s="235"/>
      <c r="CE163" s="238"/>
      <c r="CF163" s="238"/>
      <c r="CG163" s="235"/>
      <c r="CH163" s="235"/>
      <c r="CI163" s="235"/>
      <c r="CJ163" s="235"/>
      <c r="CK163" s="235"/>
      <c r="CL163" s="235"/>
      <c r="CM163" s="235"/>
      <c r="CN163" s="235"/>
      <c r="CO163" s="235"/>
      <c r="CP163" s="235"/>
      <c r="CQ163" s="235"/>
      <c r="CR163" s="235"/>
      <c r="CS163" s="235"/>
      <c r="CT163" s="235"/>
      <c r="CU163" s="235"/>
      <c r="CV163" s="235"/>
      <c r="CW163" s="235"/>
      <c r="CX163" s="235"/>
      <c r="CY163" s="235"/>
      <c r="CZ163" s="235"/>
      <c r="DA163" s="235"/>
      <c r="DB163" s="235"/>
      <c r="DC163" s="235"/>
      <c r="DD163" s="235"/>
      <c r="DE163" s="235"/>
      <c r="DF163" s="235"/>
      <c r="DG163" s="235"/>
      <c r="DH163" s="235"/>
      <c r="DI163" s="445">
        <f>DJ163+DK163+DL163</f>
        <v>0</v>
      </c>
      <c r="DJ163" s="235"/>
      <c r="DK163" s="235"/>
      <c r="DL163" s="235"/>
      <c r="DM163" s="275">
        <f t="shared" si="331"/>
        <v>0</v>
      </c>
      <c r="DN163" s="280" t="e">
        <f t="shared" si="345"/>
        <v>#DIV/0!</v>
      </c>
      <c r="DO163" s="235"/>
      <c r="DP163" s="235"/>
      <c r="DQ163" s="235"/>
      <c r="DR163" s="235">
        <f t="shared" si="347"/>
        <v>0</v>
      </c>
      <c r="DS163" s="239" t="e">
        <f t="shared" si="323"/>
        <v>#DIV/0!</v>
      </c>
      <c r="DT163" s="235">
        <f t="shared" si="324"/>
        <v>0</v>
      </c>
      <c r="DU163" s="235"/>
      <c r="DV163" s="235"/>
      <c r="DW163" s="235"/>
      <c r="DX163" s="235">
        <v>0</v>
      </c>
      <c r="DY163" s="228" t="e">
        <f t="shared" si="338"/>
        <v>#DIV/0!</v>
      </c>
      <c r="DZ163" s="235"/>
      <c r="EA163" s="228" t="e">
        <f t="shared" si="423"/>
        <v>#DIV/0!</v>
      </c>
      <c r="EB163" s="234">
        <v>0</v>
      </c>
      <c r="EC163" s="228">
        <v>0</v>
      </c>
      <c r="ED163" s="234"/>
      <c r="EE163" s="228">
        <v>0</v>
      </c>
      <c r="EF163" s="234">
        <f t="shared" si="460"/>
        <v>0</v>
      </c>
      <c r="EG163" s="228" t="e">
        <f t="shared" ref="EG163:EG172" si="463">EF163/DI163</f>
        <v>#DIV/0!</v>
      </c>
      <c r="EH163" s="300">
        <f t="shared" si="461"/>
        <v>0</v>
      </c>
      <c r="EI163" s="235"/>
      <c r="EJ163" s="235"/>
      <c r="EK163" s="234"/>
      <c r="EL163" s="228"/>
      <c r="EM163" s="281" t="e">
        <f t="shared" si="458"/>
        <v>#DIV/0!</v>
      </c>
      <c r="EN163" s="228"/>
      <c r="EO163" s="228"/>
      <c r="EP163" s="228"/>
      <c r="EQ163" s="228"/>
      <c r="ER163" s="228"/>
      <c r="ES163" s="234"/>
      <c r="ET163" s="228"/>
      <c r="EU163" s="238"/>
      <c r="EV163" s="228"/>
      <c r="EW163" s="234"/>
      <c r="EX163" s="228"/>
      <c r="EY163" s="235">
        <f t="shared" si="333"/>
        <v>0</v>
      </c>
      <c r="EZ163" s="228" t="e">
        <f t="shared" si="444"/>
        <v>#DIV/0!</v>
      </c>
      <c r="FA163" s="238">
        <f t="shared" si="462"/>
        <v>0</v>
      </c>
      <c r="FB163" s="235"/>
      <c r="FC163" s="235"/>
      <c r="FD163" s="234"/>
      <c r="FE163" s="228" t="e">
        <f t="shared" si="431"/>
        <v>#DIV/0!</v>
      </c>
      <c r="FF163" s="234"/>
      <c r="FG163" s="228" t="e">
        <f t="shared" si="432"/>
        <v>#DIV/0!</v>
      </c>
      <c r="FH163" s="235"/>
      <c r="FI163" s="235"/>
      <c r="FJ163" s="234"/>
      <c r="FK163" s="227">
        <v>0</v>
      </c>
      <c r="FL163" s="234"/>
      <c r="FM163" s="228" t="e">
        <f t="shared" si="354"/>
        <v>#DIV/0!</v>
      </c>
      <c r="FN163" s="234"/>
      <c r="FO163" s="228" t="e">
        <f t="shared" si="364"/>
        <v>#DIV/0!</v>
      </c>
      <c r="FP163" s="235"/>
      <c r="FQ163" s="235"/>
      <c r="FR163" s="234"/>
      <c r="FS163" s="227">
        <v>0</v>
      </c>
      <c r="FT163" s="234"/>
      <c r="FU163" s="228" t="e">
        <f t="shared" ref="FU163:FU172" si="464">FT163/EK163</f>
        <v>#DIV/0!</v>
      </c>
      <c r="FV163" s="234"/>
      <c r="FW163" s="235"/>
      <c r="FX163" s="235"/>
      <c r="FY163" s="234"/>
      <c r="FZ163" s="227">
        <v>0</v>
      </c>
      <c r="GA163" s="241"/>
      <c r="GB163" s="242"/>
      <c r="GC163" s="242"/>
      <c r="GD163" s="242"/>
      <c r="GE163" s="242"/>
      <c r="GF163" s="242"/>
      <c r="GG163" s="242"/>
    </row>
    <row r="164" spans="1:189" s="243" customFormat="1" ht="81" hidden="1" customHeight="1" x14ac:dyDescent="0.25">
      <c r="B164" s="449" t="s">
        <v>113</v>
      </c>
      <c r="C164" s="450" t="s">
        <v>303</v>
      </c>
      <c r="D164" s="451"/>
      <c r="E164" s="452"/>
      <c r="F164" s="452"/>
      <c r="G164" s="452"/>
      <c r="H164" s="452"/>
      <c r="I164" s="452"/>
      <c r="J164" s="452"/>
      <c r="K164" s="452"/>
      <c r="L164" s="452"/>
      <c r="M164" s="452"/>
      <c r="N164" s="452"/>
      <c r="O164" s="452"/>
      <c r="P164" s="452"/>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c r="AL164" s="453"/>
      <c r="AM164" s="453"/>
      <c r="AN164" s="453"/>
      <c r="AO164" s="454"/>
      <c r="AP164" s="453"/>
      <c r="AQ164" s="453"/>
      <c r="AR164" s="453"/>
      <c r="AS164" s="453"/>
      <c r="AT164" s="453"/>
      <c r="AU164" s="453"/>
      <c r="AV164" s="453"/>
      <c r="AW164" s="453"/>
      <c r="AX164" s="453"/>
      <c r="AY164" s="453"/>
      <c r="AZ164" s="453"/>
      <c r="BA164" s="453"/>
      <c r="BB164" s="453"/>
      <c r="BC164" s="453"/>
      <c r="BD164" s="453"/>
      <c r="BE164" s="453"/>
      <c r="BF164" s="453"/>
      <c r="BG164" s="453"/>
      <c r="BH164" s="453"/>
      <c r="BI164" s="453"/>
      <c r="BJ164" s="453"/>
      <c r="BK164" s="455"/>
      <c r="BL164" s="456"/>
      <c r="BM164" s="453"/>
      <c r="BN164" s="453"/>
      <c r="BO164" s="453"/>
      <c r="BP164" s="453"/>
      <c r="BQ164" s="453"/>
      <c r="BR164" s="453"/>
      <c r="BS164" s="453"/>
      <c r="BT164" s="453"/>
      <c r="BU164" s="453"/>
      <c r="BV164" s="453"/>
      <c r="BW164" s="453"/>
      <c r="BX164" s="453"/>
      <c r="BY164" s="453"/>
      <c r="BZ164" s="453"/>
      <c r="CA164" s="453"/>
      <c r="CB164" s="453"/>
      <c r="CC164" s="453"/>
      <c r="CD164" s="453"/>
      <c r="CE164" s="456"/>
      <c r="CF164" s="456"/>
      <c r="CG164" s="453"/>
      <c r="CH164" s="453"/>
      <c r="CI164" s="453"/>
      <c r="CJ164" s="453"/>
      <c r="CK164" s="453"/>
      <c r="CL164" s="453"/>
      <c r="CM164" s="453"/>
      <c r="CN164" s="453"/>
      <c r="CO164" s="453"/>
      <c r="CP164" s="453"/>
      <c r="CQ164" s="453"/>
      <c r="CR164" s="453"/>
      <c r="CS164" s="453"/>
      <c r="CT164" s="453"/>
      <c r="CU164" s="453"/>
      <c r="CV164" s="453"/>
      <c r="CW164" s="453"/>
      <c r="CX164" s="453"/>
      <c r="CY164" s="453"/>
      <c r="CZ164" s="453"/>
      <c r="DA164" s="453"/>
      <c r="DB164" s="453"/>
      <c r="DC164" s="453"/>
      <c r="DD164" s="453"/>
      <c r="DE164" s="453"/>
      <c r="DF164" s="453"/>
      <c r="DG164" s="453"/>
      <c r="DH164" s="453"/>
      <c r="DI164" s="457">
        <f>DJ164+DK164+DL164</f>
        <v>0</v>
      </c>
      <c r="DJ164" s="453"/>
      <c r="DK164" s="453"/>
      <c r="DL164" s="453"/>
      <c r="DM164" s="275">
        <f t="shared" si="331"/>
        <v>0</v>
      </c>
      <c r="DN164" s="280" t="e">
        <f t="shared" si="345"/>
        <v>#DIV/0!</v>
      </c>
      <c r="DO164" s="453"/>
      <c r="DP164" s="453"/>
      <c r="DQ164" s="453"/>
      <c r="DR164" s="235">
        <f t="shared" si="347"/>
        <v>0</v>
      </c>
      <c r="DS164" s="239" t="e">
        <f t="shared" si="323"/>
        <v>#DIV/0!</v>
      </c>
      <c r="DT164" s="235">
        <f t="shared" si="324"/>
        <v>0</v>
      </c>
      <c r="DU164" s="453"/>
      <c r="DV164" s="453"/>
      <c r="DW164" s="453"/>
      <c r="DX164" s="453">
        <v>0</v>
      </c>
      <c r="DY164" s="458" t="e">
        <f t="shared" si="338"/>
        <v>#DIV/0!</v>
      </c>
      <c r="DZ164" s="453"/>
      <c r="EA164" s="458" t="e">
        <f t="shared" si="423"/>
        <v>#DIV/0!</v>
      </c>
      <c r="EB164" s="452">
        <v>0</v>
      </c>
      <c r="EC164" s="458">
        <v>0</v>
      </c>
      <c r="ED164" s="452"/>
      <c r="EE164" s="458">
        <v>0</v>
      </c>
      <c r="EF164" s="234">
        <f t="shared" si="460"/>
        <v>0</v>
      </c>
      <c r="EG164" s="228" t="e">
        <f t="shared" si="463"/>
        <v>#DIV/0!</v>
      </c>
      <c r="EH164" s="300">
        <f t="shared" si="461"/>
        <v>0</v>
      </c>
      <c r="EI164" s="453"/>
      <c r="EJ164" s="453"/>
      <c r="EK164" s="452"/>
      <c r="EL164" s="458"/>
      <c r="EM164" s="281" t="e">
        <f t="shared" si="458"/>
        <v>#DIV/0!</v>
      </c>
      <c r="EN164" s="458"/>
      <c r="EO164" s="458"/>
      <c r="EP164" s="458"/>
      <c r="EQ164" s="458"/>
      <c r="ER164" s="458"/>
      <c r="ES164" s="452"/>
      <c r="ET164" s="458"/>
      <c r="EU164" s="456"/>
      <c r="EV164" s="458"/>
      <c r="EW164" s="452"/>
      <c r="EX164" s="458"/>
      <c r="EY164" s="235">
        <f t="shared" si="333"/>
        <v>0</v>
      </c>
      <c r="EZ164" s="458" t="e">
        <f t="shared" si="444"/>
        <v>#DIV/0!</v>
      </c>
      <c r="FA164" s="238">
        <f t="shared" si="462"/>
        <v>0</v>
      </c>
      <c r="FB164" s="453"/>
      <c r="FC164" s="453"/>
      <c r="FD164" s="452"/>
      <c r="FE164" s="458" t="e">
        <f t="shared" si="431"/>
        <v>#DIV/0!</v>
      </c>
      <c r="FF164" s="452"/>
      <c r="FG164" s="458" t="e">
        <f t="shared" si="432"/>
        <v>#DIV/0!</v>
      </c>
      <c r="FH164" s="453"/>
      <c r="FI164" s="453"/>
      <c r="FJ164" s="452"/>
      <c r="FK164" s="459">
        <v>0</v>
      </c>
      <c r="FL164" s="452"/>
      <c r="FM164" s="458" t="e">
        <f t="shared" si="354"/>
        <v>#DIV/0!</v>
      </c>
      <c r="FN164" s="452"/>
      <c r="FO164" s="458" t="e">
        <f t="shared" si="364"/>
        <v>#DIV/0!</v>
      </c>
      <c r="FP164" s="453"/>
      <c r="FQ164" s="453"/>
      <c r="FR164" s="452"/>
      <c r="FS164" s="459">
        <v>0</v>
      </c>
      <c r="FT164" s="452"/>
      <c r="FU164" s="458" t="e">
        <f t="shared" si="464"/>
        <v>#DIV/0!</v>
      </c>
      <c r="FV164" s="452"/>
      <c r="FW164" s="453"/>
      <c r="FX164" s="453"/>
      <c r="FY164" s="452"/>
      <c r="FZ164" s="459">
        <v>0</v>
      </c>
      <c r="GA164" s="241"/>
      <c r="GB164" s="242"/>
      <c r="GC164" s="242"/>
      <c r="GD164" s="242"/>
      <c r="GE164" s="242"/>
      <c r="GF164" s="242"/>
      <c r="GG164" s="242"/>
    </row>
    <row r="165" spans="1:189" s="243" customFormat="1" ht="132" hidden="1" customHeight="1" x14ac:dyDescent="0.25">
      <c r="B165" s="231" t="s">
        <v>82</v>
      </c>
      <c r="C165" s="442" t="s">
        <v>304</v>
      </c>
      <c r="D165" s="233"/>
      <c r="E165" s="234"/>
      <c r="F165" s="234"/>
      <c r="G165" s="234"/>
      <c r="H165" s="234"/>
      <c r="I165" s="234"/>
      <c r="J165" s="234"/>
      <c r="K165" s="234"/>
      <c r="L165" s="234"/>
      <c r="M165" s="234"/>
      <c r="N165" s="234"/>
      <c r="O165" s="234"/>
      <c r="P165" s="234"/>
      <c r="Q165" s="235"/>
      <c r="R165" s="235"/>
      <c r="S165" s="235"/>
      <c r="T165" s="235"/>
      <c r="U165" s="235"/>
      <c r="V165" s="235"/>
      <c r="W165" s="235"/>
      <c r="X165" s="235"/>
      <c r="Y165" s="235"/>
      <c r="Z165" s="235"/>
      <c r="AA165" s="235"/>
      <c r="AB165" s="235"/>
      <c r="AC165" s="235"/>
      <c r="AD165" s="235"/>
      <c r="AE165" s="235"/>
      <c r="AF165" s="235"/>
      <c r="AG165" s="235"/>
      <c r="AH165" s="235"/>
      <c r="AI165" s="235"/>
      <c r="AJ165" s="235"/>
      <c r="AK165" s="235"/>
      <c r="AL165" s="235"/>
      <c r="AM165" s="235"/>
      <c r="AN165" s="235"/>
      <c r="AO165" s="236"/>
      <c r="AP165" s="235"/>
      <c r="AQ165" s="235"/>
      <c r="AR165" s="235"/>
      <c r="AS165" s="235"/>
      <c r="AT165" s="235"/>
      <c r="AU165" s="235"/>
      <c r="AV165" s="235"/>
      <c r="AW165" s="235"/>
      <c r="AX165" s="235"/>
      <c r="AY165" s="235"/>
      <c r="AZ165" s="235"/>
      <c r="BA165" s="235"/>
      <c r="BB165" s="235"/>
      <c r="BC165" s="235"/>
      <c r="BD165" s="235"/>
      <c r="BE165" s="235"/>
      <c r="BF165" s="235"/>
      <c r="BG165" s="235"/>
      <c r="BH165" s="235"/>
      <c r="BI165" s="235"/>
      <c r="BJ165" s="235"/>
      <c r="BK165" s="237"/>
      <c r="BL165" s="238"/>
      <c r="BM165" s="235"/>
      <c r="BN165" s="235"/>
      <c r="BO165" s="235"/>
      <c r="BP165" s="235"/>
      <c r="BQ165" s="235"/>
      <c r="BR165" s="235"/>
      <c r="BS165" s="235"/>
      <c r="BT165" s="235"/>
      <c r="BU165" s="235"/>
      <c r="BV165" s="235"/>
      <c r="BW165" s="235"/>
      <c r="BX165" s="235"/>
      <c r="BY165" s="235"/>
      <c r="BZ165" s="235"/>
      <c r="CA165" s="235"/>
      <c r="CB165" s="235"/>
      <c r="CC165" s="235"/>
      <c r="CD165" s="235"/>
      <c r="CE165" s="238"/>
      <c r="CF165" s="238"/>
      <c r="CG165" s="235"/>
      <c r="CH165" s="235"/>
      <c r="CI165" s="235"/>
      <c r="CJ165" s="235"/>
      <c r="CK165" s="235"/>
      <c r="CL165" s="235"/>
      <c r="CM165" s="235"/>
      <c r="CN165" s="235"/>
      <c r="CO165" s="235"/>
      <c r="CP165" s="235"/>
      <c r="CQ165" s="235"/>
      <c r="CR165" s="235"/>
      <c r="CS165" s="235"/>
      <c r="CT165" s="235"/>
      <c r="CU165" s="235"/>
      <c r="CV165" s="235"/>
      <c r="CW165" s="235"/>
      <c r="CX165" s="235"/>
      <c r="CY165" s="235"/>
      <c r="CZ165" s="235"/>
      <c r="DA165" s="235"/>
      <c r="DB165" s="235"/>
      <c r="DC165" s="235"/>
      <c r="DD165" s="235"/>
      <c r="DE165" s="235"/>
      <c r="DF165" s="235"/>
      <c r="DG165" s="235"/>
      <c r="DH165" s="235"/>
      <c r="DI165" s="235">
        <f>DJ165+DK165+DL165</f>
        <v>0</v>
      </c>
      <c r="DJ165" s="235">
        <v>0</v>
      </c>
      <c r="DK165" s="235">
        <v>0</v>
      </c>
      <c r="DL165" s="235">
        <v>0</v>
      </c>
      <c r="DM165" s="275">
        <f t="shared" si="331"/>
        <v>0</v>
      </c>
      <c r="DN165" s="280" t="e">
        <f t="shared" si="345"/>
        <v>#DIV/0!</v>
      </c>
      <c r="DO165" s="235">
        <v>0</v>
      </c>
      <c r="DP165" s="235"/>
      <c r="DQ165" s="235">
        <v>0</v>
      </c>
      <c r="DR165" s="235">
        <f t="shared" si="347"/>
        <v>0</v>
      </c>
      <c r="DS165" s="239" t="e">
        <f t="shared" si="323"/>
        <v>#DIV/0!</v>
      </c>
      <c r="DT165" s="235">
        <f t="shared" si="324"/>
        <v>0</v>
      </c>
      <c r="DU165" s="235"/>
      <c r="DV165" s="235"/>
      <c r="DW165" s="235"/>
      <c r="DX165" s="235">
        <f>DZ165</f>
        <v>0</v>
      </c>
      <c r="DY165" s="228">
        <v>0</v>
      </c>
      <c r="DZ165" s="235">
        <f>DZ166</f>
        <v>0</v>
      </c>
      <c r="EA165" s="228">
        <v>0</v>
      </c>
      <c r="EB165" s="234">
        <v>0</v>
      </c>
      <c r="EC165" s="228">
        <v>0</v>
      </c>
      <c r="ED165" s="234">
        <v>0</v>
      </c>
      <c r="EE165" s="228">
        <v>0</v>
      </c>
      <c r="EF165" s="234">
        <f t="shared" si="460"/>
        <v>0</v>
      </c>
      <c r="EG165" s="228" t="e">
        <f t="shared" si="463"/>
        <v>#DIV/0!</v>
      </c>
      <c r="EH165" s="300">
        <f t="shared" si="461"/>
        <v>0</v>
      </c>
      <c r="EI165" s="235"/>
      <c r="EJ165" s="235"/>
      <c r="EK165" s="234">
        <v>0</v>
      </c>
      <c r="EL165" s="228">
        <v>0</v>
      </c>
      <c r="EM165" s="281" t="e">
        <f t="shared" si="458"/>
        <v>#DIV/0!</v>
      </c>
      <c r="EN165" s="228"/>
      <c r="EO165" s="228"/>
      <c r="EP165" s="228"/>
      <c r="EQ165" s="228"/>
      <c r="ER165" s="228"/>
      <c r="ES165" s="234">
        <v>0</v>
      </c>
      <c r="ET165" s="228">
        <v>0</v>
      </c>
      <c r="EU165" s="238">
        <v>0</v>
      </c>
      <c r="EV165" s="228">
        <v>0</v>
      </c>
      <c r="EW165" s="234">
        <v>0</v>
      </c>
      <c r="EX165" s="228">
        <v>0</v>
      </c>
      <c r="EY165" s="235">
        <f t="shared" si="333"/>
        <v>0</v>
      </c>
      <c r="EZ165" s="228" t="e">
        <f t="shared" si="444"/>
        <v>#DIV/0!</v>
      </c>
      <c r="FA165" s="238">
        <f t="shared" si="462"/>
        <v>0</v>
      </c>
      <c r="FB165" s="235"/>
      <c r="FC165" s="235"/>
      <c r="FD165" s="234">
        <v>0</v>
      </c>
      <c r="FE165" s="228" t="e">
        <f t="shared" si="431"/>
        <v>#DIV/0!</v>
      </c>
      <c r="FF165" s="234">
        <v>0</v>
      </c>
      <c r="FG165" s="228" t="e">
        <f t="shared" si="432"/>
        <v>#DIV/0!</v>
      </c>
      <c r="FH165" s="235">
        <v>0</v>
      </c>
      <c r="FI165" s="235">
        <v>0</v>
      </c>
      <c r="FJ165" s="234">
        <v>0</v>
      </c>
      <c r="FK165" s="227">
        <v>0</v>
      </c>
      <c r="FL165" s="234">
        <v>0</v>
      </c>
      <c r="FM165" s="228" t="e">
        <f t="shared" si="354"/>
        <v>#DIV/0!</v>
      </c>
      <c r="FN165" s="234">
        <v>0</v>
      </c>
      <c r="FO165" s="228" t="e">
        <f t="shared" si="364"/>
        <v>#DIV/0!</v>
      </c>
      <c r="FP165" s="235">
        <v>0</v>
      </c>
      <c r="FQ165" s="235">
        <v>0</v>
      </c>
      <c r="FR165" s="234">
        <v>0</v>
      </c>
      <c r="FS165" s="227">
        <v>0</v>
      </c>
      <c r="FT165" s="234">
        <v>0</v>
      </c>
      <c r="FU165" s="228" t="e">
        <f t="shared" si="464"/>
        <v>#DIV/0!</v>
      </c>
      <c r="FV165" s="234">
        <v>0</v>
      </c>
      <c r="FW165" s="235">
        <v>0</v>
      </c>
      <c r="FX165" s="235">
        <v>0</v>
      </c>
      <c r="FY165" s="234">
        <v>0</v>
      </c>
      <c r="FZ165" s="227">
        <v>0</v>
      </c>
      <c r="GA165" s="241"/>
      <c r="GB165" s="242"/>
      <c r="GC165" s="242"/>
      <c r="GD165" s="242"/>
      <c r="GE165" s="242"/>
      <c r="GF165" s="242"/>
      <c r="GG165" s="242"/>
    </row>
    <row r="166" spans="1:189" s="432" customFormat="1" ht="155.25" hidden="1" customHeight="1" x14ac:dyDescent="0.2">
      <c r="B166" s="299" t="s">
        <v>83</v>
      </c>
      <c r="C166" s="460" t="s">
        <v>286</v>
      </c>
      <c r="D166" s="404"/>
      <c r="E166" s="293"/>
      <c r="F166" s="293"/>
      <c r="G166" s="293"/>
      <c r="H166" s="293"/>
      <c r="I166" s="293"/>
      <c r="J166" s="293"/>
      <c r="K166" s="293"/>
      <c r="L166" s="293"/>
      <c r="M166" s="293"/>
      <c r="N166" s="293"/>
      <c r="O166" s="293"/>
      <c r="P166" s="293"/>
      <c r="Q166" s="294"/>
      <c r="R166" s="294"/>
      <c r="S166" s="294"/>
      <c r="T166" s="294"/>
      <c r="U166" s="294"/>
      <c r="V166" s="294"/>
      <c r="W166" s="294"/>
      <c r="X166" s="294"/>
      <c r="Y166" s="294"/>
      <c r="Z166" s="294"/>
      <c r="AA166" s="294"/>
      <c r="AB166" s="294"/>
      <c r="AC166" s="294"/>
      <c r="AD166" s="294"/>
      <c r="AE166" s="294"/>
      <c r="AF166" s="294"/>
      <c r="AG166" s="294"/>
      <c r="AH166" s="294"/>
      <c r="AI166" s="294"/>
      <c r="AJ166" s="294"/>
      <c r="AK166" s="294"/>
      <c r="AL166" s="294"/>
      <c r="AM166" s="294"/>
      <c r="AN166" s="294"/>
      <c r="AO166" s="309"/>
      <c r="AP166" s="294"/>
      <c r="AQ166" s="294"/>
      <c r="AR166" s="294"/>
      <c r="AS166" s="294"/>
      <c r="AT166" s="294"/>
      <c r="AU166" s="294"/>
      <c r="AV166" s="294"/>
      <c r="AW166" s="294"/>
      <c r="AX166" s="294"/>
      <c r="AY166" s="294"/>
      <c r="AZ166" s="294"/>
      <c r="BA166" s="294"/>
      <c r="BB166" s="294"/>
      <c r="BC166" s="294"/>
      <c r="BD166" s="294"/>
      <c r="BE166" s="294"/>
      <c r="BF166" s="294"/>
      <c r="BG166" s="294"/>
      <c r="BH166" s="294"/>
      <c r="BI166" s="294"/>
      <c r="BJ166" s="294"/>
      <c r="BK166" s="310"/>
      <c r="BL166" s="311"/>
      <c r="BM166" s="294"/>
      <c r="BN166" s="294"/>
      <c r="BO166" s="294"/>
      <c r="BP166" s="294"/>
      <c r="BQ166" s="294"/>
      <c r="BR166" s="294"/>
      <c r="BS166" s="294"/>
      <c r="BT166" s="294"/>
      <c r="BU166" s="294"/>
      <c r="BV166" s="294"/>
      <c r="BW166" s="294"/>
      <c r="BX166" s="294"/>
      <c r="BY166" s="294"/>
      <c r="BZ166" s="294"/>
      <c r="CA166" s="294"/>
      <c r="CB166" s="294"/>
      <c r="CC166" s="294"/>
      <c r="CD166" s="294"/>
      <c r="CE166" s="311"/>
      <c r="CF166" s="311"/>
      <c r="CG166" s="294"/>
      <c r="CH166" s="294"/>
      <c r="CI166" s="294"/>
      <c r="CJ166" s="294"/>
      <c r="CK166" s="294"/>
      <c r="CL166" s="294"/>
      <c r="CM166" s="294"/>
      <c r="CN166" s="294"/>
      <c r="CO166" s="294"/>
      <c r="CP166" s="294"/>
      <c r="CQ166" s="294"/>
      <c r="CR166" s="294"/>
      <c r="CS166" s="294"/>
      <c r="CT166" s="294"/>
      <c r="CU166" s="294"/>
      <c r="CV166" s="294"/>
      <c r="CW166" s="294"/>
      <c r="CX166" s="294"/>
      <c r="CY166" s="294"/>
      <c r="CZ166" s="294"/>
      <c r="DA166" s="294"/>
      <c r="DB166" s="294"/>
      <c r="DC166" s="294"/>
      <c r="DD166" s="294"/>
      <c r="DE166" s="294"/>
      <c r="DF166" s="294"/>
      <c r="DG166" s="294"/>
      <c r="DH166" s="294"/>
      <c r="DI166" s="294">
        <v>0</v>
      </c>
      <c r="DJ166" s="294">
        <v>0</v>
      </c>
      <c r="DK166" s="294">
        <v>0</v>
      </c>
      <c r="DL166" s="294">
        <v>0</v>
      </c>
      <c r="DM166" s="275">
        <f t="shared" si="331"/>
        <v>0</v>
      </c>
      <c r="DN166" s="280" t="e">
        <f t="shared" si="345"/>
        <v>#DIV/0!</v>
      </c>
      <c r="DO166" s="294">
        <v>0</v>
      </c>
      <c r="DP166" s="294"/>
      <c r="DQ166" s="294">
        <v>0</v>
      </c>
      <c r="DR166" s="235">
        <f t="shared" si="347"/>
        <v>0</v>
      </c>
      <c r="DS166" s="239" t="e">
        <f t="shared" si="323"/>
        <v>#DIV/0!</v>
      </c>
      <c r="DT166" s="235">
        <f t="shared" si="324"/>
        <v>0</v>
      </c>
      <c r="DU166" s="294"/>
      <c r="DV166" s="294"/>
      <c r="DW166" s="294"/>
      <c r="DX166" s="294">
        <f>DZ166</f>
        <v>0</v>
      </c>
      <c r="DY166" s="312">
        <v>0</v>
      </c>
      <c r="DZ166" s="294">
        <f>DZ167</f>
        <v>0</v>
      </c>
      <c r="EA166" s="312">
        <v>0</v>
      </c>
      <c r="EB166" s="293">
        <v>0</v>
      </c>
      <c r="EC166" s="312">
        <v>0</v>
      </c>
      <c r="ED166" s="293">
        <v>0</v>
      </c>
      <c r="EE166" s="312">
        <v>0</v>
      </c>
      <c r="EF166" s="234">
        <f t="shared" si="460"/>
        <v>0</v>
      </c>
      <c r="EG166" s="228" t="e">
        <f t="shared" si="463"/>
        <v>#DIV/0!</v>
      </c>
      <c r="EH166" s="300">
        <f t="shared" si="461"/>
        <v>0</v>
      </c>
      <c r="EI166" s="294"/>
      <c r="EJ166" s="294"/>
      <c r="EK166" s="293">
        <v>0</v>
      </c>
      <c r="EL166" s="312">
        <v>0</v>
      </c>
      <c r="EM166" s="281" t="e">
        <f t="shared" si="458"/>
        <v>#DIV/0!</v>
      </c>
      <c r="EN166" s="312"/>
      <c r="EO166" s="312"/>
      <c r="EP166" s="312"/>
      <c r="EQ166" s="312"/>
      <c r="ER166" s="312"/>
      <c r="ES166" s="293">
        <v>0</v>
      </c>
      <c r="ET166" s="312">
        <v>0</v>
      </c>
      <c r="EU166" s="311">
        <v>0</v>
      </c>
      <c r="EV166" s="312">
        <v>0</v>
      </c>
      <c r="EW166" s="293">
        <v>0</v>
      </c>
      <c r="EX166" s="312">
        <v>0</v>
      </c>
      <c r="EY166" s="235">
        <f t="shared" si="333"/>
        <v>0</v>
      </c>
      <c r="EZ166" s="228" t="e">
        <f t="shared" si="444"/>
        <v>#DIV/0!</v>
      </c>
      <c r="FA166" s="238">
        <f t="shared" si="462"/>
        <v>0</v>
      </c>
      <c r="FB166" s="294"/>
      <c r="FC166" s="294"/>
      <c r="FD166" s="293">
        <v>0</v>
      </c>
      <c r="FE166" s="312" t="e">
        <f t="shared" si="431"/>
        <v>#DIV/0!</v>
      </c>
      <c r="FF166" s="293">
        <v>0</v>
      </c>
      <c r="FG166" s="312" t="e">
        <f t="shared" si="432"/>
        <v>#DIV/0!</v>
      </c>
      <c r="FH166" s="294">
        <v>0</v>
      </c>
      <c r="FI166" s="294">
        <v>0</v>
      </c>
      <c r="FJ166" s="293">
        <v>0</v>
      </c>
      <c r="FK166" s="461">
        <v>0</v>
      </c>
      <c r="FL166" s="293">
        <v>0</v>
      </c>
      <c r="FM166" s="312" t="e">
        <f t="shared" si="354"/>
        <v>#DIV/0!</v>
      </c>
      <c r="FN166" s="293">
        <v>0</v>
      </c>
      <c r="FO166" s="312" t="e">
        <f t="shared" si="364"/>
        <v>#DIV/0!</v>
      </c>
      <c r="FP166" s="294">
        <v>0</v>
      </c>
      <c r="FQ166" s="294">
        <v>0</v>
      </c>
      <c r="FR166" s="293">
        <v>0</v>
      </c>
      <c r="FS166" s="461">
        <v>0</v>
      </c>
      <c r="FT166" s="293">
        <v>0</v>
      </c>
      <c r="FU166" s="312" t="e">
        <f t="shared" si="464"/>
        <v>#DIV/0!</v>
      </c>
      <c r="FV166" s="293">
        <v>0</v>
      </c>
      <c r="FW166" s="294">
        <v>0</v>
      </c>
      <c r="FX166" s="294">
        <v>0</v>
      </c>
      <c r="FY166" s="293">
        <v>0</v>
      </c>
      <c r="FZ166" s="461">
        <v>0</v>
      </c>
      <c r="GA166" s="409"/>
      <c r="GB166" s="410"/>
      <c r="GC166" s="410"/>
      <c r="GD166" s="410"/>
      <c r="GE166" s="410"/>
      <c r="GF166" s="410"/>
      <c r="GG166" s="410"/>
    </row>
    <row r="167" spans="1:189" s="432" customFormat="1" ht="48.75" hidden="1" customHeight="1" x14ac:dyDescent="0.2">
      <c r="B167" s="299"/>
      <c r="C167" s="304" t="s">
        <v>191</v>
      </c>
      <c r="D167" s="404"/>
      <c r="E167" s="293"/>
      <c r="F167" s="293"/>
      <c r="G167" s="293"/>
      <c r="H167" s="293"/>
      <c r="I167" s="293"/>
      <c r="J167" s="293"/>
      <c r="K167" s="293"/>
      <c r="L167" s="293"/>
      <c r="M167" s="293"/>
      <c r="N167" s="293"/>
      <c r="O167" s="293"/>
      <c r="P167" s="293"/>
      <c r="Q167" s="294"/>
      <c r="R167" s="294"/>
      <c r="S167" s="294"/>
      <c r="T167" s="294"/>
      <c r="U167" s="294"/>
      <c r="V167" s="294"/>
      <c r="W167" s="294"/>
      <c r="X167" s="294"/>
      <c r="Y167" s="294"/>
      <c r="Z167" s="294"/>
      <c r="AA167" s="294"/>
      <c r="AB167" s="294"/>
      <c r="AC167" s="294"/>
      <c r="AD167" s="294"/>
      <c r="AE167" s="294"/>
      <c r="AF167" s="294"/>
      <c r="AG167" s="294"/>
      <c r="AH167" s="294"/>
      <c r="AI167" s="294"/>
      <c r="AJ167" s="294"/>
      <c r="AK167" s="294"/>
      <c r="AL167" s="294"/>
      <c r="AM167" s="294"/>
      <c r="AN167" s="294"/>
      <c r="AO167" s="309"/>
      <c r="AP167" s="294"/>
      <c r="AQ167" s="294"/>
      <c r="AR167" s="294"/>
      <c r="AS167" s="294"/>
      <c r="AT167" s="294"/>
      <c r="AU167" s="294"/>
      <c r="AV167" s="294"/>
      <c r="AW167" s="294"/>
      <c r="AX167" s="294"/>
      <c r="AY167" s="294"/>
      <c r="AZ167" s="294"/>
      <c r="BA167" s="294"/>
      <c r="BB167" s="294"/>
      <c r="BC167" s="294"/>
      <c r="BD167" s="294"/>
      <c r="BE167" s="294"/>
      <c r="BF167" s="294"/>
      <c r="BG167" s="294"/>
      <c r="BH167" s="294"/>
      <c r="BI167" s="294"/>
      <c r="BJ167" s="294"/>
      <c r="BK167" s="310"/>
      <c r="BL167" s="311"/>
      <c r="BM167" s="294"/>
      <c r="BN167" s="294"/>
      <c r="BO167" s="294"/>
      <c r="BP167" s="294"/>
      <c r="BQ167" s="294"/>
      <c r="BR167" s="294"/>
      <c r="BS167" s="294"/>
      <c r="BT167" s="294"/>
      <c r="BU167" s="294"/>
      <c r="BV167" s="294"/>
      <c r="BW167" s="294"/>
      <c r="BX167" s="294"/>
      <c r="BY167" s="294"/>
      <c r="BZ167" s="294"/>
      <c r="CA167" s="294"/>
      <c r="CB167" s="294"/>
      <c r="CC167" s="294"/>
      <c r="CD167" s="294"/>
      <c r="CE167" s="311"/>
      <c r="CF167" s="311"/>
      <c r="CG167" s="294"/>
      <c r="CH167" s="294"/>
      <c r="CI167" s="294"/>
      <c r="CJ167" s="294"/>
      <c r="CK167" s="294"/>
      <c r="CL167" s="294"/>
      <c r="CM167" s="294"/>
      <c r="CN167" s="294"/>
      <c r="CO167" s="294"/>
      <c r="CP167" s="294"/>
      <c r="CQ167" s="294"/>
      <c r="CR167" s="294"/>
      <c r="CS167" s="294"/>
      <c r="CT167" s="294"/>
      <c r="CU167" s="294"/>
      <c r="CV167" s="294"/>
      <c r="CW167" s="294"/>
      <c r="CX167" s="294"/>
      <c r="CY167" s="294"/>
      <c r="CZ167" s="294"/>
      <c r="DA167" s="294"/>
      <c r="DB167" s="294"/>
      <c r="DC167" s="294"/>
      <c r="DD167" s="294"/>
      <c r="DE167" s="294"/>
      <c r="DF167" s="294"/>
      <c r="DG167" s="294"/>
      <c r="DH167" s="294"/>
      <c r="DI167" s="294">
        <v>0</v>
      </c>
      <c r="DJ167" s="294">
        <v>0</v>
      </c>
      <c r="DK167" s="294">
        <v>0</v>
      </c>
      <c r="DL167" s="294">
        <v>0</v>
      </c>
      <c r="DM167" s="275">
        <f t="shared" si="331"/>
        <v>0</v>
      </c>
      <c r="DN167" s="280" t="e">
        <f t="shared" si="345"/>
        <v>#DIV/0!</v>
      </c>
      <c r="DO167" s="294">
        <v>0</v>
      </c>
      <c r="DP167" s="294"/>
      <c r="DQ167" s="294">
        <v>0</v>
      </c>
      <c r="DR167" s="235">
        <f t="shared" si="347"/>
        <v>0</v>
      </c>
      <c r="DS167" s="239" t="e">
        <f t="shared" si="323"/>
        <v>#DIV/0!</v>
      </c>
      <c r="DT167" s="235">
        <f t="shared" si="324"/>
        <v>0</v>
      </c>
      <c r="DU167" s="294"/>
      <c r="DV167" s="294"/>
      <c r="DW167" s="294"/>
      <c r="DX167" s="294">
        <f>DZ167</f>
        <v>0</v>
      </c>
      <c r="DY167" s="312">
        <v>0</v>
      </c>
      <c r="DZ167" s="294"/>
      <c r="EA167" s="312">
        <v>0</v>
      </c>
      <c r="EB167" s="293">
        <v>0</v>
      </c>
      <c r="EC167" s="312">
        <v>0</v>
      </c>
      <c r="ED167" s="293">
        <v>0</v>
      </c>
      <c r="EE167" s="312">
        <v>0</v>
      </c>
      <c r="EF167" s="234">
        <f t="shared" si="460"/>
        <v>0</v>
      </c>
      <c r="EG167" s="228" t="e">
        <f t="shared" si="463"/>
        <v>#DIV/0!</v>
      </c>
      <c r="EH167" s="300">
        <f t="shared" si="461"/>
        <v>0</v>
      </c>
      <c r="EI167" s="294"/>
      <c r="EJ167" s="294"/>
      <c r="EK167" s="293">
        <v>0</v>
      </c>
      <c r="EL167" s="312">
        <v>0</v>
      </c>
      <c r="EM167" s="281" t="e">
        <f t="shared" si="458"/>
        <v>#DIV/0!</v>
      </c>
      <c r="EN167" s="312"/>
      <c r="EO167" s="312"/>
      <c r="EP167" s="312"/>
      <c r="EQ167" s="312"/>
      <c r="ER167" s="312"/>
      <c r="ES167" s="293">
        <v>0</v>
      </c>
      <c r="ET167" s="312">
        <v>0</v>
      </c>
      <c r="EU167" s="311">
        <v>0</v>
      </c>
      <c r="EV167" s="312">
        <v>0</v>
      </c>
      <c r="EW167" s="293">
        <v>0</v>
      </c>
      <c r="EX167" s="312">
        <v>0</v>
      </c>
      <c r="EY167" s="235">
        <f t="shared" si="333"/>
        <v>0</v>
      </c>
      <c r="EZ167" s="228" t="e">
        <f t="shared" si="444"/>
        <v>#DIV/0!</v>
      </c>
      <c r="FA167" s="238">
        <f t="shared" si="462"/>
        <v>0</v>
      </c>
      <c r="FB167" s="294"/>
      <c r="FC167" s="294"/>
      <c r="FD167" s="293">
        <v>0</v>
      </c>
      <c r="FE167" s="312" t="e">
        <f t="shared" si="431"/>
        <v>#DIV/0!</v>
      </c>
      <c r="FF167" s="293">
        <v>0</v>
      </c>
      <c r="FG167" s="312" t="e">
        <f t="shared" si="432"/>
        <v>#DIV/0!</v>
      </c>
      <c r="FH167" s="294">
        <v>0</v>
      </c>
      <c r="FI167" s="294">
        <v>0</v>
      </c>
      <c r="FJ167" s="293">
        <v>0</v>
      </c>
      <c r="FK167" s="461">
        <v>0</v>
      </c>
      <c r="FL167" s="293">
        <v>0</v>
      </c>
      <c r="FM167" s="312" t="e">
        <f t="shared" si="354"/>
        <v>#DIV/0!</v>
      </c>
      <c r="FN167" s="293">
        <v>0</v>
      </c>
      <c r="FO167" s="312" t="e">
        <f t="shared" si="364"/>
        <v>#DIV/0!</v>
      </c>
      <c r="FP167" s="294">
        <v>0</v>
      </c>
      <c r="FQ167" s="294">
        <v>0</v>
      </c>
      <c r="FR167" s="293">
        <v>0</v>
      </c>
      <c r="FS167" s="461">
        <v>0</v>
      </c>
      <c r="FT167" s="293">
        <v>0</v>
      </c>
      <c r="FU167" s="312" t="e">
        <f t="shared" si="464"/>
        <v>#DIV/0!</v>
      </c>
      <c r="FV167" s="293">
        <v>0</v>
      </c>
      <c r="FW167" s="294">
        <v>0</v>
      </c>
      <c r="FX167" s="294">
        <v>0</v>
      </c>
      <c r="FY167" s="293">
        <v>0</v>
      </c>
      <c r="FZ167" s="461">
        <v>0</v>
      </c>
      <c r="GA167" s="409"/>
      <c r="GB167" s="410"/>
      <c r="GC167" s="410"/>
      <c r="GD167" s="410"/>
      <c r="GE167" s="410"/>
      <c r="GF167" s="410"/>
      <c r="GG167" s="410"/>
    </row>
    <row r="168" spans="1:189" s="462" customFormat="1" ht="27" customHeight="1" thickBot="1" x14ac:dyDescent="0.35">
      <c r="B168" s="1158" t="s">
        <v>305</v>
      </c>
      <c r="C168" s="1159"/>
      <c r="D168" s="463"/>
      <c r="E168" s="464" t="e">
        <f>E34+E107+#REF!</f>
        <v>#REF!</v>
      </c>
      <c r="F168" s="464" t="e">
        <f>F34+F107+#REF!</f>
        <v>#REF!</v>
      </c>
      <c r="G168" s="464" t="e">
        <f>G34+G107+#REF!</f>
        <v>#REF!</v>
      </c>
      <c r="H168" s="464" t="e">
        <f>H34+H107+#REF!</f>
        <v>#REF!</v>
      </c>
      <c r="I168" s="464" t="e">
        <f>I34+I107+#REF!</f>
        <v>#REF!</v>
      </c>
      <c r="J168" s="464" t="e">
        <f>J34+J107+#REF!</f>
        <v>#REF!</v>
      </c>
      <c r="K168" s="464" t="e">
        <f>K34+K107+#REF!</f>
        <v>#REF!</v>
      </c>
      <c r="L168" s="464" t="e">
        <f>L34+L107+#REF!</f>
        <v>#REF!</v>
      </c>
      <c r="M168" s="464" t="e">
        <f>M34+M107+#REF!</f>
        <v>#REF!</v>
      </c>
      <c r="N168" s="464" t="e">
        <f>N34+N107+#REF!</f>
        <v>#REF!</v>
      </c>
      <c r="O168" s="464" t="e">
        <f>O34+O107+#REF!</f>
        <v>#REF!</v>
      </c>
      <c r="P168" s="464" t="e">
        <f>P34+P107+#REF!</f>
        <v>#REF!</v>
      </c>
      <c r="Q168" s="465" t="e">
        <f>Q34+Q107+#REF!</f>
        <v>#REF!</v>
      </c>
      <c r="R168" s="465" t="e">
        <f>R34+R107+#REF!</f>
        <v>#REF!</v>
      </c>
      <c r="S168" s="465" t="e">
        <f>S34+S107+#REF!</f>
        <v>#REF!</v>
      </c>
      <c r="T168" s="465" t="e">
        <f t="shared" ref="T168:AN168" si="465">T34+T107</f>
        <v>#REF!</v>
      </c>
      <c r="U168" s="465" t="e">
        <f t="shared" si="465"/>
        <v>#REF!</v>
      </c>
      <c r="V168" s="465" t="e">
        <f t="shared" si="465"/>
        <v>#REF!</v>
      </c>
      <c r="W168" s="465" t="e">
        <f t="shared" si="465"/>
        <v>#REF!</v>
      </c>
      <c r="X168" s="465" t="e">
        <f t="shared" si="465"/>
        <v>#REF!</v>
      </c>
      <c r="Y168" s="465" t="e">
        <f t="shared" si="465"/>
        <v>#REF!</v>
      </c>
      <c r="Z168" s="465" t="e">
        <f t="shared" si="465"/>
        <v>#REF!</v>
      </c>
      <c r="AA168" s="465" t="e">
        <f t="shared" si="465"/>
        <v>#REF!</v>
      </c>
      <c r="AB168" s="465" t="e">
        <f t="shared" si="465"/>
        <v>#REF!</v>
      </c>
      <c r="AC168" s="465" t="e">
        <f t="shared" si="465"/>
        <v>#REF!</v>
      </c>
      <c r="AD168" s="465" t="e">
        <f t="shared" si="465"/>
        <v>#REF!</v>
      </c>
      <c r="AE168" s="465" t="e">
        <f t="shared" si="465"/>
        <v>#REF!</v>
      </c>
      <c r="AF168" s="465" t="e">
        <f t="shared" si="465"/>
        <v>#REF!</v>
      </c>
      <c r="AG168" s="465" t="e">
        <f t="shared" si="465"/>
        <v>#REF!</v>
      </c>
      <c r="AH168" s="465" t="e">
        <f t="shared" si="465"/>
        <v>#REF!</v>
      </c>
      <c r="AI168" s="465" t="e">
        <f t="shared" si="465"/>
        <v>#REF!</v>
      </c>
      <c r="AJ168" s="465" t="e">
        <f t="shared" si="465"/>
        <v>#REF!</v>
      </c>
      <c r="AK168" s="466" t="e">
        <f t="shared" si="465"/>
        <v>#REF!</v>
      </c>
      <c r="AL168" s="466" t="e">
        <f t="shared" si="465"/>
        <v>#REF!</v>
      </c>
      <c r="AM168" s="467" t="e">
        <f t="shared" si="465"/>
        <v>#REF!</v>
      </c>
      <c r="AN168" s="467" t="e">
        <f t="shared" si="465"/>
        <v>#REF!</v>
      </c>
      <c r="AO168" s="468">
        <v>1</v>
      </c>
      <c r="AP168" s="465" t="e">
        <f t="shared" ref="AP168:BJ168" si="466">AP34+AP107</f>
        <v>#REF!</v>
      </c>
      <c r="AQ168" s="465" t="e">
        <f t="shared" si="466"/>
        <v>#REF!</v>
      </c>
      <c r="AR168" s="466" t="e">
        <f t="shared" si="466"/>
        <v>#REF!</v>
      </c>
      <c r="AS168" s="465" t="e">
        <f t="shared" si="466"/>
        <v>#REF!</v>
      </c>
      <c r="AT168" s="465" t="e">
        <f t="shared" si="466"/>
        <v>#REF!</v>
      </c>
      <c r="AU168" s="465" t="e">
        <f t="shared" si="466"/>
        <v>#REF!</v>
      </c>
      <c r="AV168" s="465" t="e">
        <f t="shared" si="466"/>
        <v>#REF!</v>
      </c>
      <c r="AW168" s="465" t="e">
        <f t="shared" si="466"/>
        <v>#REF!</v>
      </c>
      <c r="AX168" s="465" t="e">
        <f t="shared" si="466"/>
        <v>#REF!</v>
      </c>
      <c r="AY168" s="465" t="e">
        <f t="shared" si="466"/>
        <v>#REF!</v>
      </c>
      <c r="AZ168" s="465" t="e">
        <f t="shared" si="466"/>
        <v>#REF!</v>
      </c>
      <c r="BA168" s="465" t="e">
        <f t="shared" si="466"/>
        <v>#REF!</v>
      </c>
      <c r="BB168" s="465" t="e">
        <f t="shared" si="466"/>
        <v>#REF!</v>
      </c>
      <c r="BC168" s="465" t="e">
        <f t="shared" si="466"/>
        <v>#REF!</v>
      </c>
      <c r="BD168" s="465" t="e">
        <f t="shared" si="466"/>
        <v>#REF!</v>
      </c>
      <c r="BE168" s="465" t="e">
        <f t="shared" si="466"/>
        <v>#REF!</v>
      </c>
      <c r="BF168" s="465" t="e">
        <f t="shared" si="466"/>
        <v>#REF!</v>
      </c>
      <c r="BG168" s="465" t="e">
        <f t="shared" si="466"/>
        <v>#REF!</v>
      </c>
      <c r="BH168" s="465" t="e">
        <f t="shared" si="466"/>
        <v>#REF!</v>
      </c>
      <c r="BI168" s="465" t="e">
        <f t="shared" si="466"/>
        <v>#REF!</v>
      </c>
      <c r="BJ168" s="465" t="e">
        <f t="shared" si="466"/>
        <v>#REF!</v>
      </c>
      <c r="BK168" s="469">
        <v>1</v>
      </c>
      <c r="BL168" s="466" t="e">
        <f t="shared" ref="BL168:CD168" si="467">BL34+BL107</f>
        <v>#REF!</v>
      </c>
      <c r="BM168" s="466" t="e">
        <f t="shared" si="467"/>
        <v>#REF!</v>
      </c>
      <c r="BN168" s="466" t="e">
        <f t="shared" si="467"/>
        <v>#REF!</v>
      </c>
      <c r="BO168" s="466" t="e">
        <f t="shared" si="467"/>
        <v>#REF!</v>
      </c>
      <c r="BP168" s="466" t="e">
        <f t="shared" si="467"/>
        <v>#REF!</v>
      </c>
      <c r="BQ168" s="466" t="e">
        <f t="shared" si="467"/>
        <v>#REF!</v>
      </c>
      <c r="BR168" s="466" t="e">
        <f t="shared" si="467"/>
        <v>#REF!</v>
      </c>
      <c r="BS168" s="466" t="e">
        <f t="shared" si="467"/>
        <v>#REF!</v>
      </c>
      <c r="BT168" s="466" t="e">
        <f t="shared" si="467"/>
        <v>#REF!</v>
      </c>
      <c r="BU168" s="466" t="e">
        <f t="shared" si="467"/>
        <v>#REF!</v>
      </c>
      <c r="BV168" s="465" t="e">
        <f t="shared" si="467"/>
        <v>#REF!</v>
      </c>
      <c r="BW168" s="465" t="e">
        <f t="shared" si="467"/>
        <v>#REF!</v>
      </c>
      <c r="BX168" s="465" t="e">
        <f t="shared" si="467"/>
        <v>#REF!</v>
      </c>
      <c r="BY168" s="465" t="e">
        <f t="shared" si="467"/>
        <v>#REF!</v>
      </c>
      <c r="BZ168" s="465" t="e">
        <f t="shared" si="467"/>
        <v>#REF!</v>
      </c>
      <c r="CA168" s="465" t="e">
        <f t="shared" si="467"/>
        <v>#REF!</v>
      </c>
      <c r="CB168" s="465" t="e">
        <f t="shared" si="467"/>
        <v>#REF!</v>
      </c>
      <c r="CC168" s="465" t="e">
        <f t="shared" si="467"/>
        <v>#REF!</v>
      </c>
      <c r="CD168" s="465" t="e">
        <f t="shared" si="467"/>
        <v>#REF!</v>
      </c>
      <c r="CE168" s="466">
        <v>1</v>
      </c>
      <c r="CF168" s="466" t="e">
        <f>CF34+CF107</f>
        <v>#REF!</v>
      </c>
      <c r="CG168" s="465"/>
      <c r="CH168" s="465" t="e">
        <f t="shared" ref="CH168:CV168" si="468">CH34+CH107</f>
        <v>#REF!</v>
      </c>
      <c r="CI168" s="465" t="e">
        <f t="shared" si="468"/>
        <v>#REF!</v>
      </c>
      <c r="CJ168" s="465" t="e">
        <f t="shared" si="468"/>
        <v>#REF!</v>
      </c>
      <c r="CK168" s="465" t="e">
        <f t="shared" si="468"/>
        <v>#REF!</v>
      </c>
      <c r="CL168" s="465" t="e">
        <f t="shared" si="468"/>
        <v>#REF!</v>
      </c>
      <c r="CM168" s="465" t="e">
        <f t="shared" si="468"/>
        <v>#REF!</v>
      </c>
      <c r="CN168" s="465" t="e">
        <f t="shared" si="468"/>
        <v>#REF!</v>
      </c>
      <c r="CO168" s="465" t="e">
        <f t="shared" si="468"/>
        <v>#REF!</v>
      </c>
      <c r="CP168" s="465" t="e">
        <f t="shared" si="468"/>
        <v>#REF!</v>
      </c>
      <c r="CQ168" s="465" t="e">
        <f t="shared" si="468"/>
        <v>#REF!</v>
      </c>
      <c r="CR168" s="465" t="e">
        <f t="shared" si="468"/>
        <v>#REF!</v>
      </c>
      <c r="CS168" s="465" t="e">
        <f t="shared" si="468"/>
        <v>#REF!</v>
      </c>
      <c r="CT168" s="465" t="e">
        <f t="shared" si="468"/>
        <v>#REF!</v>
      </c>
      <c r="CU168" s="465" t="e">
        <f t="shared" si="468"/>
        <v>#REF!</v>
      </c>
      <c r="CV168" s="465" t="e">
        <f t="shared" si="468"/>
        <v>#REF!</v>
      </c>
      <c r="CW168" s="465" t="e">
        <f t="shared" ref="CW168:DH168" si="469">CW34+CW107+CW142+CW144+CW133</f>
        <v>#REF!</v>
      </c>
      <c r="CX168" s="465" t="e">
        <f t="shared" si="469"/>
        <v>#REF!</v>
      </c>
      <c r="CY168" s="465" t="e">
        <f t="shared" si="469"/>
        <v>#REF!</v>
      </c>
      <c r="CZ168" s="465" t="e">
        <f t="shared" si="469"/>
        <v>#REF!</v>
      </c>
      <c r="DA168" s="465" t="e">
        <f t="shared" si="469"/>
        <v>#REF!</v>
      </c>
      <c r="DB168" s="465" t="e">
        <f t="shared" si="469"/>
        <v>#REF!</v>
      </c>
      <c r="DC168" s="465" t="e">
        <f t="shared" si="469"/>
        <v>#REF!</v>
      </c>
      <c r="DD168" s="465" t="e">
        <f t="shared" si="469"/>
        <v>#DIV/0!</v>
      </c>
      <c r="DE168" s="465" t="e">
        <f t="shared" si="469"/>
        <v>#REF!</v>
      </c>
      <c r="DF168" s="465" t="e">
        <f t="shared" si="469"/>
        <v>#REF!</v>
      </c>
      <c r="DG168" s="465" t="e">
        <f t="shared" si="469"/>
        <v>#REF!</v>
      </c>
      <c r="DH168" s="465" t="e">
        <f t="shared" si="469"/>
        <v>#REF!</v>
      </c>
      <c r="DI168" s="465">
        <f>DJ168+DK168+DL168</f>
        <v>4288107.1955300001</v>
      </c>
      <c r="DJ168" s="465">
        <f>DJ34+DJ107+DJ142+DJ144</f>
        <v>4102762.8769900003</v>
      </c>
      <c r="DK168" s="465">
        <f>DK34+DK107+DK142+DK144+DK133+DK161</f>
        <v>0</v>
      </c>
      <c r="DL168" s="465">
        <f>DL34+DL107+DL142+DL144</f>
        <v>185344.31854000001</v>
      </c>
      <c r="DM168" s="470" t="e">
        <f>DM34+DM107+DM142+DM144+DM133+DM161</f>
        <v>#REF!</v>
      </c>
      <c r="DN168" s="471" t="e">
        <f t="shared" si="345"/>
        <v>#REF!</v>
      </c>
      <c r="DO168" s="470" t="e">
        <f>DO34+DO107+DO142+DO144+DO133+DO161</f>
        <v>#REF!</v>
      </c>
      <c r="DP168" s="465"/>
      <c r="DQ168" s="470" t="e">
        <f>DQ34+DQ107+DQ142+DQ144+DQ133+DQ161</f>
        <v>#REF!</v>
      </c>
      <c r="DR168" s="470" t="e">
        <f>DR34+DR107+DR142+DR144+DR133+DR161</f>
        <v>#REF!</v>
      </c>
      <c r="DS168" s="472" t="e">
        <f t="shared" si="323"/>
        <v>#REF!</v>
      </c>
      <c r="DT168" s="453" t="e">
        <f t="shared" si="324"/>
        <v>#REF!</v>
      </c>
      <c r="DU168" s="453">
        <f t="shared" si="324"/>
        <v>0</v>
      </c>
      <c r="DV168" s="453" t="e">
        <f t="shared" si="324"/>
        <v>#REF!</v>
      </c>
      <c r="DW168" s="465"/>
      <c r="DX168" s="465">
        <f>DZ168+EB168+ED168</f>
        <v>3938876.3920100005</v>
      </c>
      <c r="DY168" s="473">
        <f>DX168/DI168</f>
        <v>0.91855828513707771</v>
      </c>
      <c r="DZ168" s="465">
        <f>DZ34+DZ107+DZ142+DZ144</f>
        <v>3772033.3992000003</v>
      </c>
      <c r="EA168" s="473">
        <f>DZ168/DJ168</f>
        <v>0.91938859551331409</v>
      </c>
      <c r="EB168" s="465">
        <v>0</v>
      </c>
      <c r="EC168" s="473">
        <v>0</v>
      </c>
      <c r="ED168" s="465">
        <f>ED34+ED107+ED142+ED144+ED133+ED161</f>
        <v>166842.99281</v>
      </c>
      <c r="EE168" s="473">
        <f>ED168/DL168</f>
        <v>0.90017861957820333</v>
      </c>
      <c r="EF168" s="474">
        <f>EH168+EI168+EJ168</f>
        <v>349230.80351999996</v>
      </c>
      <c r="EG168" s="473">
        <f t="shared" si="463"/>
        <v>8.1441714862922371E-2</v>
      </c>
      <c r="EH168" s="474">
        <f>EH34+EH107+EH142+EH144+EH133+EH161</f>
        <v>330729.47778999998</v>
      </c>
      <c r="EI168" s="464">
        <v>0</v>
      </c>
      <c r="EJ168" s="464">
        <f>EJ34+EJ107+EJ142+EJ144+EJ133+EJ161</f>
        <v>18501.325730000008</v>
      </c>
      <c r="EK168" s="464">
        <f>ES168+EU168+EW168</f>
        <v>3938876.3926100004</v>
      </c>
      <c r="EL168" s="473">
        <f>EK168/DI168</f>
        <v>0.91855828527699956</v>
      </c>
      <c r="EM168" s="475" t="e">
        <f t="shared" si="458"/>
        <v>#REF!</v>
      </c>
      <c r="EN168" s="473"/>
      <c r="EO168" s="473"/>
      <c r="EP168" s="473"/>
      <c r="EQ168" s="473"/>
      <c r="ER168" s="473"/>
      <c r="ES168" s="464">
        <f>ES34+ES107+ES142+ES144</f>
        <v>3772033.3998000002</v>
      </c>
      <c r="ET168" s="473">
        <f>ES168/DJ168</f>
        <v>0.919388595659557</v>
      </c>
      <c r="EU168" s="465">
        <f>EU34+EU107+EU142+EU144+EU133+EU161</f>
        <v>0</v>
      </c>
      <c r="EV168" s="473">
        <v>0</v>
      </c>
      <c r="EW168" s="464">
        <f>EW34+EW107+EW142+EW144+EW133+EW161</f>
        <v>166842.99281</v>
      </c>
      <c r="EX168" s="473">
        <f>EW168/DL168</f>
        <v>0.90017861957820333</v>
      </c>
      <c r="EY168" s="465">
        <f>FA168+FB168+FC168</f>
        <v>349230.80351999996</v>
      </c>
      <c r="EZ168" s="473">
        <f t="shared" si="444"/>
        <v>8.1441714862922371E-2</v>
      </c>
      <c r="FA168" s="465">
        <f>FA34+FA107+FA142+FA144</f>
        <v>330729.47778999998</v>
      </c>
      <c r="FB168" s="465">
        <f>FB34+FB107+FB142+FB144+FB133+FB161</f>
        <v>0</v>
      </c>
      <c r="FC168" s="465">
        <f>FC107</f>
        <v>18501.325730000008</v>
      </c>
      <c r="FD168" s="476">
        <f>FD34+FD107+FD142+FD144+FD161</f>
        <v>3231523.3059999994</v>
      </c>
      <c r="FE168" s="473">
        <f t="shared" si="431"/>
        <v>0.75360133472609947</v>
      </c>
      <c r="FF168" s="464">
        <f>FF34+FF107+FF142+FF144</f>
        <v>3071302.5627499996</v>
      </c>
      <c r="FG168" s="473">
        <f t="shared" si="432"/>
        <v>0.74859372935617141</v>
      </c>
      <c r="FH168" s="477">
        <f>FH34+FH107+FH142+FH144+FH133+FH161</f>
        <v>0</v>
      </c>
      <c r="FI168" s="478">
        <v>0</v>
      </c>
      <c r="FJ168" s="464">
        <f>FJ34+FJ107+FJ142+FJ144+FJ133+FJ161</f>
        <v>160220.74325</v>
      </c>
      <c r="FK168" s="478">
        <f>FJ168/DL168</f>
        <v>0.86444917498467599</v>
      </c>
      <c r="FL168" s="476">
        <f>FL34+FL107+FL142+FL144+FL161</f>
        <v>0</v>
      </c>
      <c r="FM168" s="473" t="e">
        <f t="shared" si="354"/>
        <v>#REF!</v>
      </c>
      <c r="FN168" s="464">
        <f>FN34+FN107+FN142+FN144</f>
        <v>0</v>
      </c>
      <c r="FO168" s="473" t="e">
        <f t="shared" si="364"/>
        <v>#REF!</v>
      </c>
      <c r="FP168" s="477">
        <f>FP34+FP107+FP142+FP144+FP133+FP161</f>
        <v>0</v>
      </c>
      <c r="FQ168" s="478">
        <v>0</v>
      </c>
      <c r="FR168" s="464">
        <f>FR34+FR107+FR142+FR144+FR133+FR161</f>
        <v>0</v>
      </c>
      <c r="FS168" s="478" t="e">
        <f>FR168/DT168</f>
        <v>#REF!</v>
      </c>
      <c r="FT168" s="464">
        <f>FV168+FW168+FY168</f>
        <v>5.9999999984938768E-4</v>
      </c>
      <c r="FU168" s="473">
        <f t="shared" si="464"/>
        <v>1.5232770466600307E-10</v>
      </c>
      <c r="FV168" s="464">
        <f>FV34+FV107+FV142+FV144</f>
        <v>5.9999999984938768E-4</v>
      </c>
      <c r="FW168" s="465">
        <f>FW34+FW107+FW142+FW144+FW133+FW161</f>
        <v>0</v>
      </c>
      <c r="FX168" s="478">
        <v>0</v>
      </c>
      <c r="FY168" s="464">
        <f>FY34+FY107+FY142+FY144+FY133+FY161</f>
        <v>0</v>
      </c>
      <c r="FZ168" s="478" t="e">
        <f>FY168/EB168</f>
        <v>#DIV/0!</v>
      </c>
      <c r="GA168" s="479"/>
    </row>
    <row r="169" spans="1:189" s="480" customFormat="1" ht="30.75" customHeight="1" thickBot="1" x14ac:dyDescent="0.4">
      <c r="B169" s="481"/>
      <c r="C169" s="482" t="s">
        <v>306</v>
      </c>
      <c r="D169" s="483"/>
      <c r="E169" s="484"/>
      <c r="F169" s="484"/>
      <c r="G169" s="484"/>
      <c r="H169" s="484"/>
      <c r="I169" s="484"/>
      <c r="J169" s="484"/>
      <c r="K169" s="484"/>
      <c r="L169" s="484"/>
      <c r="M169" s="484"/>
      <c r="N169" s="484"/>
      <c r="O169" s="484"/>
      <c r="P169" s="484"/>
      <c r="Q169" s="485"/>
      <c r="R169" s="485"/>
      <c r="S169" s="485"/>
      <c r="T169" s="485"/>
      <c r="U169" s="485"/>
      <c r="V169" s="485"/>
      <c r="W169" s="485"/>
      <c r="X169" s="485"/>
      <c r="Y169" s="485"/>
      <c r="Z169" s="485"/>
      <c r="AA169" s="485"/>
      <c r="AB169" s="485"/>
      <c r="AC169" s="485"/>
      <c r="AD169" s="485"/>
      <c r="AE169" s="485"/>
      <c r="AF169" s="485"/>
      <c r="AG169" s="485"/>
      <c r="AH169" s="485"/>
      <c r="AI169" s="485"/>
      <c r="AJ169" s="485"/>
      <c r="AK169" s="485"/>
      <c r="AL169" s="485"/>
      <c r="AM169" s="486"/>
      <c r="AN169" s="485"/>
      <c r="AO169" s="487"/>
      <c r="AP169" s="485"/>
      <c r="AQ169" s="485"/>
      <c r="AR169" s="485"/>
      <c r="AS169" s="485"/>
      <c r="AT169" s="485"/>
      <c r="AU169" s="485"/>
      <c r="AV169" s="485"/>
      <c r="AW169" s="485"/>
      <c r="AX169" s="485"/>
      <c r="AY169" s="485"/>
      <c r="AZ169" s="485"/>
      <c r="BA169" s="485"/>
      <c r="BB169" s="485"/>
      <c r="BC169" s="485"/>
      <c r="BD169" s="485"/>
      <c r="BE169" s="485"/>
      <c r="BF169" s="485"/>
      <c r="BG169" s="485"/>
      <c r="BH169" s="485"/>
      <c r="BI169" s="485"/>
      <c r="BJ169" s="485"/>
      <c r="BK169" s="488"/>
      <c r="BL169" s="489"/>
      <c r="BM169" s="489"/>
      <c r="BN169" s="489"/>
      <c r="BO169" s="489"/>
      <c r="BP169" s="489"/>
      <c r="BQ169" s="489"/>
      <c r="BR169" s="489"/>
      <c r="BS169" s="489"/>
      <c r="BT169" s="489"/>
      <c r="BU169" s="489"/>
      <c r="BV169" s="485"/>
      <c r="BW169" s="485"/>
      <c r="BX169" s="485"/>
      <c r="BY169" s="485"/>
      <c r="BZ169" s="485"/>
      <c r="CA169" s="485"/>
      <c r="CB169" s="485"/>
      <c r="CC169" s="485"/>
      <c r="CD169" s="485"/>
      <c r="CE169" s="485"/>
      <c r="CF169" s="489"/>
      <c r="CG169" s="485"/>
      <c r="CH169" s="485"/>
      <c r="CI169" s="485"/>
      <c r="CJ169" s="485"/>
      <c r="CK169" s="485"/>
      <c r="CL169" s="485"/>
      <c r="CM169" s="485"/>
      <c r="CN169" s="485"/>
      <c r="CO169" s="485"/>
      <c r="CP169" s="485"/>
      <c r="CQ169" s="485"/>
      <c r="CR169" s="485"/>
      <c r="CS169" s="485"/>
      <c r="CT169" s="485"/>
      <c r="CU169" s="485"/>
      <c r="CV169" s="485"/>
      <c r="CW169" s="485" t="e">
        <f>CX169+CY169+CZ169</f>
        <v>#REF!</v>
      </c>
      <c r="CX169" s="485" t="e">
        <f>CX24+CX105+#REF!+CX142</f>
        <v>#REF!</v>
      </c>
      <c r="CY169" s="485" t="e">
        <f>CY168-CY52-CY67-#REF!</f>
        <v>#REF!</v>
      </c>
      <c r="CZ169" s="485" t="e">
        <f>CZ168-CZ52-CZ67-#REF!</f>
        <v>#REF!</v>
      </c>
      <c r="DA169" s="485"/>
      <c r="DB169" s="485"/>
      <c r="DC169" s="485"/>
      <c r="DD169" s="485"/>
      <c r="DE169" s="485"/>
      <c r="DF169" s="485"/>
      <c r="DG169" s="485" t="e">
        <f>DH169+DI169+DJ169</f>
        <v>#REF!</v>
      </c>
      <c r="DH169" s="485" t="e">
        <f>DH168-DH52-DH67-#REF!</f>
        <v>#REF!</v>
      </c>
      <c r="DI169" s="485">
        <f>DJ169+DK169+DL169</f>
        <v>2558107.1955300001</v>
      </c>
      <c r="DJ169" s="485">
        <f>DJ35+DJ107+DJ142+DJ144</f>
        <v>2372762.8769900003</v>
      </c>
      <c r="DK169" s="485">
        <f>DK35+DK107+DK142+DK144</f>
        <v>0</v>
      </c>
      <c r="DL169" s="485">
        <f>DL35+DL107+DL142+DL144</f>
        <v>185344.31854000001</v>
      </c>
      <c r="DM169" s="485" t="e">
        <f>DO169+DP169+DQ169</f>
        <v>#REF!</v>
      </c>
      <c r="DN169" s="490" t="e">
        <f t="shared" si="345"/>
        <v>#REF!</v>
      </c>
      <c r="DO169" s="485" t="e">
        <f>DO35+DO107+DO142+DO144</f>
        <v>#REF!</v>
      </c>
      <c r="DP169" s="485">
        <f>DP35+DP107+DP142+DP144</f>
        <v>0</v>
      </c>
      <c r="DQ169" s="485" t="e">
        <f>DQ35+DQ107+DQ142+DQ144</f>
        <v>#REF!</v>
      </c>
      <c r="DR169" s="491" t="e">
        <f t="shared" si="347"/>
        <v>#REF!</v>
      </c>
      <c r="DS169" s="490" t="e">
        <f t="shared" si="323"/>
        <v>#REF!</v>
      </c>
      <c r="DT169" s="491" t="e">
        <f t="shared" ref="DT169:DV172" si="470">DJ169-DO169</f>
        <v>#REF!</v>
      </c>
      <c r="DU169" s="491">
        <f t="shared" si="470"/>
        <v>0</v>
      </c>
      <c r="DV169" s="491" t="e">
        <f t="shared" si="470"/>
        <v>#REF!</v>
      </c>
      <c r="DW169" s="485"/>
      <c r="DX169" s="485">
        <f>DZ169+EB169+ED169</f>
        <v>2208876.3920100001</v>
      </c>
      <c r="DY169" s="492">
        <f>DX169/DI169</f>
        <v>0.86348077823703362</v>
      </c>
      <c r="DZ169" s="485">
        <f>DZ35+DZ107+DZ142+DZ144</f>
        <v>2042033.3991999999</v>
      </c>
      <c r="EA169" s="492">
        <f>DZ169/DJ169</f>
        <v>0.86061418905476483</v>
      </c>
      <c r="EB169" s="485">
        <v>0</v>
      </c>
      <c r="EC169" s="492">
        <v>0</v>
      </c>
      <c r="ED169" s="485">
        <f>ED35+ED107+ED142+ED144</f>
        <v>166842.99281</v>
      </c>
      <c r="EE169" s="492">
        <f>ED169/DL169</f>
        <v>0.90017861957820333</v>
      </c>
      <c r="EF169" s="493">
        <f t="shared" ref="EF169:EF170" si="471">EH169+EI169+EJ169</f>
        <v>349230.80351999996</v>
      </c>
      <c r="EG169" s="492">
        <f t="shared" si="463"/>
        <v>0.13651922176296633</v>
      </c>
      <c r="EH169" s="494">
        <f>EH35+EH107+EH142+EH144</f>
        <v>330729.47778999998</v>
      </c>
      <c r="EI169" s="495">
        <v>0</v>
      </c>
      <c r="EJ169" s="484">
        <f>EJ35+EJ107+EJ142+EJ144</f>
        <v>18501.325730000008</v>
      </c>
      <c r="EK169" s="484">
        <f>ES169+EU169+EW169</f>
        <v>2208876.39261</v>
      </c>
      <c r="EL169" s="492">
        <f>EK169/DI169</f>
        <v>0.863480778471582</v>
      </c>
      <c r="EM169" s="496" t="e">
        <f t="shared" si="458"/>
        <v>#REF!</v>
      </c>
      <c r="EN169" s="492"/>
      <c r="EO169" s="492"/>
      <c r="EP169" s="492"/>
      <c r="EQ169" s="492"/>
      <c r="ER169" s="492"/>
      <c r="ES169" s="484">
        <f>ES35+ES107+ES142+ES144</f>
        <v>2042033.3998</v>
      </c>
      <c r="ET169" s="492">
        <f>ES169/DJ169</f>
        <v>0.86061418930763467</v>
      </c>
      <c r="EU169" s="485">
        <f>EU34+EU107+EU142+EU144</f>
        <v>0</v>
      </c>
      <c r="EV169" s="492">
        <v>0</v>
      </c>
      <c r="EW169" s="484">
        <f>EW35+EW107+EW142+EW144</f>
        <v>166842.99281</v>
      </c>
      <c r="EX169" s="492">
        <f>EW169/DL169</f>
        <v>0.90017861957820333</v>
      </c>
      <c r="EY169" s="491">
        <f t="shared" si="333"/>
        <v>349230.80351999996</v>
      </c>
      <c r="EZ169" s="492">
        <f t="shared" si="444"/>
        <v>0.13651922176296633</v>
      </c>
      <c r="FA169" s="485">
        <f>FA35+FA107+FA142+FA144</f>
        <v>330729.47778999998</v>
      </c>
      <c r="FB169" s="485">
        <f>FB34+FB107+FB142+FB144</f>
        <v>0</v>
      </c>
      <c r="FC169" s="485">
        <f>FC35+FC107+FC142+FC144</f>
        <v>18501.325730000008</v>
      </c>
      <c r="FD169" s="497">
        <f>FF169+FH169+FJ169</f>
        <v>1851523.3060000001</v>
      </c>
      <c r="FE169" s="492">
        <f t="shared" si="431"/>
        <v>0.72378644227080291</v>
      </c>
      <c r="FF169" s="484">
        <f>FF35+FF107+FF142+FF144</f>
        <v>1691302.56275</v>
      </c>
      <c r="FG169" s="492">
        <f t="shared" si="432"/>
        <v>0.71279881321117278</v>
      </c>
      <c r="FH169" s="485">
        <f>FH34+FH107+FH142+FH144</f>
        <v>0</v>
      </c>
      <c r="FI169" s="496">
        <v>0</v>
      </c>
      <c r="FJ169" s="484">
        <f>FJ35+FJ107+FJ142+FJ144</f>
        <v>160220.74325</v>
      </c>
      <c r="FK169" s="496">
        <f>FJ169/DL169</f>
        <v>0.86444917498467599</v>
      </c>
      <c r="FL169" s="497">
        <f>FN169+FP169+FR169</f>
        <v>0</v>
      </c>
      <c r="FM169" s="492" t="e">
        <f t="shared" si="354"/>
        <v>#REF!</v>
      </c>
      <c r="FN169" s="484">
        <f>FN35+FN107+FN142+FN144</f>
        <v>0</v>
      </c>
      <c r="FO169" s="492" t="e">
        <f t="shared" si="364"/>
        <v>#REF!</v>
      </c>
      <c r="FP169" s="485">
        <f>FP34+FP107+FP142+FP144</f>
        <v>0</v>
      </c>
      <c r="FQ169" s="496">
        <v>0</v>
      </c>
      <c r="FR169" s="484">
        <f>FR35+FR107+FR142+FR144</f>
        <v>0</v>
      </c>
      <c r="FS169" s="496" t="e">
        <f>FR169/DT169</f>
        <v>#REF!</v>
      </c>
      <c r="FT169" s="484">
        <f>FT35+FT107+FT142+FT144</f>
        <v>5.9999999984938768E-4</v>
      </c>
      <c r="FU169" s="492">
        <f t="shared" si="464"/>
        <v>2.7163131529529814E-10</v>
      </c>
      <c r="FV169" s="484">
        <f>FV35+FV107+FV142+FV144</f>
        <v>5.9999999984938768E-4</v>
      </c>
      <c r="FW169" s="485">
        <f>FW34+FW107+FW142+FW144</f>
        <v>0</v>
      </c>
      <c r="FX169" s="496">
        <v>0</v>
      </c>
      <c r="FY169" s="484">
        <f>FY35+FY107+FY142+FY144</f>
        <v>0</v>
      </c>
      <c r="FZ169" s="496" t="e">
        <f>FY169/EB169</f>
        <v>#DIV/0!</v>
      </c>
      <c r="GA169" s="498"/>
    </row>
    <row r="170" spans="1:189" s="499" customFormat="1" ht="37.5" customHeight="1" x14ac:dyDescent="0.3">
      <c r="B170" s="500"/>
      <c r="C170" s="501" t="s">
        <v>307</v>
      </c>
      <c r="D170" s="502"/>
      <c r="E170" s="503"/>
      <c r="F170" s="503"/>
      <c r="G170" s="503"/>
      <c r="H170" s="503"/>
      <c r="I170" s="503"/>
      <c r="J170" s="503"/>
      <c r="K170" s="503"/>
      <c r="L170" s="503"/>
      <c r="M170" s="503"/>
      <c r="N170" s="503"/>
      <c r="O170" s="503"/>
      <c r="P170" s="503"/>
      <c r="Q170" s="504"/>
      <c r="R170" s="504"/>
      <c r="S170" s="504"/>
      <c r="T170" s="504"/>
      <c r="U170" s="504"/>
      <c r="V170" s="504"/>
      <c r="W170" s="504"/>
      <c r="X170" s="504"/>
      <c r="Y170" s="504"/>
      <c r="Z170" s="504"/>
      <c r="AA170" s="504"/>
      <c r="AB170" s="504"/>
      <c r="AC170" s="504"/>
      <c r="AD170" s="504"/>
      <c r="AE170" s="504"/>
      <c r="AF170" s="504"/>
      <c r="AG170" s="504"/>
      <c r="AH170" s="504"/>
      <c r="AI170" s="504"/>
      <c r="AJ170" s="504"/>
      <c r="AK170" s="504"/>
      <c r="AL170" s="504"/>
      <c r="AM170" s="505"/>
      <c r="AN170" s="504"/>
      <c r="AO170" s="506"/>
      <c r="AP170" s="504"/>
      <c r="AQ170" s="504"/>
      <c r="AR170" s="504"/>
      <c r="AS170" s="504"/>
      <c r="AT170" s="504"/>
      <c r="AU170" s="504"/>
      <c r="AV170" s="504"/>
      <c r="AW170" s="504"/>
      <c r="AX170" s="504"/>
      <c r="AY170" s="504"/>
      <c r="AZ170" s="504"/>
      <c r="BA170" s="504"/>
      <c r="BB170" s="504"/>
      <c r="BC170" s="504"/>
      <c r="BD170" s="504"/>
      <c r="BE170" s="504"/>
      <c r="BF170" s="504"/>
      <c r="BG170" s="504"/>
      <c r="BH170" s="504"/>
      <c r="BI170" s="504"/>
      <c r="BJ170" s="504"/>
      <c r="BK170" s="507"/>
      <c r="BL170" s="508"/>
      <c r="BM170" s="508"/>
      <c r="BN170" s="508"/>
      <c r="BO170" s="508"/>
      <c r="BP170" s="508"/>
      <c r="BQ170" s="508"/>
      <c r="BR170" s="508"/>
      <c r="BS170" s="508"/>
      <c r="BT170" s="508"/>
      <c r="BU170" s="508"/>
      <c r="BV170" s="504"/>
      <c r="BW170" s="504"/>
      <c r="BX170" s="504"/>
      <c r="BY170" s="504"/>
      <c r="BZ170" s="504"/>
      <c r="CA170" s="504"/>
      <c r="CB170" s="504"/>
      <c r="CC170" s="504"/>
      <c r="CD170" s="504"/>
      <c r="CE170" s="504"/>
      <c r="CF170" s="508"/>
      <c r="CG170" s="504"/>
      <c r="CH170" s="504"/>
      <c r="CI170" s="504"/>
      <c r="CJ170" s="504"/>
      <c r="CK170" s="504"/>
      <c r="CL170" s="504"/>
      <c r="CM170" s="504"/>
      <c r="CN170" s="504"/>
      <c r="CO170" s="504"/>
      <c r="CP170" s="504"/>
      <c r="CQ170" s="504"/>
      <c r="CR170" s="504"/>
      <c r="CS170" s="504"/>
      <c r="CT170" s="504"/>
      <c r="CU170" s="504"/>
      <c r="CV170" s="504"/>
      <c r="CW170" s="504" t="e">
        <f>CX170+CY170+CZ170</f>
        <v>#REF!</v>
      </c>
      <c r="CX170" s="504" t="e">
        <f>CX161</f>
        <v>#REF!</v>
      </c>
      <c r="CY170" s="504" t="e">
        <f>CY52+CY67+#REF!</f>
        <v>#REF!</v>
      </c>
      <c r="CZ170" s="504" t="e">
        <f>CZ52+CZ67+#REF!</f>
        <v>#REF!</v>
      </c>
      <c r="DA170" s="504"/>
      <c r="DB170" s="504"/>
      <c r="DC170" s="504"/>
      <c r="DD170" s="504"/>
      <c r="DE170" s="504"/>
      <c r="DF170" s="504"/>
      <c r="DG170" s="504" t="e">
        <f>DH170+DI170+DJ170</f>
        <v>#REF!</v>
      </c>
      <c r="DH170" s="504" t="e">
        <f>DH52+DH67+#REF!</f>
        <v>#REF!</v>
      </c>
      <c r="DI170" s="504">
        <f>DJ170+DK170+DL170</f>
        <v>1730000</v>
      </c>
      <c r="DJ170" s="504">
        <f>DJ40</f>
        <v>1730000</v>
      </c>
      <c r="DK170" s="504">
        <f t="shared" ref="DK170:DL170" si="472">DK161</f>
        <v>0</v>
      </c>
      <c r="DL170" s="504">
        <f t="shared" si="472"/>
        <v>0</v>
      </c>
      <c r="DM170" s="504">
        <f>DO170+DP170+DQ170</f>
        <v>566685.6</v>
      </c>
      <c r="DN170" s="509">
        <f t="shared" si="345"/>
        <v>0.32756393063583816</v>
      </c>
      <c r="DO170" s="504">
        <f>DO40</f>
        <v>566685.6</v>
      </c>
      <c r="DP170" s="504">
        <f>DP40</f>
        <v>0</v>
      </c>
      <c r="DQ170" s="504">
        <f t="shared" ref="DQ170" si="473">DQ161</f>
        <v>0</v>
      </c>
      <c r="DR170" s="510">
        <f t="shared" si="347"/>
        <v>1163314.3999999999</v>
      </c>
      <c r="DS170" s="509">
        <f t="shared" si="323"/>
        <v>0.67243606936416178</v>
      </c>
      <c r="DT170" s="510">
        <f t="shared" si="470"/>
        <v>1163314.3999999999</v>
      </c>
      <c r="DU170" s="510">
        <f t="shared" si="470"/>
        <v>0</v>
      </c>
      <c r="DV170" s="510">
        <f t="shared" si="470"/>
        <v>0</v>
      </c>
      <c r="DW170" s="504"/>
      <c r="DX170" s="504">
        <f>DZ170+EB170+ED170</f>
        <v>1730000</v>
      </c>
      <c r="DY170" s="511">
        <f>DX170/DI170</f>
        <v>1</v>
      </c>
      <c r="DZ170" s="504">
        <f>DZ40</f>
        <v>1730000</v>
      </c>
      <c r="EA170" s="511">
        <f>DZ170/DJ170</f>
        <v>1</v>
      </c>
      <c r="EB170" s="504">
        <v>0</v>
      </c>
      <c r="EC170" s="511">
        <v>0</v>
      </c>
      <c r="ED170" s="504">
        <f t="shared" ref="ED170" si="474">ED161</f>
        <v>0</v>
      </c>
      <c r="EE170" s="511">
        <v>0</v>
      </c>
      <c r="EF170" s="512">
        <f t="shared" si="471"/>
        <v>0</v>
      </c>
      <c r="EG170" s="511">
        <f t="shared" si="463"/>
        <v>0</v>
      </c>
      <c r="EH170" s="513">
        <f>EH40</f>
        <v>0</v>
      </c>
      <c r="EI170" s="514">
        <v>0</v>
      </c>
      <c r="EJ170" s="503">
        <f t="shared" ref="EJ170" si="475">EJ161</f>
        <v>0</v>
      </c>
      <c r="EK170" s="503">
        <f>ES170+EU170+EW170</f>
        <v>1730000</v>
      </c>
      <c r="EL170" s="511">
        <f>EK170/DI170</f>
        <v>1</v>
      </c>
      <c r="EM170" s="515">
        <f t="shared" si="458"/>
        <v>3.0528391757263642</v>
      </c>
      <c r="EN170" s="504"/>
      <c r="EO170" s="504"/>
      <c r="EP170" s="504"/>
      <c r="EQ170" s="504"/>
      <c r="ER170" s="504"/>
      <c r="ES170" s="503">
        <f>ES40</f>
        <v>1730000</v>
      </c>
      <c r="ET170" s="511">
        <f>ES170/DJ170</f>
        <v>1</v>
      </c>
      <c r="EU170" s="504">
        <v>0</v>
      </c>
      <c r="EV170" s="511">
        <v>0</v>
      </c>
      <c r="EW170" s="503">
        <f t="shared" ref="EW170" si="476">EW161</f>
        <v>0</v>
      </c>
      <c r="EX170" s="504">
        <v>0</v>
      </c>
      <c r="EY170" s="510">
        <f t="shared" si="333"/>
        <v>0</v>
      </c>
      <c r="EZ170" s="511">
        <f t="shared" si="444"/>
        <v>0</v>
      </c>
      <c r="FA170" s="504">
        <f>FA40</f>
        <v>0</v>
      </c>
      <c r="FB170" s="504">
        <v>0</v>
      </c>
      <c r="FC170" s="504">
        <f t="shared" ref="FC170" si="477">FC161</f>
        <v>0</v>
      </c>
      <c r="FD170" s="516">
        <f>FF170</f>
        <v>1380000</v>
      </c>
      <c r="FE170" s="511">
        <f t="shared" si="431"/>
        <v>0.79768786127167635</v>
      </c>
      <c r="FF170" s="503">
        <f>FF40</f>
        <v>1380000</v>
      </c>
      <c r="FG170" s="511">
        <f t="shared" si="432"/>
        <v>0.79768786127167635</v>
      </c>
      <c r="FH170" s="504">
        <v>0</v>
      </c>
      <c r="FI170" s="515">
        <v>0</v>
      </c>
      <c r="FJ170" s="503">
        <f t="shared" ref="FJ170" si="478">FJ161</f>
        <v>0</v>
      </c>
      <c r="FK170" s="515">
        <v>0</v>
      </c>
      <c r="FL170" s="517">
        <f>FN170</f>
        <v>0</v>
      </c>
      <c r="FM170" s="518" t="e">
        <f t="shared" si="354"/>
        <v>#DIV/0!</v>
      </c>
      <c r="FN170" s="519">
        <f>FN40</f>
        <v>0</v>
      </c>
      <c r="FO170" s="518">
        <f t="shared" si="364"/>
        <v>0</v>
      </c>
      <c r="FP170" s="520">
        <v>0</v>
      </c>
      <c r="FQ170" s="521">
        <v>0</v>
      </c>
      <c r="FR170" s="519">
        <f t="shared" ref="FR170" si="479">FR161</f>
        <v>0</v>
      </c>
      <c r="FS170" s="521">
        <v>0</v>
      </c>
      <c r="FT170" s="503">
        <f>FT40</f>
        <v>0</v>
      </c>
      <c r="FU170" s="511">
        <f t="shared" si="464"/>
        <v>0</v>
      </c>
      <c r="FV170" s="503">
        <f>FV40</f>
        <v>0</v>
      </c>
      <c r="FW170" s="504">
        <v>0</v>
      </c>
      <c r="FX170" s="521">
        <v>0</v>
      </c>
      <c r="FY170" s="503">
        <f t="shared" ref="FY170" si="480">FY161</f>
        <v>0</v>
      </c>
      <c r="FZ170" s="521">
        <v>0</v>
      </c>
      <c r="GA170" s="522"/>
    </row>
    <row r="171" spans="1:189" s="336" customFormat="1" ht="60.75" hidden="1" customHeight="1" thickBot="1" x14ac:dyDescent="0.3">
      <c r="B171" s="523"/>
      <c r="C171" s="524" t="s">
        <v>308</v>
      </c>
      <c r="D171" s="525"/>
      <c r="E171" s="526"/>
      <c r="F171" s="526"/>
      <c r="G171" s="526"/>
      <c r="H171" s="526"/>
      <c r="I171" s="526"/>
      <c r="J171" s="526"/>
      <c r="K171" s="526"/>
      <c r="L171" s="526"/>
      <c r="M171" s="526"/>
      <c r="N171" s="526"/>
      <c r="O171" s="526"/>
      <c r="P171" s="526"/>
      <c r="Q171" s="527"/>
      <c r="R171" s="527"/>
      <c r="S171" s="527"/>
      <c r="T171" s="527"/>
      <c r="U171" s="527"/>
      <c r="V171" s="527"/>
      <c r="W171" s="527"/>
      <c r="X171" s="527"/>
      <c r="Y171" s="527"/>
      <c r="Z171" s="527"/>
      <c r="AA171" s="527"/>
      <c r="AB171" s="527"/>
      <c r="AC171" s="527"/>
      <c r="AD171" s="527"/>
      <c r="AE171" s="527"/>
      <c r="AF171" s="527"/>
      <c r="AG171" s="527"/>
      <c r="AH171" s="527"/>
      <c r="AI171" s="528"/>
      <c r="AJ171" s="527"/>
      <c r="AK171" s="528"/>
      <c r="AL171" s="528"/>
      <c r="AM171" s="529"/>
      <c r="AN171" s="530"/>
      <c r="AO171" s="531"/>
      <c r="AP171" s="530"/>
      <c r="AQ171" s="530"/>
      <c r="AR171" s="527"/>
      <c r="AS171" s="527"/>
      <c r="AT171" s="527"/>
      <c r="AU171" s="527"/>
      <c r="AV171" s="527"/>
      <c r="AW171" s="527"/>
      <c r="AX171" s="527"/>
      <c r="AY171" s="527"/>
      <c r="AZ171" s="527"/>
      <c r="BA171" s="527"/>
      <c r="BB171" s="527"/>
      <c r="BC171" s="527"/>
      <c r="BD171" s="527"/>
      <c r="BE171" s="527"/>
      <c r="BF171" s="527"/>
      <c r="BG171" s="527"/>
      <c r="BH171" s="527"/>
      <c r="BI171" s="527"/>
      <c r="BJ171" s="527"/>
      <c r="BK171" s="532"/>
      <c r="BL171" s="533"/>
      <c r="BM171" s="533"/>
      <c r="BN171" s="533"/>
      <c r="BO171" s="533"/>
      <c r="BP171" s="533"/>
      <c r="BQ171" s="533"/>
      <c r="BR171" s="533"/>
      <c r="BS171" s="533"/>
      <c r="BT171" s="533"/>
      <c r="BU171" s="533"/>
      <c r="BV171" s="527"/>
      <c r="BW171" s="527"/>
      <c r="BX171" s="527"/>
      <c r="BY171" s="527"/>
      <c r="BZ171" s="527"/>
      <c r="CA171" s="527"/>
      <c r="CB171" s="527"/>
      <c r="CC171" s="527"/>
      <c r="CD171" s="527"/>
      <c r="CE171" s="533"/>
      <c r="CF171" s="533"/>
      <c r="CG171" s="527"/>
      <c r="CH171" s="527"/>
      <c r="CI171" s="527"/>
      <c r="CJ171" s="527"/>
      <c r="CK171" s="527"/>
      <c r="CL171" s="527"/>
      <c r="CM171" s="527"/>
      <c r="CN171" s="527"/>
      <c r="CO171" s="527"/>
      <c r="CP171" s="527"/>
      <c r="CQ171" s="527"/>
      <c r="CR171" s="527"/>
      <c r="CS171" s="527"/>
      <c r="CT171" s="527"/>
      <c r="CU171" s="527"/>
      <c r="CV171" s="527"/>
      <c r="CW171" s="527"/>
      <c r="CX171" s="527"/>
      <c r="CY171" s="527"/>
      <c r="CZ171" s="527"/>
      <c r="DA171" s="527"/>
      <c r="DB171" s="527"/>
      <c r="DC171" s="527"/>
      <c r="DD171" s="527"/>
      <c r="DE171" s="527"/>
      <c r="DF171" s="527"/>
      <c r="DG171" s="527"/>
      <c r="DH171" s="527"/>
      <c r="DI171" s="527">
        <f>DJ171</f>
        <v>0</v>
      </c>
      <c r="DJ171" s="527">
        <v>0</v>
      </c>
      <c r="DK171" s="527"/>
      <c r="DL171" s="527"/>
      <c r="DM171" s="527"/>
      <c r="DN171" s="534"/>
      <c r="DO171" s="527"/>
      <c r="DP171" s="527"/>
      <c r="DQ171" s="527"/>
      <c r="DR171" s="535"/>
      <c r="DS171" s="534"/>
      <c r="DT171" s="535"/>
      <c r="DU171" s="527"/>
      <c r="DV171" s="527"/>
      <c r="DW171" s="527"/>
      <c r="DX171" s="535">
        <f>DZ171</f>
        <v>0</v>
      </c>
      <c r="DY171" s="536">
        <v>0</v>
      </c>
      <c r="DZ171" s="527">
        <v>0</v>
      </c>
      <c r="EA171" s="536">
        <v>0</v>
      </c>
      <c r="EB171" s="527"/>
      <c r="EC171" s="536"/>
      <c r="ED171" s="527"/>
      <c r="EE171" s="536"/>
      <c r="EF171" s="537"/>
      <c r="EG171" s="536" t="e">
        <f t="shared" si="463"/>
        <v>#DIV/0!</v>
      </c>
      <c r="EH171" s="526">
        <f>EH51+EH57+EH63</f>
        <v>0</v>
      </c>
      <c r="EI171" s="537"/>
      <c r="EJ171" s="526"/>
      <c r="EK171" s="526">
        <v>0</v>
      </c>
      <c r="EL171" s="536">
        <v>0</v>
      </c>
      <c r="EM171" s="536"/>
      <c r="EN171" s="536"/>
      <c r="EO171" s="536"/>
      <c r="EP171" s="536"/>
      <c r="EQ171" s="536"/>
      <c r="ER171" s="536"/>
      <c r="ES171" s="526">
        <f>ES51+ES57+ES63</f>
        <v>0</v>
      </c>
      <c r="ET171" s="536">
        <v>0</v>
      </c>
      <c r="EU171" s="533"/>
      <c r="EV171" s="536"/>
      <c r="EW171" s="533"/>
      <c r="EX171" s="527"/>
      <c r="EY171" s="537"/>
      <c r="EZ171" s="536" t="e">
        <f t="shared" si="444"/>
        <v>#DIV/0!</v>
      </c>
      <c r="FA171" s="527">
        <v>0</v>
      </c>
      <c r="FB171" s="527"/>
      <c r="FC171" s="533"/>
      <c r="FD171" s="526">
        <v>0</v>
      </c>
      <c r="FE171" s="536">
        <v>0</v>
      </c>
      <c r="FF171" s="526">
        <f>FF51+FF57+FF63</f>
        <v>0</v>
      </c>
      <c r="FG171" s="536">
        <v>0</v>
      </c>
      <c r="FH171" s="527"/>
      <c r="FI171" s="527"/>
      <c r="FJ171" s="533"/>
      <c r="FK171" s="538"/>
      <c r="FL171" s="539">
        <v>0</v>
      </c>
      <c r="FM171" s="540">
        <v>0</v>
      </c>
      <c r="FN171" s="539">
        <f>FN51+FN57+FN63</f>
        <v>0</v>
      </c>
      <c r="FO171" s="540">
        <v>0</v>
      </c>
      <c r="FP171" s="541"/>
      <c r="FQ171" s="541"/>
      <c r="FR171" s="542"/>
      <c r="FS171" s="543"/>
      <c r="FT171" s="526">
        <f>FT51+FT57+FT63</f>
        <v>0</v>
      </c>
      <c r="FU171" s="536" t="e">
        <f t="shared" si="464"/>
        <v>#DIV/0!</v>
      </c>
      <c r="FV171" s="526">
        <f>FV51+FV57+FV63</f>
        <v>0</v>
      </c>
      <c r="FW171" s="533"/>
      <c r="FX171" s="541"/>
      <c r="FY171" s="533"/>
      <c r="FZ171" s="543"/>
      <c r="GA171" s="335"/>
    </row>
    <row r="172" spans="1:189" s="544" customFormat="1" ht="31.5" customHeight="1" thickBot="1" x14ac:dyDescent="0.35">
      <c r="A172" s="544" t="s">
        <v>309</v>
      </c>
      <c r="B172" s="1153" t="s">
        <v>310</v>
      </c>
      <c r="C172" s="1154"/>
      <c r="D172" s="545"/>
      <c r="E172" s="546" t="e">
        <f>E52+#REF!</f>
        <v>#REF!</v>
      </c>
      <c r="F172" s="546"/>
      <c r="G172" s="546" t="e">
        <f>G52+#REF!</f>
        <v>#REF!</v>
      </c>
      <c r="H172" s="546" t="e">
        <f>H52+#REF!</f>
        <v>#REF!</v>
      </c>
      <c r="I172" s="546"/>
      <c r="J172" s="546" t="e">
        <f>J52+#REF!</f>
        <v>#REF!</v>
      </c>
      <c r="K172" s="546" t="e">
        <f>K52+#REF!</f>
        <v>#REF!</v>
      </c>
      <c r="L172" s="546"/>
      <c r="M172" s="546" t="e">
        <f>M52+#REF!</f>
        <v>#REF!</v>
      </c>
      <c r="N172" s="546" t="e">
        <f>N52+#REF!</f>
        <v>#REF!</v>
      </c>
      <c r="O172" s="546"/>
      <c r="P172" s="546" t="e">
        <f>P52+#REF!</f>
        <v>#REF!</v>
      </c>
      <c r="Q172" s="545" t="e">
        <f>Q52+#REF!</f>
        <v>#REF!</v>
      </c>
      <c r="R172" s="546"/>
      <c r="S172" s="546" t="e">
        <f>S52+#REF!</f>
        <v>#REF!</v>
      </c>
      <c r="T172" s="545" t="e">
        <f>T52+#REF!</f>
        <v>#REF!</v>
      </c>
      <c r="U172" s="545" t="e">
        <f>U52+#REF!</f>
        <v>#REF!</v>
      </c>
      <c r="V172" s="545" t="e">
        <f>V52+#REF!</f>
        <v>#REF!</v>
      </c>
      <c r="W172" s="545" t="e">
        <f>W52+#REF!</f>
        <v>#REF!</v>
      </c>
      <c r="X172" s="545" t="e">
        <f>X52+#REF!</f>
        <v>#REF!</v>
      </c>
      <c r="Y172" s="545" t="e">
        <f>Y52+#REF!</f>
        <v>#REF!</v>
      </c>
      <c r="Z172" s="547">
        <f t="shared" ref="Z172:AN172" si="481">Z107</f>
        <v>172677.7</v>
      </c>
      <c r="AA172" s="547">
        <f t="shared" si="481"/>
        <v>0</v>
      </c>
      <c r="AB172" s="547">
        <f t="shared" si="481"/>
        <v>172677.7</v>
      </c>
      <c r="AC172" s="547">
        <f t="shared" si="481"/>
        <v>0</v>
      </c>
      <c r="AD172" s="547">
        <f t="shared" si="481"/>
        <v>0</v>
      </c>
      <c r="AE172" s="547">
        <f t="shared" si="481"/>
        <v>0</v>
      </c>
      <c r="AF172" s="547" t="e">
        <f t="shared" si="481"/>
        <v>#REF!</v>
      </c>
      <c r="AG172" s="547">
        <f t="shared" si="481"/>
        <v>0</v>
      </c>
      <c r="AH172" s="547" t="e">
        <f t="shared" si="481"/>
        <v>#REF!</v>
      </c>
      <c r="AI172" s="547">
        <f t="shared" si="481"/>
        <v>0</v>
      </c>
      <c r="AJ172" s="547">
        <f t="shared" si="481"/>
        <v>0</v>
      </c>
      <c r="AK172" s="547">
        <f t="shared" si="481"/>
        <v>172677.7</v>
      </c>
      <c r="AL172" s="547" t="e">
        <f t="shared" si="481"/>
        <v>#REF!</v>
      </c>
      <c r="AM172" s="547" t="str">
        <f t="shared" si="481"/>
        <v>Объем бюджетных ассигнований на 2017г. расчитан исходя из заявок Администраций МО, согласно приложению. Планируемый ввод в эксплуатацию а/дорог общего пользования местного значения в 2017 году - стр-во моста 59п.м., рек-ция а/д 2,45км.</v>
      </c>
      <c r="AN172" s="547" t="str">
        <f t="shared" si="481"/>
        <v xml:space="preserve">Объем бюджетных ассигнований на 2017г. расчитан исходя из заявок Администраций МО, согласно приложению. Планируемый ввод в эксплуатацию а/дорог общего пользования местного значения в 2017 году - стр-во моста 59п.м., рек-ция а/д 2,45км. </v>
      </c>
      <c r="AO172" s="548">
        <v>1</v>
      </c>
      <c r="AP172" s="547">
        <f t="shared" ref="AP172:BA172" si="482">AP107</f>
        <v>0</v>
      </c>
      <c r="AQ172" s="547">
        <f t="shared" si="482"/>
        <v>0</v>
      </c>
      <c r="AR172" s="547" t="e">
        <f t="shared" si="482"/>
        <v>#REF!</v>
      </c>
      <c r="AS172" s="547">
        <f t="shared" si="482"/>
        <v>100000</v>
      </c>
      <c r="AT172" s="547">
        <f t="shared" si="482"/>
        <v>0</v>
      </c>
      <c r="AU172" s="547">
        <f t="shared" si="482"/>
        <v>100000</v>
      </c>
      <c r="AV172" s="547">
        <f t="shared" si="482"/>
        <v>0</v>
      </c>
      <c r="AW172" s="547">
        <f t="shared" si="482"/>
        <v>0</v>
      </c>
      <c r="AX172" s="547">
        <f t="shared" si="482"/>
        <v>0</v>
      </c>
      <c r="AY172" s="547">
        <f t="shared" si="482"/>
        <v>100000</v>
      </c>
      <c r="AZ172" s="547">
        <f t="shared" si="482"/>
        <v>0</v>
      </c>
      <c r="BA172" s="547">
        <f t="shared" si="482"/>
        <v>100000</v>
      </c>
      <c r="BB172" s="547" t="e">
        <f>BB52+#REF!</f>
        <v>#REF!</v>
      </c>
      <c r="BC172" s="547"/>
      <c r="BD172" s="547" t="e">
        <f>BD52+#REF!</f>
        <v>#REF!</v>
      </c>
      <c r="BE172" s="547" t="e">
        <f>BE52+#REF!</f>
        <v>#REF!</v>
      </c>
      <c r="BF172" s="547"/>
      <c r="BG172" s="547" t="e">
        <f>BG52+#REF!</f>
        <v>#REF!</v>
      </c>
      <c r="BH172" s="547">
        <f>BH107</f>
        <v>254943.94699999999</v>
      </c>
      <c r="BI172" s="547">
        <f>BI107</f>
        <v>0</v>
      </c>
      <c r="BJ172" s="547">
        <f>BJ107</f>
        <v>254943.94699999999</v>
      </c>
      <c r="BK172" s="549">
        <v>1</v>
      </c>
      <c r="BL172" s="547">
        <f t="shared" ref="BL172:DL172" si="483">BL107</f>
        <v>100000</v>
      </c>
      <c r="BM172" s="547">
        <f t="shared" si="483"/>
        <v>0</v>
      </c>
      <c r="BN172" s="547">
        <f t="shared" si="483"/>
        <v>0</v>
      </c>
      <c r="BO172" s="547">
        <f t="shared" si="483"/>
        <v>0</v>
      </c>
      <c r="BP172" s="547">
        <f t="shared" si="483"/>
        <v>0</v>
      </c>
      <c r="BQ172" s="547">
        <f t="shared" si="483"/>
        <v>0</v>
      </c>
      <c r="BR172" s="547">
        <f t="shared" si="483"/>
        <v>0</v>
      </c>
      <c r="BS172" s="547">
        <f t="shared" si="483"/>
        <v>254943.94699999999</v>
      </c>
      <c r="BT172" s="547">
        <f t="shared" si="483"/>
        <v>0</v>
      </c>
      <c r="BU172" s="547">
        <f t="shared" si="483"/>
        <v>254943.94699999999</v>
      </c>
      <c r="BV172" s="547">
        <f t="shared" si="483"/>
        <v>100000</v>
      </c>
      <c r="BW172" s="547">
        <f t="shared" si="483"/>
        <v>0</v>
      </c>
      <c r="BX172" s="547">
        <f t="shared" si="483"/>
        <v>100000</v>
      </c>
      <c r="BY172" s="547" t="e">
        <f t="shared" si="483"/>
        <v>#REF!</v>
      </c>
      <c r="BZ172" s="547">
        <f t="shared" si="483"/>
        <v>0</v>
      </c>
      <c r="CA172" s="547" t="e">
        <f t="shared" si="483"/>
        <v>#REF!</v>
      </c>
      <c r="CB172" s="547" t="e">
        <f t="shared" si="483"/>
        <v>#REF!</v>
      </c>
      <c r="CC172" s="547">
        <f t="shared" si="483"/>
        <v>0</v>
      </c>
      <c r="CD172" s="547" t="e">
        <f t="shared" si="483"/>
        <v>#REF!</v>
      </c>
      <c r="CE172" s="547" t="e">
        <f t="shared" si="483"/>
        <v>#REF!</v>
      </c>
      <c r="CF172" s="547" t="e">
        <f t="shared" si="483"/>
        <v>#REF!</v>
      </c>
      <c r="CG172" s="547" t="e">
        <f t="shared" si="483"/>
        <v>#REF!</v>
      </c>
      <c r="CH172" s="547" t="e">
        <f t="shared" si="483"/>
        <v>#REF!</v>
      </c>
      <c r="CI172" s="547" t="e">
        <f t="shared" si="483"/>
        <v>#REF!</v>
      </c>
      <c r="CJ172" s="547" t="e">
        <f t="shared" si="483"/>
        <v>#REF!</v>
      </c>
      <c r="CK172" s="547" t="e">
        <f t="shared" si="483"/>
        <v>#REF!</v>
      </c>
      <c r="CL172" s="547" t="e">
        <f t="shared" si="483"/>
        <v>#REF!</v>
      </c>
      <c r="CM172" s="547" t="e">
        <f t="shared" si="483"/>
        <v>#REF!</v>
      </c>
      <c r="CN172" s="547" t="e">
        <f t="shared" si="483"/>
        <v>#REF!</v>
      </c>
      <c r="CO172" s="547" t="e">
        <f t="shared" si="483"/>
        <v>#REF!</v>
      </c>
      <c r="CP172" s="547" t="e">
        <f t="shared" si="483"/>
        <v>#REF!</v>
      </c>
      <c r="CQ172" s="547" t="e">
        <f t="shared" si="483"/>
        <v>#REF!</v>
      </c>
      <c r="CR172" s="547" t="e">
        <f t="shared" si="483"/>
        <v>#REF!</v>
      </c>
      <c r="CS172" s="547" t="e">
        <f t="shared" si="483"/>
        <v>#REF!</v>
      </c>
      <c r="CT172" s="547" t="e">
        <f t="shared" si="483"/>
        <v>#REF!</v>
      </c>
      <c r="CU172" s="547">
        <f t="shared" si="483"/>
        <v>0</v>
      </c>
      <c r="CV172" s="547" t="e">
        <f t="shared" si="483"/>
        <v>#REF!</v>
      </c>
      <c r="CW172" s="550" t="e">
        <f t="shared" si="483"/>
        <v>#REF!</v>
      </c>
      <c r="CX172" s="550">
        <f t="shared" si="483"/>
        <v>0</v>
      </c>
      <c r="CY172" s="550" t="e">
        <f t="shared" si="483"/>
        <v>#REF!</v>
      </c>
      <c r="CZ172" s="550" t="e">
        <f t="shared" si="483"/>
        <v>#REF!</v>
      </c>
      <c r="DA172" s="550">
        <f t="shared" si="483"/>
        <v>0</v>
      </c>
      <c r="DB172" s="550" t="e">
        <f t="shared" si="483"/>
        <v>#REF!</v>
      </c>
      <c r="DC172" s="550" t="e">
        <f t="shared" si="483"/>
        <v>#REF!</v>
      </c>
      <c r="DD172" s="550">
        <f t="shared" si="483"/>
        <v>0</v>
      </c>
      <c r="DE172" s="550" t="e">
        <f t="shared" si="483"/>
        <v>#REF!</v>
      </c>
      <c r="DF172" s="550" t="e">
        <f t="shared" si="483"/>
        <v>#REF!</v>
      </c>
      <c r="DG172" s="550">
        <f t="shared" si="483"/>
        <v>0</v>
      </c>
      <c r="DH172" s="550" t="e">
        <f t="shared" si="483"/>
        <v>#REF!</v>
      </c>
      <c r="DI172" s="550">
        <f t="shared" si="483"/>
        <v>185344.31854000001</v>
      </c>
      <c r="DJ172" s="550">
        <f t="shared" si="483"/>
        <v>0</v>
      </c>
      <c r="DK172" s="550">
        <f t="shared" si="483"/>
        <v>0</v>
      </c>
      <c r="DL172" s="550">
        <f t="shared" si="483"/>
        <v>185344.31854000001</v>
      </c>
      <c r="DM172" s="550" t="e">
        <f>DO172+DP172+DQ172</f>
        <v>#REF!</v>
      </c>
      <c r="DN172" s="551" t="e">
        <f t="shared" si="345"/>
        <v>#REF!</v>
      </c>
      <c r="DO172" s="550">
        <f>DO107</f>
        <v>0</v>
      </c>
      <c r="DP172" s="550">
        <f>DP107</f>
        <v>0</v>
      </c>
      <c r="DQ172" s="550" t="e">
        <f>DQ107</f>
        <v>#REF!</v>
      </c>
      <c r="DR172" s="552" t="e">
        <f t="shared" si="347"/>
        <v>#REF!</v>
      </c>
      <c r="DS172" s="551" t="e">
        <f t="shared" si="323"/>
        <v>#REF!</v>
      </c>
      <c r="DT172" s="552">
        <f t="shared" si="470"/>
        <v>0</v>
      </c>
      <c r="DU172" s="552">
        <f t="shared" si="470"/>
        <v>0</v>
      </c>
      <c r="DV172" s="552" t="e">
        <f t="shared" si="470"/>
        <v>#REF!</v>
      </c>
      <c r="DW172" s="550"/>
      <c r="DX172" s="550">
        <f>DX107</f>
        <v>166842.99281</v>
      </c>
      <c r="DY172" s="553">
        <f>DX172/DI172</f>
        <v>0.90017861957820333</v>
      </c>
      <c r="DZ172" s="550">
        <f t="shared" ref="DZ172" si="484">DZ107</f>
        <v>0</v>
      </c>
      <c r="EA172" s="553">
        <v>0</v>
      </c>
      <c r="EB172" s="550">
        <v>0</v>
      </c>
      <c r="EC172" s="553">
        <v>0</v>
      </c>
      <c r="ED172" s="550">
        <f>ED107</f>
        <v>166842.99281</v>
      </c>
      <c r="EE172" s="553">
        <f>ED172/DL172</f>
        <v>0.90017861957820333</v>
      </c>
      <c r="EF172" s="554">
        <f t="shared" ref="EF172" si="485">EH172+EI172+EJ172</f>
        <v>18501.325730000008</v>
      </c>
      <c r="EG172" s="553">
        <f t="shared" si="463"/>
        <v>9.9821380421796696E-2</v>
      </c>
      <c r="EH172" s="555">
        <f>EH107</f>
        <v>0</v>
      </c>
      <c r="EI172" s="554">
        <v>0</v>
      </c>
      <c r="EJ172" s="555">
        <f>EJ107</f>
        <v>18501.325730000008</v>
      </c>
      <c r="EK172" s="555">
        <f>ES172+EU172+EW172</f>
        <v>166842.99281</v>
      </c>
      <c r="EL172" s="553">
        <f>EK172/DI172</f>
        <v>0.90017861957820333</v>
      </c>
      <c r="EM172" s="553" t="e">
        <f>EK172/DM172</f>
        <v>#REF!</v>
      </c>
      <c r="EN172" s="553"/>
      <c r="EO172" s="553"/>
      <c r="EP172" s="553"/>
      <c r="EQ172" s="553"/>
      <c r="ER172" s="553"/>
      <c r="ES172" s="555">
        <f>ES107</f>
        <v>0</v>
      </c>
      <c r="ET172" s="553">
        <v>0</v>
      </c>
      <c r="EU172" s="550">
        <v>0</v>
      </c>
      <c r="EV172" s="553">
        <v>0</v>
      </c>
      <c r="EW172" s="555">
        <f>EW107</f>
        <v>166842.99281</v>
      </c>
      <c r="EX172" s="553">
        <f>EW172/DL172</f>
        <v>0.90017861957820333</v>
      </c>
      <c r="EY172" s="554">
        <f t="shared" si="333"/>
        <v>18501.325730000008</v>
      </c>
      <c r="EZ172" s="553">
        <f t="shared" si="444"/>
        <v>9.9821380421796696E-2</v>
      </c>
      <c r="FA172" s="550">
        <f t="shared" ref="FA172" si="486">FA107</f>
        <v>0</v>
      </c>
      <c r="FB172" s="550">
        <v>0</v>
      </c>
      <c r="FC172" s="550">
        <f>FC107</f>
        <v>18501.325730000008</v>
      </c>
      <c r="FD172" s="556">
        <f>FD107</f>
        <v>160220.74325</v>
      </c>
      <c r="FE172" s="553">
        <f>FD172/DI172</f>
        <v>0.86444917498467599</v>
      </c>
      <c r="FF172" s="555">
        <f>FF107</f>
        <v>0</v>
      </c>
      <c r="FG172" s="553">
        <v>0</v>
      </c>
      <c r="FH172" s="550">
        <v>0</v>
      </c>
      <c r="FI172" s="553">
        <v>0</v>
      </c>
      <c r="FJ172" s="555">
        <f>FJ107</f>
        <v>160220.74325</v>
      </c>
      <c r="FK172" s="553">
        <f>FJ172/DL172</f>
        <v>0.86444917498467599</v>
      </c>
      <c r="FL172" s="556">
        <f>FL107</f>
        <v>0</v>
      </c>
      <c r="FM172" s="553" t="e">
        <f>FL172/DQ172</f>
        <v>#REF!</v>
      </c>
      <c r="FN172" s="555">
        <f>FN107</f>
        <v>0</v>
      </c>
      <c r="FO172" s="553">
        <v>0</v>
      </c>
      <c r="FP172" s="550">
        <v>0</v>
      </c>
      <c r="FQ172" s="553">
        <v>0</v>
      </c>
      <c r="FR172" s="555">
        <f>FR107</f>
        <v>0</v>
      </c>
      <c r="FS172" s="553" t="e">
        <f>FR172/DT172</f>
        <v>#DIV/0!</v>
      </c>
      <c r="FT172" s="555">
        <f>FT107</f>
        <v>0</v>
      </c>
      <c r="FU172" s="553">
        <f t="shared" si="464"/>
        <v>0</v>
      </c>
      <c r="FV172" s="555">
        <f>FV107</f>
        <v>0</v>
      </c>
      <c r="FW172" s="550">
        <v>0</v>
      </c>
      <c r="FX172" s="553">
        <v>0</v>
      </c>
      <c r="FY172" s="555">
        <f>FY107</f>
        <v>0</v>
      </c>
      <c r="FZ172" s="553" t="e">
        <f>FY172/EB172</f>
        <v>#DIV/0!</v>
      </c>
      <c r="GA172" s="557"/>
      <c r="GB172" s="558"/>
      <c r="GC172" s="558"/>
      <c r="GD172" s="558"/>
      <c r="GE172" s="558"/>
      <c r="GF172" s="558"/>
      <c r="GG172" s="558"/>
    </row>
    <row r="173" spans="1:189" ht="15" x14ac:dyDescent="0.25">
      <c r="B173" s="559"/>
      <c r="C173" s="560"/>
      <c r="D173" s="561"/>
      <c r="E173" s="562"/>
      <c r="F173" s="562"/>
      <c r="G173" s="562"/>
      <c r="H173" s="562"/>
      <c r="I173" s="562"/>
      <c r="J173" s="562"/>
      <c r="K173" s="562"/>
      <c r="L173" s="562"/>
      <c r="M173" s="562"/>
      <c r="N173" s="563"/>
      <c r="O173" s="563"/>
      <c r="P173" s="563"/>
      <c r="Q173" s="563"/>
      <c r="R173" s="563"/>
      <c r="S173" s="563"/>
      <c r="T173" s="562"/>
      <c r="U173" s="562"/>
      <c r="V173" s="562"/>
      <c r="W173" s="562"/>
      <c r="X173" s="562"/>
      <c r="Y173" s="562"/>
      <c r="Z173" s="562"/>
      <c r="AA173" s="562"/>
      <c r="AB173" s="562"/>
      <c r="AC173" s="563"/>
      <c r="AD173" s="562"/>
      <c r="AE173" s="562"/>
      <c r="AF173" s="563"/>
      <c r="AG173" s="562"/>
      <c r="AH173" s="562"/>
      <c r="AI173" s="563"/>
      <c r="AJ173" s="563"/>
      <c r="AK173" s="563"/>
      <c r="AL173" s="563"/>
      <c r="AM173" s="563"/>
      <c r="AN173" s="563"/>
      <c r="AO173" s="563"/>
      <c r="AP173" s="563"/>
      <c r="AQ173" s="563"/>
      <c r="AR173" s="563"/>
      <c r="AS173" s="562"/>
      <c r="AT173" s="563"/>
      <c r="AU173" s="563"/>
      <c r="AV173" s="562"/>
      <c r="AW173" s="562"/>
      <c r="AX173" s="562"/>
      <c r="AY173" s="562"/>
      <c r="AZ173" s="563"/>
      <c r="BA173" s="563"/>
      <c r="BB173" s="562"/>
      <c r="BC173" s="562"/>
      <c r="BD173" s="562"/>
      <c r="BE173" s="562"/>
      <c r="BF173" s="562"/>
      <c r="BG173" s="562"/>
      <c r="BH173" s="562"/>
      <c r="BI173" s="563"/>
      <c r="BJ173" s="563"/>
      <c r="BK173" s="563"/>
      <c r="BL173" s="563"/>
      <c r="BM173" s="563"/>
      <c r="BN173" s="563"/>
      <c r="BO173" s="563"/>
      <c r="BP173" s="563"/>
      <c r="BQ173" s="563"/>
      <c r="BR173" s="563"/>
      <c r="BS173" s="563"/>
      <c r="BT173" s="563"/>
      <c r="BU173" s="563"/>
      <c r="BV173" s="562"/>
      <c r="BW173" s="562"/>
      <c r="BX173" s="562"/>
      <c r="BY173" s="562"/>
      <c r="BZ173" s="562"/>
      <c r="CA173" s="562"/>
      <c r="CB173" s="562"/>
      <c r="CC173" s="562"/>
      <c r="CD173" s="562"/>
      <c r="CE173" s="563"/>
      <c r="CF173" s="563"/>
      <c r="CG173" s="562"/>
      <c r="CH173" s="562"/>
      <c r="CI173" s="563"/>
      <c r="CJ173" s="563"/>
      <c r="CK173" s="562"/>
      <c r="CL173" s="562"/>
      <c r="CM173" s="562"/>
      <c r="CN173" s="562"/>
      <c r="CO173" s="562"/>
      <c r="CP173" s="562"/>
      <c r="CQ173" s="562"/>
      <c r="CR173" s="563"/>
      <c r="CS173" s="563"/>
      <c r="CT173" s="562"/>
      <c r="CU173" s="562"/>
      <c r="CV173" s="562"/>
      <c r="CW173" s="562"/>
      <c r="CX173" s="562"/>
      <c r="CY173" s="562"/>
      <c r="CZ173" s="562"/>
      <c r="DA173" s="563"/>
      <c r="DB173" s="563"/>
      <c r="DC173" s="563"/>
      <c r="DD173" s="563"/>
      <c r="DE173" s="563"/>
      <c r="DF173" s="563"/>
      <c r="DG173" s="563"/>
      <c r="DH173" s="563"/>
      <c r="DI173" s="563"/>
      <c r="DJ173" s="563"/>
      <c r="DK173" s="563"/>
      <c r="DL173" s="563"/>
      <c r="DM173" s="563"/>
      <c r="DN173" s="563"/>
      <c r="DO173" s="563"/>
      <c r="DP173" s="563"/>
      <c r="DQ173" s="563"/>
      <c r="DR173" s="563"/>
      <c r="DS173" s="563"/>
      <c r="DT173" s="563"/>
      <c r="DU173" s="563"/>
      <c r="DV173" s="563"/>
      <c r="DW173" s="563"/>
      <c r="DX173" s="563"/>
      <c r="DY173" s="563"/>
      <c r="DZ173" s="564"/>
      <c r="EA173" s="562"/>
      <c r="EB173" s="562"/>
      <c r="EC173" s="562"/>
      <c r="ED173" s="563"/>
      <c r="EE173" s="562"/>
      <c r="EF173" s="563"/>
      <c r="EG173" s="563"/>
      <c r="EH173" s="563"/>
      <c r="EI173" s="563"/>
      <c r="EJ173" s="563"/>
      <c r="EK173" s="565"/>
      <c r="EL173" s="563"/>
      <c r="EM173" s="563"/>
      <c r="EN173" s="563"/>
      <c r="EO173" s="563"/>
      <c r="EP173" s="563"/>
      <c r="EQ173" s="563"/>
      <c r="ER173" s="563"/>
      <c r="ES173" s="564"/>
      <c r="ET173" s="563"/>
      <c r="EU173" s="563"/>
      <c r="EV173" s="563"/>
      <c r="EW173" s="563"/>
      <c r="EX173" s="563"/>
      <c r="EY173" s="563"/>
      <c r="EZ173" s="565"/>
      <c r="FA173" s="563"/>
      <c r="FB173" s="563"/>
      <c r="FC173" s="563"/>
      <c r="FD173" s="563"/>
      <c r="FE173" s="563"/>
      <c r="FF173" s="563"/>
      <c r="FG173" s="563"/>
      <c r="FH173" s="563"/>
      <c r="FI173" s="563"/>
      <c r="FJ173" s="563"/>
      <c r="FK173" s="563"/>
      <c r="FL173" s="563"/>
      <c r="FM173" s="563"/>
      <c r="FN173" s="563"/>
      <c r="FO173" s="563"/>
      <c r="FP173" s="563"/>
      <c r="FQ173" s="563"/>
      <c r="FR173" s="563"/>
      <c r="FS173" s="566"/>
      <c r="FT173" s="563"/>
      <c r="FU173" s="563"/>
      <c r="FV173" s="563"/>
      <c r="FW173" s="563"/>
      <c r="FX173" s="563"/>
      <c r="FY173" s="563"/>
      <c r="FZ173" s="566"/>
      <c r="GA173" s="567"/>
    </row>
    <row r="174" spans="1:189" s="216" customFormat="1" ht="50.25" customHeight="1" x14ac:dyDescent="0.3">
      <c r="B174" s="1125" t="s">
        <v>311</v>
      </c>
      <c r="C174" s="1126"/>
      <c r="D174" s="1126"/>
      <c r="E174" s="1126"/>
      <c r="F174" s="1126"/>
      <c r="G174" s="1126"/>
      <c r="H174" s="1126"/>
      <c r="I174" s="1126"/>
      <c r="J174" s="1126"/>
      <c r="K174" s="1126"/>
      <c r="L174" s="1126"/>
      <c r="M174" s="1126"/>
      <c r="N174" s="1126"/>
      <c r="O174" s="1126"/>
      <c r="P174" s="1126"/>
      <c r="Q174" s="1126"/>
      <c r="R174" s="1126"/>
      <c r="S174" s="1126"/>
      <c r="T174" s="1126"/>
      <c r="U174" s="1126"/>
      <c r="V174" s="1126"/>
      <c r="W174" s="1126"/>
      <c r="X174" s="1126"/>
      <c r="Y174" s="1126"/>
      <c r="Z174" s="1126"/>
      <c r="AA174" s="1126"/>
      <c r="AB174" s="1126"/>
      <c r="AC174" s="1126"/>
      <c r="AD174" s="1126"/>
      <c r="AE174" s="1126"/>
      <c r="AF174" s="1126"/>
      <c r="AG174" s="1126"/>
      <c r="AH174" s="1126"/>
      <c r="AI174" s="1126"/>
      <c r="AJ174" s="1126"/>
      <c r="AK174" s="1126"/>
      <c r="AL174" s="1126"/>
      <c r="AM174" s="1126"/>
      <c r="AN174" s="1126"/>
      <c r="AO174" s="1126"/>
      <c r="AP174" s="1126"/>
      <c r="AQ174" s="1126"/>
      <c r="AR174" s="1126"/>
      <c r="AS174" s="1126"/>
      <c r="AT174" s="1126"/>
      <c r="AU174" s="1126"/>
      <c r="AV174" s="1126"/>
      <c r="AW174" s="1126"/>
      <c r="AX174" s="1126"/>
      <c r="AY174" s="1126"/>
      <c r="AZ174" s="1126"/>
      <c r="BA174" s="1126"/>
      <c r="BB174" s="1126"/>
      <c r="BC174" s="1126"/>
      <c r="BD174" s="1126"/>
      <c r="BE174" s="1126"/>
      <c r="BF174" s="1126"/>
      <c r="BG174" s="1126"/>
      <c r="BH174" s="1126"/>
      <c r="BI174" s="1126"/>
      <c r="BJ174" s="1126"/>
      <c r="BK174" s="1126"/>
      <c r="BL174" s="1126"/>
      <c r="BM174" s="1126"/>
      <c r="BN174" s="1126"/>
      <c r="BO174" s="1126"/>
      <c r="BP174" s="1126"/>
      <c r="BQ174" s="1126"/>
      <c r="BR174" s="1126"/>
      <c r="BS174" s="1126"/>
      <c r="BT174" s="1126"/>
      <c r="BU174" s="1126"/>
      <c r="BV174" s="1126"/>
      <c r="BW174" s="1126"/>
      <c r="BX174" s="1126"/>
      <c r="BY174" s="1126"/>
      <c r="BZ174" s="1126"/>
      <c r="CA174" s="1126"/>
      <c r="CB174" s="1126"/>
      <c r="CC174" s="1126"/>
      <c r="CD174" s="1126"/>
      <c r="CE174" s="1126"/>
      <c r="CF174" s="1126"/>
      <c r="CG174" s="1126"/>
      <c r="CH174" s="1126"/>
      <c r="CI174" s="1126"/>
      <c r="CJ174" s="1126"/>
      <c r="CK174" s="1126"/>
      <c r="CL174" s="1126"/>
      <c r="CM174" s="1126"/>
      <c r="CN174" s="1126"/>
      <c r="CO174" s="1126"/>
      <c r="CP174" s="1126"/>
      <c r="CQ174" s="1126"/>
      <c r="CR174" s="1126"/>
      <c r="CS174" s="1126"/>
      <c r="CT174" s="1126"/>
      <c r="CU174" s="1126"/>
      <c r="CV174" s="1126"/>
      <c r="CW174" s="1126"/>
      <c r="CX174" s="1126"/>
      <c r="CY174" s="1126"/>
      <c r="CZ174" s="1126"/>
      <c r="DA174" s="1126"/>
      <c r="DB174" s="1126"/>
      <c r="DC174" s="1126"/>
      <c r="DD174" s="1126"/>
      <c r="DE174" s="1126"/>
      <c r="DF174" s="1126"/>
      <c r="DG174" s="1126"/>
      <c r="DH174" s="1126"/>
      <c r="DI174" s="1126"/>
      <c r="DJ174" s="1126"/>
      <c r="DK174" s="1126"/>
      <c r="DL174" s="1126"/>
      <c r="DM174" s="1126"/>
      <c r="DN174" s="1126"/>
      <c r="DO174" s="1126"/>
      <c r="DP174" s="1126"/>
      <c r="DQ174" s="1126"/>
      <c r="DR174" s="1126"/>
      <c r="DS174" s="1126"/>
      <c r="DT174" s="1126"/>
      <c r="DU174" s="1126"/>
      <c r="DV174" s="1126"/>
      <c r="DW174" s="1126"/>
      <c r="DX174" s="1126"/>
      <c r="DY174" s="1126"/>
      <c r="DZ174" s="1126"/>
      <c r="EA174" s="1126"/>
      <c r="EB174" s="1126"/>
      <c r="EC174" s="1126"/>
      <c r="ED174" s="1126"/>
      <c r="EE174" s="1126"/>
      <c r="EF174" s="1126"/>
      <c r="EG174" s="1126"/>
      <c r="EH174" s="1126"/>
      <c r="EI174" s="1126"/>
      <c r="EJ174" s="1126"/>
      <c r="EK174" s="1126"/>
      <c r="EL174" s="1126"/>
      <c r="EM174" s="1126"/>
      <c r="EN174" s="1126"/>
      <c r="EO174" s="1126"/>
      <c r="EP174" s="1126"/>
      <c r="EQ174" s="1126"/>
      <c r="ER174" s="1126"/>
      <c r="ES174" s="1126"/>
      <c r="ET174" s="1126"/>
      <c r="EU174" s="1126"/>
      <c r="EV174" s="1126"/>
      <c r="EW174" s="1126"/>
      <c r="EX174" s="1126"/>
      <c r="EY174" s="1126"/>
      <c r="EZ174" s="1126"/>
      <c r="FA174" s="1126"/>
      <c r="FB174" s="1126"/>
      <c r="FC174" s="1126"/>
      <c r="FD174" s="1126"/>
      <c r="FE174" s="1126"/>
      <c r="FF174" s="1126"/>
      <c r="FG174" s="1126"/>
      <c r="FH174" s="1126"/>
      <c r="FI174" s="1126"/>
      <c r="FJ174" s="1126"/>
      <c r="FK174" s="1126"/>
      <c r="FL174" s="1126"/>
      <c r="FM174" s="1126"/>
      <c r="FN174" s="1126"/>
      <c r="FO174" s="1126"/>
      <c r="FP174" s="1126"/>
      <c r="FQ174" s="1126"/>
      <c r="FR174" s="1126"/>
      <c r="FS174" s="1155"/>
      <c r="FT174" s="215"/>
      <c r="FU174" s="215"/>
      <c r="FV174" s="215"/>
      <c r="FW174" s="215"/>
      <c r="FX174" s="215"/>
      <c r="FY174" s="215"/>
      <c r="GA174" s="568"/>
      <c r="GB174" s="215"/>
      <c r="GC174" s="215"/>
      <c r="GD174" s="215"/>
      <c r="GE174" s="215"/>
      <c r="GF174" s="215"/>
      <c r="GG174" s="215"/>
    </row>
    <row r="175" spans="1:189" s="569" customFormat="1" ht="114" customHeight="1" x14ac:dyDescent="0.3">
      <c r="B175" s="218">
        <v>3</v>
      </c>
      <c r="C175" s="1156" t="s">
        <v>312</v>
      </c>
      <c r="D175" s="1156" t="s">
        <v>313</v>
      </c>
      <c r="E175" s="221" t="e">
        <f>F175+G175</f>
        <v>#REF!</v>
      </c>
      <c r="F175" s="221" t="e">
        <f>F178+F186+F194+F197</f>
        <v>#REF!</v>
      </c>
      <c r="G175" s="221" t="e">
        <f>G178+G186+G194+G197</f>
        <v>#REF!</v>
      </c>
      <c r="H175" s="221" t="e">
        <f>I175+J175</f>
        <v>#REF!</v>
      </c>
      <c r="I175" s="221" t="e">
        <f>I178+I186+I194+I197</f>
        <v>#REF!</v>
      </c>
      <c r="J175" s="221" t="e">
        <f>J178+J186+J194+J197</f>
        <v>#REF!</v>
      </c>
      <c r="K175" s="221" t="e">
        <f>L175+M175</f>
        <v>#REF!</v>
      </c>
      <c r="L175" s="221" t="e">
        <f>L178+L186+L194+L197</f>
        <v>#REF!</v>
      </c>
      <c r="M175" s="221" t="e">
        <f>M178+M186+M194+M197</f>
        <v>#REF!</v>
      </c>
      <c r="N175" s="221" t="e">
        <f>O175+P175</f>
        <v>#REF!</v>
      </c>
      <c r="O175" s="221" t="e">
        <f>O178+O186+O194+O197</f>
        <v>#REF!</v>
      </c>
      <c r="P175" s="221" t="e">
        <f>P178+P186+P194+P197</f>
        <v>#REF!</v>
      </c>
      <c r="Q175" s="223" t="e">
        <f>R175+S175</f>
        <v>#REF!</v>
      </c>
      <c r="R175" s="223" t="e">
        <f>R178+R186+R194+R197</f>
        <v>#REF!</v>
      </c>
      <c r="S175" s="223" t="e">
        <f>S178+S186+S194+S197</f>
        <v>#REF!</v>
      </c>
      <c r="T175" s="223" t="e">
        <f>U175+V175</f>
        <v>#REF!</v>
      </c>
      <c r="U175" s="223" t="e">
        <f>U178+U186+U194+U197</f>
        <v>#REF!</v>
      </c>
      <c r="V175" s="223" t="e">
        <f>V178+V186+V194+V197</f>
        <v>#REF!</v>
      </c>
      <c r="W175" s="223" t="e">
        <f>X175+Y175</f>
        <v>#REF!</v>
      </c>
      <c r="X175" s="223" t="e">
        <f t="shared" ref="X175:AN175" si="487">X178+X186+X194+X197</f>
        <v>#REF!</v>
      </c>
      <c r="Y175" s="223" t="e">
        <f t="shared" si="487"/>
        <v>#REF!</v>
      </c>
      <c r="Z175" s="223" t="e">
        <f t="shared" si="487"/>
        <v>#REF!</v>
      </c>
      <c r="AA175" s="223" t="e">
        <f t="shared" si="487"/>
        <v>#REF!</v>
      </c>
      <c r="AB175" s="223" t="e">
        <f t="shared" si="487"/>
        <v>#REF!</v>
      </c>
      <c r="AC175" s="223" t="e">
        <f t="shared" si="487"/>
        <v>#REF!</v>
      </c>
      <c r="AD175" s="223" t="e">
        <f t="shared" si="487"/>
        <v>#REF!</v>
      </c>
      <c r="AE175" s="223" t="e">
        <f t="shared" si="487"/>
        <v>#REF!</v>
      </c>
      <c r="AF175" s="223" t="e">
        <f t="shared" si="487"/>
        <v>#REF!</v>
      </c>
      <c r="AG175" s="223" t="e">
        <f t="shared" si="487"/>
        <v>#REF!</v>
      </c>
      <c r="AH175" s="223" t="e">
        <f t="shared" si="487"/>
        <v>#REF!</v>
      </c>
      <c r="AI175" s="223" t="e">
        <f t="shared" si="487"/>
        <v>#REF!</v>
      </c>
      <c r="AJ175" s="223" t="e">
        <f t="shared" si="487"/>
        <v>#REF!</v>
      </c>
      <c r="AK175" s="223" t="e">
        <f t="shared" si="487"/>
        <v>#REF!</v>
      </c>
      <c r="AL175" s="223" t="e">
        <f t="shared" si="487"/>
        <v>#REF!</v>
      </c>
      <c r="AM175" s="223" t="e">
        <f t="shared" si="487"/>
        <v>#REF!</v>
      </c>
      <c r="AN175" s="223" t="e">
        <f t="shared" si="487"/>
        <v>#REF!</v>
      </c>
      <c r="AO175" s="227">
        <v>1</v>
      </c>
      <c r="AP175" s="223" t="e">
        <f t="shared" ref="AP175:BJ175" si="488">AP178+AP186+AP194+AP197</f>
        <v>#REF!</v>
      </c>
      <c r="AQ175" s="223" t="e">
        <f t="shared" si="488"/>
        <v>#REF!</v>
      </c>
      <c r="AR175" s="223" t="e">
        <f t="shared" si="488"/>
        <v>#REF!</v>
      </c>
      <c r="AS175" s="223" t="e">
        <f t="shared" si="488"/>
        <v>#REF!</v>
      </c>
      <c r="AT175" s="223" t="e">
        <f t="shared" si="488"/>
        <v>#REF!</v>
      </c>
      <c r="AU175" s="223" t="e">
        <f t="shared" si="488"/>
        <v>#REF!</v>
      </c>
      <c r="AV175" s="223" t="e">
        <f t="shared" si="488"/>
        <v>#REF!</v>
      </c>
      <c r="AW175" s="223" t="e">
        <f t="shared" si="488"/>
        <v>#REF!</v>
      </c>
      <c r="AX175" s="223" t="e">
        <f t="shared" si="488"/>
        <v>#REF!</v>
      </c>
      <c r="AY175" s="223" t="e">
        <f t="shared" si="488"/>
        <v>#REF!</v>
      </c>
      <c r="AZ175" s="223" t="e">
        <f t="shared" si="488"/>
        <v>#REF!</v>
      </c>
      <c r="BA175" s="223" t="e">
        <f t="shared" si="488"/>
        <v>#REF!</v>
      </c>
      <c r="BB175" s="223" t="e">
        <f t="shared" si="488"/>
        <v>#REF!</v>
      </c>
      <c r="BC175" s="223" t="e">
        <f t="shared" si="488"/>
        <v>#REF!</v>
      </c>
      <c r="BD175" s="223" t="e">
        <f t="shared" si="488"/>
        <v>#REF!</v>
      </c>
      <c r="BE175" s="223" t="e">
        <f t="shared" si="488"/>
        <v>#REF!</v>
      </c>
      <c r="BF175" s="223" t="e">
        <f t="shared" si="488"/>
        <v>#REF!</v>
      </c>
      <c r="BG175" s="223" t="e">
        <f t="shared" si="488"/>
        <v>#REF!</v>
      </c>
      <c r="BH175" s="223" t="e">
        <f t="shared" si="488"/>
        <v>#REF!</v>
      </c>
      <c r="BI175" s="223" t="e">
        <f t="shared" si="488"/>
        <v>#REF!</v>
      </c>
      <c r="BJ175" s="223" t="e">
        <f t="shared" si="488"/>
        <v>#REF!</v>
      </c>
      <c r="BK175" s="570">
        <v>1</v>
      </c>
      <c r="BL175" s="223" t="e">
        <f t="shared" ref="BL175:CD175" si="489">BL178+BL186+BL194+BL197</f>
        <v>#REF!</v>
      </c>
      <c r="BM175" s="223" t="e">
        <f t="shared" si="489"/>
        <v>#REF!</v>
      </c>
      <c r="BN175" s="223" t="e">
        <f t="shared" si="489"/>
        <v>#REF!</v>
      </c>
      <c r="BO175" s="223" t="e">
        <f t="shared" si="489"/>
        <v>#REF!</v>
      </c>
      <c r="BP175" s="223" t="e">
        <f t="shared" si="489"/>
        <v>#REF!</v>
      </c>
      <c r="BQ175" s="223" t="e">
        <f t="shared" si="489"/>
        <v>#REF!</v>
      </c>
      <c r="BR175" s="223" t="e">
        <f t="shared" si="489"/>
        <v>#REF!</v>
      </c>
      <c r="BS175" s="223" t="e">
        <f t="shared" si="489"/>
        <v>#REF!</v>
      </c>
      <c r="BT175" s="223" t="e">
        <f t="shared" si="489"/>
        <v>#REF!</v>
      </c>
      <c r="BU175" s="223" t="e">
        <f t="shared" si="489"/>
        <v>#REF!</v>
      </c>
      <c r="BV175" s="223" t="e">
        <f t="shared" si="489"/>
        <v>#REF!</v>
      </c>
      <c r="BW175" s="223" t="e">
        <f t="shared" si="489"/>
        <v>#REF!</v>
      </c>
      <c r="BX175" s="223" t="e">
        <f t="shared" si="489"/>
        <v>#REF!</v>
      </c>
      <c r="BY175" s="223" t="e">
        <f t="shared" si="489"/>
        <v>#REF!</v>
      </c>
      <c r="BZ175" s="223" t="e">
        <f t="shared" si="489"/>
        <v>#REF!</v>
      </c>
      <c r="CA175" s="223" t="e">
        <f t="shared" si="489"/>
        <v>#REF!</v>
      </c>
      <c r="CB175" s="223" t="e">
        <f t="shared" si="489"/>
        <v>#REF!</v>
      </c>
      <c r="CC175" s="223" t="e">
        <f t="shared" si="489"/>
        <v>#REF!</v>
      </c>
      <c r="CD175" s="223" t="e">
        <f t="shared" si="489"/>
        <v>#REF!</v>
      </c>
      <c r="CE175" s="223">
        <v>1</v>
      </c>
      <c r="CF175" s="223" t="e">
        <f>CF178+CF186+CF194+CF197</f>
        <v>#REF!</v>
      </c>
      <c r="CG175" s="223"/>
      <c r="CH175" s="223" t="e">
        <f t="shared" ref="CH175:DB175" si="490">CH178+CH186+CH194+CH197</f>
        <v>#REF!</v>
      </c>
      <c r="CI175" s="223" t="e">
        <f t="shared" si="490"/>
        <v>#REF!</v>
      </c>
      <c r="CJ175" s="223" t="e">
        <f t="shared" si="490"/>
        <v>#REF!</v>
      </c>
      <c r="CK175" s="223" t="e">
        <f t="shared" si="490"/>
        <v>#REF!</v>
      </c>
      <c r="CL175" s="223" t="e">
        <f t="shared" si="490"/>
        <v>#REF!</v>
      </c>
      <c r="CM175" s="223" t="e">
        <f t="shared" si="490"/>
        <v>#REF!</v>
      </c>
      <c r="CN175" s="223" t="e">
        <f t="shared" si="490"/>
        <v>#REF!</v>
      </c>
      <c r="CO175" s="223" t="e">
        <f t="shared" si="490"/>
        <v>#REF!</v>
      </c>
      <c r="CP175" s="223" t="e">
        <f t="shared" si="490"/>
        <v>#REF!</v>
      </c>
      <c r="CQ175" s="223" t="e">
        <f t="shared" si="490"/>
        <v>#REF!</v>
      </c>
      <c r="CR175" s="223" t="e">
        <f t="shared" si="490"/>
        <v>#REF!</v>
      </c>
      <c r="CS175" s="223" t="e">
        <f t="shared" si="490"/>
        <v>#REF!</v>
      </c>
      <c r="CT175" s="223" t="e">
        <f t="shared" si="490"/>
        <v>#REF!</v>
      </c>
      <c r="CU175" s="223" t="e">
        <f t="shared" si="490"/>
        <v>#REF!</v>
      </c>
      <c r="CV175" s="223" t="e">
        <f t="shared" si="490"/>
        <v>#REF!</v>
      </c>
      <c r="CW175" s="223" t="e">
        <f t="shared" si="490"/>
        <v>#REF!</v>
      </c>
      <c r="CX175" s="223" t="e">
        <f t="shared" si="490"/>
        <v>#REF!</v>
      </c>
      <c r="CY175" s="223" t="e">
        <f t="shared" si="490"/>
        <v>#REF!</v>
      </c>
      <c r="CZ175" s="223" t="e">
        <f t="shared" si="490"/>
        <v>#REF!</v>
      </c>
      <c r="DA175" s="223" t="e">
        <f t="shared" si="490"/>
        <v>#REF!</v>
      </c>
      <c r="DB175" s="223" t="e">
        <f t="shared" si="490"/>
        <v>#REF!</v>
      </c>
      <c r="DC175" s="223"/>
      <c r="DD175" s="223"/>
      <c r="DE175" s="223"/>
      <c r="DF175" s="223" t="e">
        <f>DF178+DF186+DF194+DF197</f>
        <v>#REF!</v>
      </c>
      <c r="DG175" s="223" t="e">
        <f>DG178+DG186+DG194+DG197</f>
        <v>#REF!</v>
      </c>
      <c r="DH175" s="223" t="e">
        <f>DH178+DH186+DH194+DH197</f>
        <v>#REF!</v>
      </c>
      <c r="DI175" s="223">
        <f>DI178+DI186+DI194+DI197</f>
        <v>4540713.1271000002</v>
      </c>
      <c r="DJ175" s="223">
        <f>DJ178+DJ186+DJ194+DJ197</f>
        <v>4540713.1271000002</v>
      </c>
      <c r="DK175" s="223"/>
      <c r="DL175" s="223"/>
      <c r="DM175" s="221" t="e">
        <f>DM178+DM186+DM194+DM197</f>
        <v>#REF!</v>
      </c>
      <c r="DN175" s="571" t="e">
        <f>DM175/DI175</f>
        <v>#REF!</v>
      </c>
      <c r="DO175" s="221" t="e">
        <f>DO178+DO186+DO194+DO197</f>
        <v>#REF!</v>
      </c>
      <c r="DP175" s="221"/>
      <c r="DQ175" s="221"/>
      <c r="DR175" s="221" t="e">
        <f>DR178+DR186+DR194+DR197</f>
        <v>#REF!</v>
      </c>
      <c r="DS175" s="571" t="e">
        <f>DR175/DI175</f>
        <v>#REF!</v>
      </c>
      <c r="DT175" s="221" t="e">
        <f>DT178+DT186+DT194+DT197</f>
        <v>#REF!</v>
      </c>
      <c r="DU175" s="221"/>
      <c r="DV175" s="221"/>
      <c r="DW175" s="221"/>
      <c r="DX175" s="223">
        <f>DZ175+EB175+ED175</f>
        <v>4296046.7649100004</v>
      </c>
      <c r="DY175" s="227">
        <f t="shared" ref="DY175:DY185" si="491">DX175/DI175</f>
        <v>0.94611719451515763</v>
      </c>
      <c r="DZ175" s="223">
        <f>DZ178+DZ186+DZ194+DZ197</f>
        <v>4296046.7649100004</v>
      </c>
      <c r="EA175" s="227">
        <f t="shared" ref="EA175:EA185" si="492">DZ175/DJ175</f>
        <v>0.94611719451515763</v>
      </c>
      <c r="EB175" s="221"/>
      <c r="EC175" s="571"/>
      <c r="ED175" s="221"/>
      <c r="EE175" s="571"/>
      <c r="EF175" s="221">
        <f>EH176</f>
        <v>244666.36219000013</v>
      </c>
      <c r="EG175" s="227">
        <f>EF175/DI175</f>
        <v>5.3882805484842478E-2</v>
      </c>
      <c r="EH175" s="221">
        <f>EH176</f>
        <v>244666.36219000013</v>
      </c>
      <c r="EI175" s="221"/>
      <c r="EJ175" s="221"/>
      <c r="EK175" s="221">
        <f>EK178+EK186+EK194+EK197</f>
        <v>4296046.7649100004</v>
      </c>
      <c r="EL175" s="227">
        <f t="shared" ref="EL175:EL186" si="493">EK175/DI175</f>
        <v>0.94611719451515763</v>
      </c>
      <c r="EM175" s="227" t="e">
        <f t="shared" ref="EM175:EM182" si="494">EK175/DM175</f>
        <v>#REF!</v>
      </c>
      <c r="EN175" s="227"/>
      <c r="EO175" s="227"/>
      <c r="EP175" s="227"/>
      <c r="EQ175" s="227"/>
      <c r="ER175" s="227"/>
      <c r="ES175" s="221">
        <f>ES178+ES186+ES194+ES197</f>
        <v>4296046.7649100004</v>
      </c>
      <c r="ET175" s="227">
        <f t="shared" ref="ET175:ET186" si="495">ES175/DJ175</f>
        <v>0.94611719451515763</v>
      </c>
      <c r="EU175" s="221"/>
      <c r="EV175" s="227"/>
      <c r="EW175" s="221"/>
      <c r="EX175" s="227"/>
      <c r="EY175" s="223">
        <f>FA176</f>
        <v>244666.36219000013</v>
      </c>
      <c r="EZ175" s="227">
        <f t="shared" ref="EZ175:EZ236" si="496">EY175/DI175</f>
        <v>5.3882805484842478E-2</v>
      </c>
      <c r="FA175" s="223">
        <f>FA178+FA186+FA194+FA197</f>
        <v>244666.36219000013</v>
      </c>
      <c r="FB175" s="223"/>
      <c r="FC175" s="223"/>
      <c r="FD175" s="221">
        <f>FD178+FD186+FD194+FD197</f>
        <v>4489756.2735399995</v>
      </c>
      <c r="FE175" s="227">
        <f t="shared" ref="FE175:FE205" si="497">FD175/DI175</f>
        <v>0.98877778619048218</v>
      </c>
      <c r="FF175" s="221">
        <f>FF178+FF186+FF194+FF197</f>
        <v>4489756.2735399995</v>
      </c>
      <c r="FG175" s="227">
        <f t="shared" ref="FG175:FG205" si="498">FF175/DJ175</f>
        <v>0.98877778619048218</v>
      </c>
      <c r="FH175" s="223"/>
      <c r="FI175" s="223"/>
      <c r="FJ175" s="223"/>
      <c r="FK175" s="223"/>
      <c r="FL175" s="221" t="e">
        <f>FL178+FL186+FL194+FL197</f>
        <v>#REF!</v>
      </c>
      <c r="FM175" s="227" t="e">
        <f t="shared" ref="FM175:FM182" si="499">FL175/DI175</f>
        <v>#REF!</v>
      </c>
      <c r="FN175" s="221" t="e">
        <f>FN178+FN186+FN194+FN197</f>
        <v>#REF!</v>
      </c>
      <c r="FO175" s="227" t="e">
        <f t="shared" ref="FO175:FO182" si="500">FN175/DJ175</f>
        <v>#REF!</v>
      </c>
      <c r="FP175" s="223"/>
      <c r="FQ175" s="223"/>
      <c r="FR175" s="223"/>
      <c r="FS175" s="572" t="e">
        <f>FS178+FS186+FS194+FS197</f>
        <v>#REF!</v>
      </c>
      <c r="FT175" s="221">
        <f>FT178+FT186+FT194+FT197</f>
        <v>0</v>
      </c>
      <c r="FU175" s="227">
        <f t="shared" ref="FU175:FU236" si="501">FT175/EK175</f>
        <v>0</v>
      </c>
      <c r="FV175" s="221">
        <f>FV178+FV186+FV194+FV197</f>
        <v>0</v>
      </c>
      <c r="FW175" s="223"/>
      <c r="FX175" s="223"/>
      <c r="FY175" s="223"/>
      <c r="FZ175" s="572" t="e">
        <f>FZ178+FZ186+FZ194+FZ197</f>
        <v>#REF!</v>
      </c>
      <c r="GA175" s="573"/>
      <c r="GB175" s="574"/>
      <c r="GC175" s="574"/>
      <c r="GD175" s="574"/>
      <c r="GE175" s="574"/>
      <c r="GF175" s="574"/>
      <c r="GG175" s="574"/>
    </row>
    <row r="176" spans="1:189" s="575" customFormat="1" ht="23.25" hidden="1" customHeight="1" x14ac:dyDescent="0.25">
      <c r="B176" s="231"/>
      <c r="C176" s="232" t="s">
        <v>306</v>
      </c>
      <c r="D176" s="576"/>
      <c r="E176" s="234"/>
      <c r="F176" s="234"/>
      <c r="G176" s="234"/>
      <c r="H176" s="234"/>
      <c r="I176" s="234"/>
      <c r="J176" s="234"/>
      <c r="K176" s="234"/>
      <c r="L176" s="234"/>
      <c r="M176" s="234"/>
      <c r="N176" s="234"/>
      <c r="O176" s="234"/>
      <c r="P176" s="234"/>
      <c r="Q176" s="235"/>
      <c r="R176" s="235"/>
      <c r="S176" s="235"/>
      <c r="T176" s="235"/>
      <c r="U176" s="235"/>
      <c r="V176" s="235"/>
      <c r="W176" s="235"/>
      <c r="X176" s="235"/>
      <c r="Y176" s="235"/>
      <c r="Z176" s="235"/>
      <c r="AA176" s="235"/>
      <c r="AB176" s="235"/>
      <c r="AC176" s="235"/>
      <c r="AD176" s="235"/>
      <c r="AE176" s="235"/>
      <c r="AF176" s="235"/>
      <c r="AG176" s="235"/>
      <c r="AH176" s="235"/>
      <c r="AI176" s="235"/>
      <c r="AJ176" s="235"/>
      <c r="AK176" s="235"/>
      <c r="AL176" s="235"/>
      <c r="AM176" s="235"/>
      <c r="AN176" s="235"/>
      <c r="AO176" s="228"/>
      <c r="AP176" s="235"/>
      <c r="AQ176" s="235"/>
      <c r="AR176" s="235"/>
      <c r="AS176" s="235"/>
      <c r="AT176" s="235"/>
      <c r="AU176" s="235"/>
      <c r="AV176" s="235"/>
      <c r="AW176" s="235"/>
      <c r="AX176" s="235"/>
      <c r="AY176" s="235"/>
      <c r="AZ176" s="235"/>
      <c r="BA176" s="235"/>
      <c r="BB176" s="235"/>
      <c r="BC176" s="235"/>
      <c r="BD176" s="235"/>
      <c r="BE176" s="235"/>
      <c r="BF176" s="235"/>
      <c r="BG176" s="235"/>
      <c r="BH176" s="235"/>
      <c r="BI176" s="235"/>
      <c r="BJ176" s="235"/>
      <c r="BK176" s="295"/>
      <c r="BL176" s="235"/>
      <c r="BM176" s="235"/>
      <c r="BN176" s="235"/>
      <c r="BO176" s="235"/>
      <c r="BP176" s="235"/>
      <c r="BQ176" s="235"/>
      <c r="BR176" s="235"/>
      <c r="BS176" s="235"/>
      <c r="BT176" s="235"/>
      <c r="BU176" s="235"/>
      <c r="BV176" s="235"/>
      <c r="BW176" s="235"/>
      <c r="BX176" s="235"/>
      <c r="BY176" s="235"/>
      <c r="BZ176" s="235"/>
      <c r="CA176" s="235"/>
      <c r="CB176" s="235"/>
      <c r="CC176" s="235"/>
      <c r="CD176" s="235"/>
      <c r="CE176" s="235"/>
      <c r="CF176" s="235"/>
      <c r="CG176" s="235"/>
      <c r="CH176" s="235"/>
      <c r="CI176" s="235"/>
      <c r="CJ176" s="235"/>
      <c r="CK176" s="235"/>
      <c r="CL176" s="235"/>
      <c r="CM176" s="235"/>
      <c r="CN176" s="235"/>
      <c r="CO176" s="235"/>
      <c r="CP176" s="235"/>
      <c r="CQ176" s="235"/>
      <c r="CR176" s="235"/>
      <c r="CS176" s="235"/>
      <c r="CT176" s="235"/>
      <c r="CU176" s="235"/>
      <c r="CV176" s="235"/>
      <c r="CW176" s="235"/>
      <c r="CX176" s="235"/>
      <c r="CY176" s="235"/>
      <c r="CZ176" s="235"/>
      <c r="DA176" s="235"/>
      <c r="DB176" s="235"/>
      <c r="DC176" s="235"/>
      <c r="DD176" s="235"/>
      <c r="DE176" s="235"/>
      <c r="DF176" s="235"/>
      <c r="DG176" s="235"/>
      <c r="DH176" s="235"/>
      <c r="DI176" s="235">
        <f>DJ176+DK176+DL176</f>
        <v>4540713.1271000002</v>
      </c>
      <c r="DJ176" s="235">
        <f>DJ178+DJ186-DJ187+DJ197-DJ198</f>
        <v>4540713.1271000002</v>
      </c>
      <c r="DK176" s="235"/>
      <c r="DL176" s="235"/>
      <c r="DM176" s="234" t="e">
        <f>DO176+DP176+DQ176</f>
        <v>#REF!</v>
      </c>
      <c r="DN176" s="577" t="e">
        <f t="shared" ref="DN176:DN236" si="502">DM176/DI176</f>
        <v>#REF!</v>
      </c>
      <c r="DO176" s="234" t="e">
        <f>DO178+DO186-DO187+DO197-DO198</f>
        <v>#REF!</v>
      </c>
      <c r="DP176" s="234"/>
      <c r="DQ176" s="234"/>
      <c r="DR176" s="234" t="e">
        <f>DT176+DU176+DV176</f>
        <v>#REF!</v>
      </c>
      <c r="DS176" s="577" t="e">
        <f>DR176/DI176</f>
        <v>#REF!</v>
      </c>
      <c r="DT176" s="234" t="e">
        <f>DT178+DT186-DT187+DT197-DT198</f>
        <v>#REF!</v>
      </c>
      <c r="DU176" s="234"/>
      <c r="DV176" s="234"/>
      <c r="DW176" s="234"/>
      <c r="DX176" s="235">
        <f>DZ176+EB176+ED176</f>
        <v>4296046.7649100004</v>
      </c>
      <c r="DY176" s="228">
        <f t="shared" si="491"/>
        <v>0.94611719451515763</v>
      </c>
      <c r="DZ176" s="235">
        <f>DZ178+DZ186-DZ187+DZ197-DZ198</f>
        <v>4296046.7649100004</v>
      </c>
      <c r="EA176" s="228">
        <f t="shared" si="492"/>
        <v>0.94611719451515763</v>
      </c>
      <c r="EB176" s="234"/>
      <c r="EC176" s="577"/>
      <c r="ED176" s="234"/>
      <c r="EE176" s="577"/>
      <c r="EF176" s="234">
        <f>EH176</f>
        <v>244666.36219000013</v>
      </c>
      <c r="EG176" s="227">
        <f t="shared" ref="EG176:EG236" si="503">EF176/DI176</f>
        <v>5.3882805484842478E-2</v>
      </c>
      <c r="EH176" s="234">
        <f>EH178+EH186-EH187+EH197-EH198</f>
        <v>244666.36219000013</v>
      </c>
      <c r="EI176" s="234"/>
      <c r="EJ176" s="234"/>
      <c r="EK176" s="234">
        <f>ES176</f>
        <v>4296046.7649100004</v>
      </c>
      <c r="EL176" s="228">
        <f t="shared" si="493"/>
        <v>0.94611719451515763</v>
      </c>
      <c r="EM176" s="228" t="e">
        <f t="shared" si="494"/>
        <v>#REF!</v>
      </c>
      <c r="EN176" s="228"/>
      <c r="EO176" s="228"/>
      <c r="EP176" s="228"/>
      <c r="EQ176" s="228"/>
      <c r="ER176" s="228"/>
      <c r="ES176" s="234">
        <f>ES178+ES186-ES187+ES197-ES198</f>
        <v>4296046.7649100004</v>
      </c>
      <c r="ET176" s="228">
        <f t="shared" si="495"/>
        <v>0.94611719451515763</v>
      </c>
      <c r="EU176" s="234"/>
      <c r="EV176" s="228"/>
      <c r="EW176" s="234"/>
      <c r="EX176" s="228"/>
      <c r="EY176" s="235">
        <f>FA176</f>
        <v>244666.36219000013</v>
      </c>
      <c r="EZ176" s="228">
        <f t="shared" si="496"/>
        <v>5.3882805484842478E-2</v>
      </c>
      <c r="FA176" s="235">
        <f>FA178+FA186-FA187+FA197-FA198</f>
        <v>244666.36219000013</v>
      </c>
      <c r="FB176" s="235"/>
      <c r="FC176" s="235"/>
      <c r="FD176" s="234">
        <f>FF176</f>
        <v>4489756.2735399995</v>
      </c>
      <c r="FE176" s="228">
        <f t="shared" si="497"/>
        <v>0.98877778619048218</v>
      </c>
      <c r="FF176" s="234">
        <f>FF178+FF186-FF187+FF197-FF198</f>
        <v>4489756.2735399995</v>
      </c>
      <c r="FG176" s="228">
        <f t="shared" si="498"/>
        <v>0.98877778619048218</v>
      </c>
      <c r="FH176" s="235"/>
      <c r="FI176" s="235"/>
      <c r="FJ176" s="235"/>
      <c r="FK176" s="235"/>
      <c r="FL176" s="234" t="e">
        <f>FN176</f>
        <v>#REF!</v>
      </c>
      <c r="FM176" s="228" t="e">
        <f t="shared" si="499"/>
        <v>#REF!</v>
      </c>
      <c r="FN176" s="234" t="e">
        <f>FN178+FN186-FN187+FN197-FN198</f>
        <v>#REF!</v>
      </c>
      <c r="FO176" s="228" t="e">
        <f t="shared" si="500"/>
        <v>#REF!</v>
      </c>
      <c r="FP176" s="235"/>
      <c r="FQ176" s="235"/>
      <c r="FR176" s="235"/>
      <c r="FS176" s="578"/>
      <c r="FT176" s="234">
        <f>FV176</f>
        <v>0</v>
      </c>
      <c r="FU176" s="228">
        <f t="shared" si="501"/>
        <v>0</v>
      </c>
      <c r="FV176" s="234">
        <f>FV178+FV186-FV187+FV197-FV198</f>
        <v>0</v>
      </c>
      <c r="FW176" s="235"/>
      <c r="FX176" s="235"/>
      <c r="FY176" s="235"/>
      <c r="FZ176" s="578"/>
      <c r="GA176" s="286"/>
      <c r="GB176" s="287"/>
      <c r="GC176" s="287"/>
      <c r="GD176" s="287"/>
      <c r="GE176" s="287"/>
      <c r="GF176" s="287"/>
      <c r="GG176" s="287"/>
    </row>
    <row r="177" spans="1:189" s="579" customFormat="1" ht="30.75" hidden="1" customHeight="1" x14ac:dyDescent="0.25">
      <c r="B177" s="244"/>
      <c r="C177" s="245" t="s">
        <v>307</v>
      </c>
      <c r="D177" s="580"/>
      <c r="E177" s="247"/>
      <c r="F177" s="247"/>
      <c r="G177" s="247"/>
      <c r="H177" s="247"/>
      <c r="I177" s="247"/>
      <c r="J177" s="247"/>
      <c r="K177" s="247"/>
      <c r="L177" s="247"/>
      <c r="M177" s="247"/>
      <c r="N177" s="247"/>
      <c r="O177" s="247"/>
      <c r="P177" s="247"/>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53"/>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581"/>
      <c r="BL177" s="248"/>
      <c r="BM177" s="248"/>
      <c r="BN177" s="248"/>
      <c r="BO177" s="248"/>
      <c r="BP177" s="248"/>
      <c r="BQ177" s="248"/>
      <c r="BR177" s="248"/>
      <c r="BS177" s="248"/>
      <c r="BT177" s="248"/>
      <c r="BU177" s="248"/>
      <c r="BV177" s="248"/>
      <c r="BW177" s="248"/>
      <c r="BX177" s="248"/>
      <c r="BY177" s="248"/>
      <c r="BZ177" s="248"/>
      <c r="CA177" s="248"/>
      <c r="CB177" s="248"/>
      <c r="CC177" s="248"/>
      <c r="CD177" s="248"/>
      <c r="CE177" s="248"/>
      <c r="CF177" s="248"/>
      <c r="CG177" s="248"/>
      <c r="CH177" s="248"/>
      <c r="CI177" s="248"/>
      <c r="CJ177" s="248"/>
      <c r="CK177" s="248"/>
      <c r="CL177" s="248"/>
      <c r="CM177" s="248"/>
      <c r="CN177" s="248"/>
      <c r="CO177" s="248"/>
      <c r="CP177" s="248"/>
      <c r="CQ177" s="248"/>
      <c r="CR177" s="248"/>
      <c r="CS177" s="248"/>
      <c r="CT177" s="248"/>
      <c r="CU177" s="248"/>
      <c r="CV177" s="248"/>
      <c r="CW177" s="248"/>
      <c r="CX177" s="248"/>
      <c r="CY177" s="248"/>
      <c r="CZ177" s="248"/>
      <c r="DA177" s="248"/>
      <c r="DB177" s="248"/>
      <c r="DC177" s="248"/>
      <c r="DD177" s="248"/>
      <c r="DE177" s="248"/>
      <c r="DF177" s="248"/>
      <c r="DG177" s="248"/>
      <c r="DH177" s="248"/>
      <c r="DI177" s="248">
        <f>DJ177</f>
        <v>0</v>
      </c>
      <c r="DJ177" s="248">
        <f>DJ187+DJ198</f>
        <v>0</v>
      </c>
      <c r="DK177" s="248"/>
      <c r="DL177" s="248"/>
      <c r="DM177" s="247">
        <f>DO177+DP177+DQ177</f>
        <v>0</v>
      </c>
      <c r="DN177" s="582" t="e">
        <f t="shared" si="502"/>
        <v>#DIV/0!</v>
      </c>
      <c r="DO177" s="247">
        <f>DO187+DO198</f>
        <v>0</v>
      </c>
      <c r="DP177" s="247"/>
      <c r="DQ177" s="247"/>
      <c r="DR177" s="247">
        <f>DT177+DU177+DV177</f>
        <v>0</v>
      </c>
      <c r="DS177" s="582" t="e">
        <f>DR177/DI177</f>
        <v>#DIV/0!</v>
      </c>
      <c r="DT177" s="247">
        <f>DT187+DT198</f>
        <v>0</v>
      </c>
      <c r="DU177" s="247"/>
      <c r="DV177" s="247"/>
      <c r="DW177" s="247"/>
      <c r="DX177" s="248">
        <f>DZ177</f>
        <v>0</v>
      </c>
      <c r="DY177" s="247" t="e">
        <f t="shared" si="491"/>
        <v>#DIV/0!</v>
      </c>
      <c r="DZ177" s="248">
        <f>DZ187+DZ198</f>
        <v>0</v>
      </c>
      <c r="EA177" s="247" t="e">
        <f t="shared" si="492"/>
        <v>#DIV/0!</v>
      </c>
      <c r="EB177" s="247"/>
      <c r="EC177" s="582"/>
      <c r="ED177" s="247"/>
      <c r="EE177" s="582"/>
      <c r="EF177" s="247">
        <f t="shared" ref="EF177:EF186" si="504">EH177+EI177+EJ177</f>
        <v>0</v>
      </c>
      <c r="EG177" s="227" t="e">
        <f t="shared" si="503"/>
        <v>#DIV/0!</v>
      </c>
      <c r="EH177" s="247">
        <f>CS177-DZ177</f>
        <v>0</v>
      </c>
      <c r="EI177" s="247"/>
      <c r="EJ177" s="247"/>
      <c r="EK177" s="247">
        <f>ES177</f>
        <v>0</v>
      </c>
      <c r="EL177" s="253" t="e">
        <f t="shared" si="493"/>
        <v>#DIV/0!</v>
      </c>
      <c r="EM177" s="253" t="e">
        <f t="shared" si="494"/>
        <v>#DIV/0!</v>
      </c>
      <c r="EN177" s="253"/>
      <c r="EO177" s="253"/>
      <c r="EP177" s="253"/>
      <c r="EQ177" s="253"/>
      <c r="ER177" s="253"/>
      <c r="ES177" s="247">
        <f>ES187+ES198</f>
        <v>0</v>
      </c>
      <c r="ET177" s="253" t="e">
        <f t="shared" si="495"/>
        <v>#DIV/0!</v>
      </c>
      <c r="EU177" s="247"/>
      <c r="EV177" s="253"/>
      <c r="EW177" s="247"/>
      <c r="EX177" s="253"/>
      <c r="EY177" s="248">
        <f t="shared" si="333"/>
        <v>0</v>
      </c>
      <c r="EZ177" s="253" t="e">
        <f t="shared" si="496"/>
        <v>#DIV/0!</v>
      </c>
      <c r="FA177" s="248">
        <f>DO177-ES177</f>
        <v>0</v>
      </c>
      <c r="FB177" s="248"/>
      <c r="FC177" s="248"/>
      <c r="FD177" s="247">
        <f>FF177</f>
        <v>0</v>
      </c>
      <c r="FE177" s="253" t="e">
        <f t="shared" si="497"/>
        <v>#DIV/0!</v>
      </c>
      <c r="FF177" s="247">
        <f>FF187+FF198</f>
        <v>0</v>
      </c>
      <c r="FG177" s="253" t="e">
        <f t="shared" si="498"/>
        <v>#DIV/0!</v>
      </c>
      <c r="FH177" s="248"/>
      <c r="FI177" s="248"/>
      <c r="FJ177" s="248"/>
      <c r="FK177" s="248"/>
      <c r="FL177" s="247">
        <f>FN177</f>
        <v>0</v>
      </c>
      <c r="FM177" s="253" t="e">
        <f t="shared" si="499"/>
        <v>#DIV/0!</v>
      </c>
      <c r="FN177" s="247">
        <f>FN187+FN198</f>
        <v>0</v>
      </c>
      <c r="FO177" s="253" t="e">
        <f t="shared" si="500"/>
        <v>#DIV/0!</v>
      </c>
      <c r="FP177" s="248"/>
      <c r="FQ177" s="248"/>
      <c r="FR177" s="248"/>
      <c r="FS177" s="583"/>
      <c r="FT177" s="247">
        <f>FV177</f>
        <v>0</v>
      </c>
      <c r="FU177" s="253" t="e">
        <f t="shared" si="501"/>
        <v>#DIV/0!</v>
      </c>
      <c r="FV177" s="247">
        <f>FV187+FV198</f>
        <v>0</v>
      </c>
      <c r="FW177" s="248"/>
      <c r="FX177" s="248"/>
      <c r="FY177" s="248"/>
      <c r="FZ177" s="583"/>
      <c r="GA177" s="290"/>
      <c r="GB177" s="291"/>
      <c r="GC177" s="291"/>
      <c r="GD177" s="291"/>
      <c r="GE177" s="291"/>
      <c r="GF177" s="291"/>
      <c r="GG177" s="291"/>
    </row>
    <row r="178" spans="1:189" s="584" customFormat="1" ht="93.75" customHeight="1" x14ac:dyDescent="0.3">
      <c r="B178" s="585" t="s">
        <v>76</v>
      </c>
      <c r="C178" s="586" t="s">
        <v>314</v>
      </c>
      <c r="D178" s="587" t="s">
        <v>315</v>
      </c>
      <c r="E178" s="588" t="e">
        <f>E180+#REF!+E181</f>
        <v>#REF!</v>
      </c>
      <c r="F178" s="588" t="e">
        <f>F179+#REF!</f>
        <v>#REF!</v>
      </c>
      <c r="G178" s="588" t="e">
        <f>G179+#REF!</f>
        <v>#REF!</v>
      </c>
      <c r="H178" s="588" t="e">
        <f>H180+#REF!+H181</f>
        <v>#REF!</v>
      </c>
      <c r="I178" s="588" t="e">
        <f>I179+#REF!</f>
        <v>#REF!</v>
      </c>
      <c r="J178" s="588" t="e">
        <f>J179+#REF!</f>
        <v>#REF!</v>
      </c>
      <c r="K178" s="588" t="e">
        <f>K180+#REF!+K181</f>
        <v>#REF!</v>
      </c>
      <c r="L178" s="588" t="e">
        <f>L179+#REF!</f>
        <v>#REF!</v>
      </c>
      <c r="M178" s="588" t="e">
        <f>M179+#REF!</f>
        <v>#REF!</v>
      </c>
      <c r="N178" s="588" t="e">
        <f>N180+#REF!+N181</f>
        <v>#REF!</v>
      </c>
      <c r="O178" s="588" t="e">
        <f>O179+#REF!</f>
        <v>#REF!</v>
      </c>
      <c r="P178" s="588" t="e">
        <f>P179+#REF!</f>
        <v>#REF!</v>
      </c>
      <c r="Q178" s="358" t="e">
        <f>Q180+#REF!+Q181</f>
        <v>#REF!</v>
      </c>
      <c r="R178" s="358" t="e">
        <f>R179+#REF!</f>
        <v>#REF!</v>
      </c>
      <c r="S178" s="358" t="e">
        <f>S179+#REF!</f>
        <v>#REF!</v>
      </c>
      <c r="T178" s="358" t="e">
        <f>T180+#REF!+T181</f>
        <v>#REF!</v>
      </c>
      <c r="U178" s="358" t="e">
        <f>U179+#REF!</f>
        <v>#REF!</v>
      </c>
      <c r="V178" s="358" t="e">
        <f>V179+#REF!</f>
        <v>#REF!</v>
      </c>
      <c r="W178" s="358" t="e">
        <f>W180+#REF!+W181</f>
        <v>#REF!</v>
      </c>
      <c r="X178" s="358" t="e">
        <f>X179+#REF!</f>
        <v>#REF!</v>
      </c>
      <c r="Y178" s="358" t="e">
        <f>Y179+#REF!</f>
        <v>#REF!</v>
      </c>
      <c r="Z178" s="358" t="e">
        <f>Z179+#REF!</f>
        <v>#REF!</v>
      </c>
      <c r="AA178" s="358" t="e">
        <f>AA179+#REF!</f>
        <v>#REF!</v>
      </c>
      <c r="AB178" s="358" t="e">
        <f>AB179+#REF!</f>
        <v>#REF!</v>
      </c>
      <c r="AC178" s="358" t="e">
        <f>AC179+#REF!</f>
        <v>#REF!</v>
      </c>
      <c r="AD178" s="358" t="e">
        <f>AD179+#REF!</f>
        <v>#REF!</v>
      </c>
      <c r="AE178" s="358" t="e">
        <f>AE179+#REF!</f>
        <v>#REF!</v>
      </c>
      <c r="AF178" s="358" t="e">
        <f>AF179+#REF!</f>
        <v>#REF!</v>
      </c>
      <c r="AG178" s="358" t="e">
        <f>AG179+#REF!</f>
        <v>#REF!</v>
      </c>
      <c r="AH178" s="358" t="e">
        <f>AH179+#REF!</f>
        <v>#REF!</v>
      </c>
      <c r="AI178" s="358" t="e">
        <f>AI179+#REF!</f>
        <v>#REF!</v>
      </c>
      <c r="AJ178" s="358" t="e">
        <f>AJ179+#REF!</f>
        <v>#REF!</v>
      </c>
      <c r="AK178" s="358" t="e">
        <f>AK179+#REF!</f>
        <v>#REF!</v>
      </c>
      <c r="AL178" s="358" t="e">
        <f>AL179+#REF!</f>
        <v>#REF!</v>
      </c>
      <c r="AM178" s="358" t="e">
        <f>AM179+#REF!</f>
        <v>#REF!</v>
      </c>
      <c r="AN178" s="358" t="e">
        <f>AN179+#REF!</f>
        <v>#REF!</v>
      </c>
      <c r="AO178" s="589">
        <v>1</v>
      </c>
      <c r="AP178" s="358" t="e">
        <f>AP179+#REF!</f>
        <v>#REF!</v>
      </c>
      <c r="AQ178" s="358" t="e">
        <f>AQ179+#REF!</f>
        <v>#REF!</v>
      </c>
      <c r="AR178" s="358" t="e">
        <f>AR179+#REF!</f>
        <v>#REF!</v>
      </c>
      <c r="AS178" s="358" t="e">
        <f>AS179+#REF!</f>
        <v>#REF!</v>
      </c>
      <c r="AT178" s="358" t="e">
        <f>AT179+#REF!</f>
        <v>#REF!</v>
      </c>
      <c r="AU178" s="358" t="e">
        <f>AU179+#REF!</f>
        <v>#REF!</v>
      </c>
      <c r="AV178" s="358" t="e">
        <f>AV179+#REF!</f>
        <v>#REF!</v>
      </c>
      <c r="AW178" s="358" t="e">
        <f>AW179+#REF!</f>
        <v>#REF!</v>
      </c>
      <c r="AX178" s="358" t="e">
        <f>AX179+#REF!</f>
        <v>#REF!</v>
      </c>
      <c r="AY178" s="358" t="e">
        <f>AY179+#REF!</f>
        <v>#REF!</v>
      </c>
      <c r="AZ178" s="358" t="e">
        <f>AZ179+#REF!</f>
        <v>#REF!</v>
      </c>
      <c r="BA178" s="358" t="e">
        <f>BA179+#REF!</f>
        <v>#REF!</v>
      </c>
      <c r="BB178" s="358" t="e">
        <f>BB179+#REF!</f>
        <v>#REF!</v>
      </c>
      <c r="BC178" s="358" t="e">
        <f>BC179+#REF!</f>
        <v>#REF!</v>
      </c>
      <c r="BD178" s="358" t="e">
        <f>BD179+#REF!</f>
        <v>#REF!</v>
      </c>
      <c r="BE178" s="358" t="e">
        <f>BE179+#REF!</f>
        <v>#REF!</v>
      </c>
      <c r="BF178" s="358" t="e">
        <f>BF179+#REF!</f>
        <v>#REF!</v>
      </c>
      <c r="BG178" s="358" t="e">
        <f>BG179+#REF!</f>
        <v>#REF!</v>
      </c>
      <c r="BH178" s="358" t="e">
        <f>BH179+#REF!</f>
        <v>#REF!</v>
      </c>
      <c r="BI178" s="358" t="e">
        <f>BI179+#REF!</f>
        <v>#REF!</v>
      </c>
      <c r="BJ178" s="358" t="e">
        <f>BJ179+#REF!</f>
        <v>#REF!</v>
      </c>
      <c r="BK178" s="358" t="e">
        <f>BK179+#REF!</f>
        <v>#REF!</v>
      </c>
      <c r="BL178" s="358" t="e">
        <f>BL179+#REF!</f>
        <v>#REF!</v>
      </c>
      <c r="BM178" s="358" t="e">
        <f>BM179+#REF!</f>
        <v>#REF!</v>
      </c>
      <c r="BN178" s="358" t="e">
        <f>BN179+#REF!</f>
        <v>#REF!</v>
      </c>
      <c r="BO178" s="358" t="e">
        <f>BO179+#REF!</f>
        <v>#REF!</v>
      </c>
      <c r="BP178" s="358" t="e">
        <f>BP179+#REF!</f>
        <v>#REF!</v>
      </c>
      <c r="BQ178" s="358" t="e">
        <f>BQ179+#REF!</f>
        <v>#REF!</v>
      </c>
      <c r="BR178" s="358" t="e">
        <f>BR179+#REF!</f>
        <v>#REF!</v>
      </c>
      <c r="BS178" s="358" t="e">
        <f>BS179+#REF!</f>
        <v>#REF!</v>
      </c>
      <c r="BT178" s="358" t="e">
        <f>BT179+#REF!</f>
        <v>#REF!</v>
      </c>
      <c r="BU178" s="358" t="e">
        <f>BU179+#REF!</f>
        <v>#REF!</v>
      </c>
      <c r="BV178" s="358" t="e">
        <f>BV179+#REF!</f>
        <v>#REF!</v>
      </c>
      <c r="BW178" s="358" t="e">
        <f>BW179+#REF!</f>
        <v>#REF!</v>
      </c>
      <c r="BX178" s="358" t="e">
        <f>BX179+#REF!</f>
        <v>#REF!</v>
      </c>
      <c r="BY178" s="358" t="e">
        <f>BY179+#REF!</f>
        <v>#REF!</v>
      </c>
      <c r="BZ178" s="358" t="e">
        <f>BZ179+#REF!</f>
        <v>#REF!</v>
      </c>
      <c r="CA178" s="358" t="e">
        <f>CA179+#REF!</f>
        <v>#REF!</v>
      </c>
      <c r="CB178" s="358" t="e">
        <f t="shared" ref="CB178:CB182" si="505">CC178+CD178</f>
        <v>#REF!</v>
      </c>
      <c r="CC178" s="358" t="e">
        <f>CC179+CC182+#REF!</f>
        <v>#REF!</v>
      </c>
      <c r="CD178" s="358" t="e">
        <f>CD179+#REF!</f>
        <v>#REF!</v>
      </c>
      <c r="CE178" s="358">
        <v>1</v>
      </c>
      <c r="CF178" s="275" t="e">
        <f>BV178</f>
        <v>#REF!</v>
      </c>
      <c r="CG178" s="358"/>
      <c r="CH178" s="358" t="e">
        <f>CH179+#REF!</f>
        <v>#REF!</v>
      </c>
      <c r="CI178" s="358" t="e">
        <f>CI179+#REF!</f>
        <v>#REF!</v>
      </c>
      <c r="CJ178" s="358" t="e">
        <f>CJ179+#REF!</f>
        <v>#REF!</v>
      </c>
      <c r="CK178" s="358" t="e">
        <f>CK179+#REF!</f>
        <v>#REF!</v>
      </c>
      <c r="CL178" s="358" t="e">
        <f>CL179+#REF!</f>
        <v>#REF!</v>
      </c>
      <c r="CM178" s="358" t="e">
        <f>CM179+#REF!</f>
        <v>#REF!</v>
      </c>
      <c r="CN178" s="358" t="e">
        <f>CO178</f>
        <v>#REF!</v>
      </c>
      <c r="CO178" s="358" t="e">
        <f>CO179</f>
        <v>#REF!</v>
      </c>
      <c r="CP178" s="358" t="e">
        <f>CP179+#REF!</f>
        <v>#REF!</v>
      </c>
      <c r="CQ178" s="358" t="e">
        <f>CQ179+#REF!</f>
        <v>#REF!</v>
      </c>
      <c r="CR178" s="358" t="e">
        <f>CR179+#REF!</f>
        <v>#REF!</v>
      </c>
      <c r="CS178" s="358" t="e">
        <f>CS179+#REF!</f>
        <v>#REF!</v>
      </c>
      <c r="CT178" s="358" t="e">
        <f>CT179+#REF!</f>
        <v>#REF!</v>
      </c>
      <c r="CU178" s="358" t="e">
        <f>CU179+#REF!</f>
        <v>#REF!</v>
      </c>
      <c r="CV178" s="358" t="e">
        <f>CV179+#REF!</f>
        <v>#REF!</v>
      </c>
      <c r="CW178" s="358" t="e">
        <f t="shared" ref="CW178:CW182" si="506">CX178+CY178</f>
        <v>#REF!</v>
      </c>
      <c r="CX178" s="358" t="e">
        <f>CX179+CX182+#REF!</f>
        <v>#REF!</v>
      </c>
      <c r="CY178" s="358" t="e">
        <f>CY179+#REF!</f>
        <v>#REF!</v>
      </c>
      <c r="CZ178" s="358" t="e">
        <f>DA178+DB178</f>
        <v>#REF!</v>
      </c>
      <c r="DA178" s="358" t="e">
        <f>DA179+DA182+#REF!</f>
        <v>#REF!</v>
      </c>
      <c r="DB178" s="358" t="e">
        <f>DB179+#REF!</f>
        <v>#REF!</v>
      </c>
      <c r="DC178" s="358"/>
      <c r="DD178" s="358"/>
      <c r="DE178" s="358"/>
      <c r="DF178" s="358" t="e">
        <f t="shared" ref="DF178:DF186" si="507">DG178+DH178</f>
        <v>#REF!</v>
      </c>
      <c r="DG178" s="358" t="e">
        <f>DG179+DG182+#REF!</f>
        <v>#REF!</v>
      </c>
      <c r="DH178" s="358" t="e">
        <f>DH179+#REF!</f>
        <v>#REF!</v>
      </c>
      <c r="DI178" s="358">
        <f t="shared" ref="DI178:DI184" si="508">DJ178+DL178</f>
        <v>3470486.64806</v>
      </c>
      <c r="DJ178" s="358">
        <f>DJ179+DJ182+DJ183+DJ184+DJ185</f>
        <v>3470486.64806</v>
      </c>
      <c r="DK178" s="358"/>
      <c r="DL178" s="358"/>
      <c r="DM178" s="588" t="e">
        <f>DO178+DP178+DQ178</f>
        <v>#REF!</v>
      </c>
      <c r="DN178" s="590" t="e">
        <f t="shared" si="502"/>
        <v>#REF!</v>
      </c>
      <c r="DO178" s="588" t="e">
        <f>DO179+DO182+#REF!+DO184</f>
        <v>#REF!</v>
      </c>
      <c r="DP178" s="588"/>
      <c r="DQ178" s="588"/>
      <c r="DR178" s="588" t="e">
        <f>DT178+DU178+DV178</f>
        <v>#REF!</v>
      </c>
      <c r="DS178" s="591" t="e">
        <f t="shared" ref="DS178:DS185" si="509">DR178/DM178</f>
        <v>#REF!</v>
      </c>
      <c r="DT178" s="588" t="e">
        <f>DT179+DT182+#REF!+DT184</f>
        <v>#REF!</v>
      </c>
      <c r="DU178" s="588"/>
      <c r="DV178" s="588"/>
      <c r="DW178" s="588"/>
      <c r="DX178" s="358">
        <f>DZ178+EB178+ED178</f>
        <v>3462120.5482600001</v>
      </c>
      <c r="DY178" s="281">
        <f t="shared" si="491"/>
        <v>0.99758935830953954</v>
      </c>
      <c r="DZ178" s="358">
        <f>DZ179+DZ182+DZ183+DZ184+DZ185</f>
        <v>3462120.5482600001</v>
      </c>
      <c r="EA178" s="281">
        <f t="shared" si="492"/>
        <v>0.99758935830953954</v>
      </c>
      <c r="EB178" s="274"/>
      <c r="EC178" s="590"/>
      <c r="ED178" s="274"/>
      <c r="EE178" s="590"/>
      <c r="EF178" s="588">
        <f t="shared" si="504"/>
        <v>8366.0998000001018</v>
      </c>
      <c r="EG178" s="227">
        <f t="shared" si="503"/>
        <v>2.4106416904605427E-3</v>
      </c>
      <c r="EH178" s="588">
        <f>EH179+EH182+EH183+EH184+EH185</f>
        <v>8366.0998000001018</v>
      </c>
      <c r="EI178" s="588"/>
      <c r="EJ178" s="588"/>
      <c r="EK178" s="588">
        <f t="shared" ref="EK178:EK186" si="510">ES178+EX178</f>
        <v>3462120.5482600001</v>
      </c>
      <c r="EL178" s="281">
        <f t="shared" si="493"/>
        <v>0.99758935830953954</v>
      </c>
      <c r="EM178" s="281" t="e">
        <f t="shared" si="494"/>
        <v>#REF!</v>
      </c>
      <c r="EN178" s="281"/>
      <c r="EO178" s="281"/>
      <c r="EP178" s="281"/>
      <c r="EQ178" s="281"/>
      <c r="ER178" s="281"/>
      <c r="ES178" s="588">
        <f>ES179+ES182+ES183+ES184+ES185</f>
        <v>3462120.5482600001</v>
      </c>
      <c r="ET178" s="281">
        <f t="shared" si="495"/>
        <v>0.99758935830953954</v>
      </c>
      <c r="EU178" s="588"/>
      <c r="EV178" s="281"/>
      <c r="EW178" s="588"/>
      <c r="EX178" s="281"/>
      <c r="EY178" s="358">
        <f t="shared" si="333"/>
        <v>8366.0998000001018</v>
      </c>
      <c r="EZ178" s="281">
        <f t="shared" si="496"/>
        <v>2.4106416904605427E-3</v>
      </c>
      <c r="FA178" s="358">
        <f>FA179+FA182+FA183+FA184+FA185</f>
        <v>8366.0998000001018</v>
      </c>
      <c r="FB178" s="358"/>
      <c r="FC178" s="358"/>
      <c r="FD178" s="588">
        <f>FF178</f>
        <v>3319993.4138599997</v>
      </c>
      <c r="FE178" s="281">
        <f t="shared" si="497"/>
        <v>0.95663627339291857</v>
      </c>
      <c r="FF178" s="588">
        <f>FF179+FF182+FF183+FF184+FF185</f>
        <v>3319993.4138599997</v>
      </c>
      <c r="FG178" s="281">
        <f t="shared" si="498"/>
        <v>0.95663627339291857</v>
      </c>
      <c r="FH178" s="358"/>
      <c r="FI178" s="358"/>
      <c r="FJ178" s="358"/>
      <c r="FK178" s="358"/>
      <c r="FL178" s="588" t="e">
        <f>FN178</f>
        <v>#REF!</v>
      </c>
      <c r="FM178" s="281" t="e">
        <f t="shared" si="499"/>
        <v>#REF!</v>
      </c>
      <c r="FN178" s="588" t="e">
        <f>FN179+FN182+#REF!+FN185</f>
        <v>#REF!</v>
      </c>
      <c r="FO178" s="281" t="e">
        <f t="shared" si="500"/>
        <v>#REF!</v>
      </c>
      <c r="FP178" s="358"/>
      <c r="FQ178" s="358"/>
      <c r="FR178" s="358"/>
      <c r="FS178" s="592" t="e">
        <f>FS179+#REF!</f>
        <v>#REF!</v>
      </c>
      <c r="FT178" s="588">
        <f>FV178</f>
        <v>0</v>
      </c>
      <c r="FU178" s="281">
        <f t="shared" si="501"/>
        <v>0</v>
      </c>
      <c r="FV178" s="588">
        <f>FV179+FV182+FV183+FV184+FV185</f>
        <v>0</v>
      </c>
      <c r="FW178" s="358"/>
      <c r="FX178" s="358"/>
      <c r="FY178" s="358"/>
      <c r="FZ178" s="592" t="e">
        <f>FZ179+#REF!</f>
        <v>#REF!</v>
      </c>
      <c r="GA178" s="302" t="s">
        <v>316</v>
      </c>
    </row>
    <row r="179" spans="1:189" s="313" customFormat="1" ht="30" hidden="1" customHeight="1" x14ac:dyDescent="0.25">
      <c r="B179" s="303"/>
      <c r="C179" s="593" t="s">
        <v>317</v>
      </c>
      <c r="D179" s="594"/>
      <c r="E179" s="306">
        <f>G179</f>
        <v>69761.855819999997</v>
      </c>
      <c r="F179" s="306">
        <f>F180+F181</f>
        <v>2396218.0231699999</v>
      </c>
      <c r="G179" s="306">
        <f>G180+G181</f>
        <v>69761.855819999997</v>
      </c>
      <c r="H179" s="306">
        <f>J179</f>
        <v>0</v>
      </c>
      <c r="I179" s="306">
        <f>I180+I181</f>
        <v>0</v>
      </c>
      <c r="J179" s="306">
        <f>J180+J181</f>
        <v>0</v>
      </c>
      <c r="K179" s="306">
        <f>M179</f>
        <v>69761.855819999997</v>
      </c>
      <c r="L179" s="306">
        <f>L180+L181</f>
        <v>2396218.0231699999</v>
      </c>
      <c r="M179" s="306">
        <f>M180+M181</f>
        <v>69761.855819999997</v>
      </c>
      <c r="N179" s="306">
        <f>P179</f>
        <v>0</v>
      </c>
      <c r="O179" s="306">
        <f>O180+O181</f>
        <v>0</v>
      </c>
      <c r="P179" s="306">
        <f>P180+P181</f>
        <v>0</v>
      </c>
      <c r="Q179" s="307">
        <f>S179</f>
        <v>69761.855819999997</v>
      </c>
      <c r="R179" s="307">
        <f>R180+R181</f>
        <v>2396218.0231699999</v>
      </c>
      <c r="S179" s="307">
        <f>S180+S181</f>
        <v>69761.855819999997</v>
      </c>
      <c r="T179" s="307">
        <f>V179</f>
        <v>2857854.023</v>
      </c>
      <c r="U179" s="307">
        <f t="shared" ref="U179:AN179" si="511">U180+U181</f>
        <v>0</v>
      </c>
      <c r="V179" s="307">
        <f t="shared" si="511"/>
        <v>2857854.023</v>
      </c>
      <c r="W179" s="307">
        <f t="shared" si="511"/>
        <v>-81124.28694000002</v>
      </c>
      <c r="X179" s="307">
        <f t="shared" si="511"/>
        <v>2776729.73606</v>
      </c>
      <c r="Y179" s="307">
        <f t="shared" si="511"/>
        <v>-2857854.023</v>
      </c>
      <c r="Z179" s="307">
        <f t="shared" si="511"/>
        <v>2776729.73606</v>
      </c>
      <c r="AA179" s="307">
        <f t="shared" si="511"/>
        <v>2776729.73606</v>
      </c>
      <c r="AB179" s="307">
        <f t="shared" si="511"/>
        <v>0</v>
      </c>
      <c r="AC179" s="307">
        <f t="shared" si="511"/>
        <v>0</v>
      </c>
      <c r="AD179" s="307">
        <f t="shared" si="511"/>
        <v>0</v>
      </c>
      <c r="AE179" s="307">
        <f t="shared" si="511"/>
        <v>0</v>
      </c>
      <c r="AF179" s="307">
        <f t="shared" si="511"/>
        <v>2776729.73606</v>
      </c>
      <c r="AG179" s="307">
        <f t="shared" si="511"/>
        <v>2776729.73606</v>
      </c>
      <c r="AH179" s="307">
        <f t="shared" si="511"/>
        <v>0</v>
      </c>
      <c r="AI179" s="307">
        <f t="shared" si="511"/>
        <v>0</v>
      </c>
      <c r="AJ179" s="307">
        <f t="shared" si="511"/>
        <v>1412554.6367500001</v>
      </c>
      <c r="AK179" s="307">
        <f t="shared" si="511"/>
        <v>1364175.09931</v>
      </c>
      <c r="AL179" s="307">
        <f t="shared" si="511"/>
        <v>1364175.09931</v>
      </c>
      <c r="AM179" s="307">
        <f t="shared" si="511"/>
        <v>0</v>
      </c>
      <c r="AN179" s="307">
        <f t="shared" si="511"/>
        <v>0</v>
      </c>
      <c r="AO179" s="595">
        <v>1</v>
      </c>
      <c r="AP179" s="307">
        <f t="shared" ref="AP179:BJ179" si="512">AP180+AP181</f>
        <v>1434782.70954</v>
      </c>
      <c r="AQ179" s="307">
        <f t="shared" si="512"/>
        <v>0</v>
      </c>
      <c r="AR179" s="307">
        <f t="shared" si="512"/>
        <v>1341947.0265200001</v>
      </c>
      <c r="AS179" s="307">
        <f t="shared" si="512"/>
        <v>3129786.5060000001</v>
      </c>
      <c r="AT179" s="307">
        <f t="shared" si="512"/>
        <v>3129786.5060000001</v>
      </c>
      <c r="AU179" s="307">
        <f t="shared" si="512"/>
        <v>0</v>
      </c>
      <c r="AV179" s="307">
        <f t="shared" si="512"/>
        <v>0</v>
      </c>
      <c r="AW179" s="307">
        <f t="shared" si="512"/>
        <v>0</v>
      </c>
      <c r="AX179" s="307">
        <f t="shared" si="512"/>
        <v>0</v>
      </c>
      <c r="AY179" s="307">
        <f t="shared" si="512"/>
        <v>3129786.5060000001</v>
      </c>
      <c r="AZ179" s="307">
        <f t="shared" si="512"/>
        <v>3129786.5060000001</v>
      </c>
      <c r="BA179" s="307">
        <f t="shared" si="512"/>
        <v>0</v>
      </c>
      <c r="BB179" s="307">
        <f t="shared" si="512"/>
        <v>3124120</v>
      </c>
      <c r="BC179" s="307">
        <f t="shared" si="512"/>
        <v>3124120</v>
      </c>
      <c r="BD179" s="307">
        <f t="shared" si="512"/>
        <v>0</v>
      </c>
      <c r="BE179" s="307">
        <f t="shared" si="512"/>
        <v>0</v>
      </c>
      <c r="BF179" s="307">
        <f t="shared" si="512"/>
        <v>0</v>
      </c>
      <c r="BG179" s="307">
        <f t="shared" si="512"/>
        <v>0</v>
      </c>
      <c r="BH179" s="307">
        <f t="shared" si="512"/>
        <v>3129786.5060000001</v>
      </c>
      <c r="BI179" s="307">
        <f t="shared" si="512"/>
        <v>3129786.5060000001</v>
      </c>
      <c r="BJ179" s="307">
        <f t="shared" si="512"/>
        <v>0</v>
      </c>
      <c r="BK179" s="596">
        <v>1</v>
      </c>
      <c r="BL179" s="294">
        <f>AY179</f>
        <v>3129786.5060000001</v>
      </c>
      <c r="BM179" s="307">
        <f>BM180+BM181</f>
        <v>1691327.73172</v>
      </c>
      <c r="BN179" s="307">
        <f>BN180</f>
        <v>1691327.73172</v>
      </c>
      <c r="BO179" s="307">
        <f t="shared" ref="BO179:CA179" si="513">BO180+BO181</f>
        <v>0</v>
      </c>
      <c r="BP179" s="307">
        <f t="shared" si="513"/>
        <v>0</v>
      </c>
      <c r="BQ179" s="307">
        <f t="shared" si="513"/>
        <v>0</v>
      </c>
      <c r="BR179" s="307">
        <f t="shared" si="513"/>
        <v>0</v>
      </c>
      <c r="BS179" s="307">
        <f t="shared" si="513"/>
        <v>1438458.77428</v>
      </c>
      <c r="BT179" s="307">
        <f t="shared" si="513"/>
        <v>1438458.77428</v>
      </c>
      <c r="BU179" s="307">
        <f t="shared" si="513"/>
        <v>0</v>
      </c>
      <c r="BV179" s="307">
        <f t="shared" si="513"/>
        <v>3129786.5060000001</v>
      </c>
      <c r="BW179" s="307">
        <f t="shared" si="513"/>
        <v>3129786.5060000001</v>
      </c>
      <c r="BX179" s="307">
        <f t="shared" si="513"/>
        <v>0</v>
      </c>
      <c r="BY179" s="307">
        <f t="shared" si="513"/>
        <v>-289451.01500000013</v>
      </c>
      <c r="BZ179" s="307">
        <f t="shared" si="513"/>
        <v>-289451.01500000013</v>
      </c>
      <c r="CA179" s="307">
        <f t="shared" si="513"/>
        <v>0</v>
      </c>
      <c r="CB179" s="307">
        <f t="shared" si="505"/>
        <v>2840335.4909999999</v>
      </c>
      <c r="CC179" s="307">
        <f>CC180+CC181</f>
        <v>2840335.4909999999</v>
      </c>
      <c r="CD179" s="307">
        <f>CD180+CD181</f>
        <v>0</v>
      </c>
      <c r="CE179" s="307">
        <v>1</v>
      </c>
      <c r="CF179" s="294">
        <f>BV179</f>
        <v>3129786.5060000001</v>
      </c>
      <c r="CG179" s="307"/>
      <c r="CH179" s="307">
        <f t="shared" ref="CH179:CM179" si="514">CH180+CH181</f>
        <v>3286275.8313000002</v>
      </c>
      <c r="CI179" s="307">
        <f t="shared" si="514"/>
        <v>3286275.8313000002</v>
      </c>
      <c r="CJ179" s="307">
        <f t="shared" si="514"/>
        <v>0</v>
      </c>
      <c r="CK179" s="307">
        <f t="shared" si="514"/>
        <v>0</v>
      </c>
      <c r="CL179" s="307">
        <f t="shared" si="514"/>
        <v>0</v>
      </c>
      <c r="CM179" s="307">
        <f t="shared" si="514"/>
        <v>0</v>
      </c>
      <c r="CN179" s="307" t="e">
        <f>CO179</f>
        <v>#REF!</v>
      </c>
      <c r="CO179" s="307" t="e">
        <f>CO180</f>
        <v>#REF!</v>
      </c>
      <c r="CP179" s="307"/>
      <c r="CQ179" s="307" t="e">
        <f>CQ180+CQ181</f>
        <v>#REF!</v>
      </c>
      <c r="CR179" s="307" t="e">
        <f>CR180+CR181</f>
        <v>#REF!</v>
      </c>
      <c r="CS179" s="307">
        <f>CS180+CS181</f>
        <v>0</v>
      </c>
      <c r="CT179" s="307">
        <f>CU179</f>
        <v>116392.97878</v>
      </c>
      <c r="CU179" s="307">
        <f>CX179-CC179</f>
        <v>116392.97878</v>
      </c>
      <c r="CV179" s="307">
        <f>CV180+CV181</f>
        <v>0</v>
      </c>
      <c r="CW179" s="307">
        <f t="shared" si="506"/>
        <v>2956728.4697799999</v>
      </c>
      <c r="CX179" s="307">
        <f>CX180+CX181</f>
        <v>2956728.4697799999</v>
      </c>
      <c r="CY179" s="307">
        <f>CY180+CY181</f>
        <v>0</v>
      </c>
      <c r="CZ179" s="307">
        <f>CZ180+CZ181</f>
        <v>2876814.5317000002</v>
      </c>
      <c r="DA179" s="307">
        <f>DA180+DA181</f>
        <v>2876814.5317000002</v>
      </c>
      <c r="DB179" s="307">
        <f>DB180+DB181</f>
        <v>0</v>
      </c>
      <c r="DC179" s="307"/>
      <c r="DD179" s="307"/>
      <c r="DE179" s="307"/>
      <c r="DF179" s="307">
        <f t="shared" si="507"/>
        <v>442281.83513000002</v>
      </c>
      <c r="DG179" s="307">
        <f>DG180+DG181+DG185</f>
        <v>442281.83513000002</v>
      </c>
      <c r="DH179" s="307">
        <f>DH180+DH181</f>
        <v>0</v>
      </c>
      <c r="DI179" s="307">
        <f t="shared" si="508"/>
        <v>3389560.3049099999</v>
      </c>
      <c r="DJ179" s="307">
        <f>DJ180+DJ181</f>
        <v>3389560.3049099999</v>
      </c>
      <c r="DK179" s="307"/>
      <c r="DL179" s="307"/>
      <c r="DM179" s="588">
        <f t="shared" ref="DM179:DM184" si="515">DO179+DP179+DQ179</f>
        <v>3291756.3894400001</v>
      </c>
      <c r="DN179" s="571">
        <f t="shared" si="502"/>
        <v>0.97114554494625027</v>
      </c>
      <c r="DO179" s="306">
        <f>DO180+DO181+DO185</f>
        <v>3291756.3894400001</v>
      </c>
      <c r="DP179" s="306"/>
      <c r="DQ179" s="306"/>
      <c r="DR179" s="588">
        <f t="shared" ref="DR179:DR185" si="516">DT179+DU179+DV179</f>
        <v>107253.91546999989</v>
      </c>
      <c r="DS179" s="591">
        <f t="shared" si="509"/>
        <v>3.2582579869540752E-2</v>
      </c>
      <c r="DT179" s="306">
        <f>DT180+DT181+DT185</f>
        <v>107253.91546999989</v>
      </c>
      <c r="DU179" s="306"/>
      <c r="DV179" s="306"/>
      <c r="DW179" s="306"/>
      <c r="DX179" s="307">
        <f>DZ179+EB179+ED179</f>
        <v>3388003.0942799998</v>
      </c>
      <c r="DY179" s="312">
        <f t="shared" si="491"/>
        <v>0.99954058624425579</v>
      </c>
      <c r="DZ179" s="307">
        <f>DZ180+DZ181</f>
        <v>3388003.0942799998</v>
      </c>
      <c r="EA179" s="312">
        <f t="shared" si="492"/>
        <v>0.99954058624425579</v>
      </c>
      <c r="EB179" s="293"/>
      <c r="EC179" s="597"/>
      <c r="ED179" s="293"/>
      <c r="EE179" s="597"/>
      <c r="EF179" s="306">
        <f t="shared" si="504"/>
        <v>1557.2106300001033</v>
      </c>
      <c r="EG179" s="227">
        <f t="shared" si="503"/>
        <v>4.5941375574418364E-4</v>
      </c>
      <c r="EH179" s="306">
        <f>DJ179-DZ179</f>
        <v>1557.2106300001033</v>
      </c>
      <c r="EI179" s="306"/>
      <c r="EJ179" s="306"/>
      <c r="EK179" s="306">
        <f t="shared" si="510"/>
        <v>3388003.0942799998</v>
      </c>
      <c r="EL179" s="312">
        <f t="shared" si="493"/>
        <v>0.99954058624425579</v>
      </c>
      <c r="EM179" s="281">
        <f t="shared" si="494"/>
        <v>1.0292387082922541</v>
      </c>
      <c r="EN179" s="312"/>
      <c r="EO179" s="312"/>
      <c r="EP179" s="312"/>
      <c r="EQ179" s="312"/>
      <c r="ER179" s="312"/>
      <c r="ES179" s="306">
        <f>ES180+ES181</f>
        <v>3388003.0942799998</v>
      </c>
      <c r="ET179" s="312">
        <f t="shared" si="495"/>
        <v>0.99954058624425579</v>
      </c>
      <c r="EU179" s="306"/>
      <c r="EV179" s="312"/>
      <c r="EW179" s="306"/>
      <c r="EX179" s="312"/>
      <c r="EY179" s="307">
        <f t="shared" ref="EY179:EY255" si="517">FA179+FB179+FC179</f>
        <v>1557.2106300001033</v>
      </c>
      <c r="EZ179" s="228">
        <f t="shared" si="496"/>
        <v>4.5941375574418364E-4</v>
      </c>
      <c r="FA179" s="307">
        <f>FA180+FA181</f>
        <v>1557.2106300001033</v>
      </c>
      <c r="FB179" s="307"/>
      <c r="FC179" s="307"/>
      <c r="FD179" s="306">
        <f>FF179</f>
        <v>3263762.8421299998</v>
      </c>
      <c r="FE179" s="312">
        <f t="shared" si="497"/>
        <v>0.96288679018403234</v>
      </c>
      <c r="FF179" s="306">
        <f>FF180+FF181</f>
        <v>3263762.8421299998</v>
      </c>
      <c r="FG179" s="312">
        <f t="shared" si="498"/>
        <v>0.96288679018403234</v>
      </c>
      <c r="FH179" s="307"/>
      <c r="FI179" s="307"/>
      <c r="FJ179" s="307"/>
      <c r="FK179" s="307"/>
      <c r="FL179" s="306">
        <f>FN179</f>
        <v>0</v>
      </c>
      <c r="FM179" s="227">
        <f t="shared" si="499"/>
        <v>0</v>
      </c>
      <c r="FN179" s="306">
        <f>FN180+FN181</f>
        <v>0</v>
      </c>
      <c r="FO179" s="227">
        <f t="shared" si="500"/>
        <v>0</v>
      </c>
      <c r="FP179" s="307"/>
      <c r="FQ179" s="307"/>
      <c r="FR179" s="307"/>
      <c r="FS179" s="598" t="e">
        <f>FS180+FS181</f>
        <v>#REF!</v>
      </c>
      <c r="FT179" s="306">
        <f>FV179</f>
        <v>0</v>
      </c>
      <c r="FU179" s="312">
        <f t="shared" si="501"/>
        <v>0</v>
      </c>
      <c r="FV179" s="306">
        <f t="shared" ref="FV179:FV185" si="518">ES179-DZ179</f>
        <v>0</v>
      </c>
      <c r="FW179" s="307"/>
      <c r="FX179" s="307"/>
      <c r="FY179" s="307"/>
      <c r="FZ179" s="598" t="e">
        <f>FZ180+FZ181</f>
        <v>#REF!</v>
      </c>
      <c r="GA179" s="317"/>
    </row>
    <row r="180" spans="1:189" s="313" customFormat="1" ht="24.75" hidden="1" customHeight="1" x14ac:dyDescent="0.25">
      <c r="B180" s="303"/>
      <c r="C180" s="593" t="s">
        <v>318</v>
      </c>
      <c r="D180" s="594" t="s">
        <v>319</v>
      </c>
      <c r="E180" s="306">
        <f>F180+G180</f>
        <v>2250170.20297</v>
      </c>
      <c r="F180" s="306">
        <v>2250170.20297</v>
      </c>
      <c r="G180" s="306"/>
      <c r="H180" s="306">
        <f>I180+J180</f>
        <v>0</v>
      </c>
      <c r="I180" s="306">
        <f>L180-F180</f>
        <v>0</v>
      </c>
      <c r="J180" s="306">
        <f>M180-G180</f>
        <v>0</v>
      </c>
      <c r="K180" s="306">
        <f>L180+M180</f>
        <v>2250170.20297</v>
      </c>
      <c r="L180" s="306">
        <v>2250170.20297</v>
      </c>
      <c r="M180" s="306"/>
      <c r="N180" s="306">
        <f>O180+P180</f>
        <v>0</v>
      </c>
      <c r="O180" s="306">
        <f>R180-L180</f>
        <v>0</v>
      </c>
      <c r="P180" s="306">
        <f>S180-M180</f>
        <v>0</v>
      </c>
      <c r="Q180" s="307">
        <f>R180+S180</f>
        <v>2250170.20297</v>
      </c>
      <c r="R180" s="307">
        <v>2250170.20297</v>
      </c>
      <c r="S180" s="307"/>
      <c r="T180" s="307">
        <f>U180+V180</f>
        <v>2857854.023</v>
      </c>
      <c r="U180" s="307">
        <v>0</v>
      </c>
      <c r="V180" s="307">
        <v>2857854.023</v>
      </c>
      <c r="W180" s="307">
        <f>X180+Y180</f>
        <v>-94733.853099999949</v>
      </c>
      <c r="X180" s="307">
        <f>AA180-U180</f>
        <v>2763120.1699000001</v>
      </c>
      <c r="Y180" s="307">
        <f>AB180-V180</f>
        <v>-2857854.023</v>
      </c>
      <c r="Z180" s="307">
        <f>AA180+AB180</f>
        <v>2763120.1699000001</v>
      </c>
      <c r="AA180" s="307">
        <v>2763120.1699000001</v>
      </c>
      <c r="AB180" s="307">
        <v>0</v>
      </c>
      <c r="AC180" s="307">
        <f>AD180+AE180</f>
        <v>0</v>
      </c>
      <c r="AD180" s="307">
        <v>0</v>
      </c>
      <c r="AE180" s="307">
        <v>0</v>
      </c>
      <c r="AF180" s="307">
        <f>AG180+AH180</f>
        <v>2763120.1699000001</v>
      </c>
      <c r="AG180" s="307">
        <f>AA180+AD180</f>
        <v>2763120.1699000001</v>
      </c>
      <c r="AH180" s="307">
        <v>0</v>
      </c>
      <c r="AI180" s="307">
        <v>0</v>
      </c>
      <c r="AJ180" s="307">
        <v>1412554.6367500001</v>
      </c>
      <c r="AK180" s="307">
        <f>Z180-AJ180</f>
        <v>1350565.53315</v>
      </c>
      <c r="AL180" s="307">
        <f>AF180-AJ180</f>
        <v>1350565.53315</v>
      </c>
      <c r="AM180" s="342"/>
      <c r="AN180" s="342"/>
      <c r="AO180" s="595">
        <v>1</v>
      </c>
      <c r="AP180" s="308">
        <v>1421173.14338</v>
      </c>
      <c r="AQ180" s="308"/>
      <c r="AR180" s="308">
        <f>AF180-AP180</f>
        <v>1341947.0265200001</v>
      </c>
      <c r="AS180" s="307">
        <f>AT180+AU180</f>
        <v>3129786.5060000001</v>
      </c>
      <c r="AT180" s="307">
        <f>'[10]2018-2019 _с лимит75и50'!BQ132</f>
        <v>3129786.5060000001</v>
      </c>
      <c r="AU180" s="307"/>
      <c r="AV180" s="307">
        <f>AW180+AX180</f>
        <v>0</v>
      </c>
      <c r="AW180" s="307">
        <f>AZ180-AT180</f>
        <v>0</v>
      </c>
      <c r="AX180" s="307">
        <v>0</v>
      </c>
      <c r="AY180" s="307">
        <f>AZ180+BA180</f>
        <v>3129786.5060000001</v>
      </c>
      <c r="AZ180" s="307">
        <f>AT180</f>
        <v>3129786.5060000001</v>
      </c>
      <c r="BA180" s="307"/>
      <c r="BB180" s="307">
        <f>BC180+BD180</f>
        <v>3124120</v>
      </c>
      <c r="BC180" s="307">
        <v>3124120</v>
      </c>
      <c r="BD180" s="307"/>
      <c r="BE180" s="307">
        <f>BF180+BG180</f>
        <v>0</v>
      </c>
      <c r="BF180" s="307">
        <v>0</v>
      </c>
      <c r="BG180" s="307">
        <f>BX180-BD180</f>
        <v>0</v>
      </c>
      <c r="BH180" s="307">
        <f>BI180+BJ180</f>
        <v>1691327.73172</v>
      </c>
      <c r="BI180" s="307">
        <f>BN180</f>
        <v>1691327.73172</v>
      </c>
      <c r="BJ180" s="307"/>
      <c r="BK180" s="596">
        <v>1</v>
      </c>
      <c r="BL180" s="294">
        <f>AY180</f>
        <v>3129786.5060000001</v>
      </c>
      <c r="BM180" s="294">
        <f>BN180+BO180</f>
        <v>1691327.73172</v>
      </c>
      <c r="BN180" s="294">
        <v>1691327.73172</v>
      </c>
      <c r="BO180" s="294"/>
      <c r="BP180" s="294">
        <f>BQ180+BR180</f>
        <v>0</v>
      </c>
      <c r="BQ180" s="294">
        <v>0</v>
      </c>
      <c r="BR180" s="294"/>
      <c r="BS180" s="294">
        <f>BT180</f>
        <v>0</v>
      </c>
      <c r="BT180" s="294">
        <f>BI180-BN180</f>
        <v>0</v>
      </c>
      <c r="BU180" s="294"/>
      <c r="BV180" s="307">
        <f>BW180+BX180</f>
        <v>3129786.5060000001</v>
      </c>
      <c r="BW180" s="307">
        <f>3124120+5666.506</f>
        <v>3129786.5060000001</v>
      </c>
      <c r="BX180" s="307"/>
      <c r="BY180" s="307">
        <f>BZ180+CA180</f>
        <v>1149007.7592799999</v>
      </c>
      <c r="BZ180" s="307">
        <f>CC180-BI180</f>
        <v>1149007.7592799999</v>
      </c>
      <c r="CA180" s="307">
        <v>0</v>
      </c>
      <c r="CB180" s="307">
        <f t="shared" si="505"/>
        <v>2840335.4909999999</v>
      </c>
      <c r="CC180" s="307">
        <v>2840335.4909999999</v>
      </c>
      <c r="CD180" s="307">
        <f>BX180+CA180</f>
        <v>0</v>
      </c>
      <c r="CE180" s="307">
        <v>1</v>
      </c>
      <c r="CF180" s="294">
        <f>BV180</f>
        <v>3129786.5060000001</v>
      </c>
      <c r="CG180" s="307"/>
      <c r="CH180" s="307">
        <f>CI180+CJ180</f>
        <v>3286275.8313000002</v>
      </c>
      <c r="CI180" s="307">
        <v>3286275.8313000002</v>
      </c>
      <c r="CJ180" s="307"/>
      <c r="CK180" s="307">
        <f>CL180+CM180</f>
        <v>0</v>
      </c>
      <c r="CL180" s="307">
        <v>0</v>
      </c>
      <c r="CM180" s="307">
        <v>0</v>
      </c>
      <c r="CN180" s="307" t="e">
        <f>CO180+CP180</f>
        <v>#REF!</v>
      </c>
      <c r="CO180" s="307" t="e">
        <f>-#REF!</f>
        <v>#REF!</v>
      </c>
      <c r="CP180" s="307"/>
      <c r="CQ180" s="307" t="e">
        <f>CR180+CS180</f>
        <v>#REF!</v>
      </c>
      <c r="CR180" s="307" t="e">
        <f>CH180+CO180</f>
        <v>#REF!</v>
      </c>
      <c r="CS180" s="307"/>
      <c r="CT180" s="307">
        <f>CU180+CV180</f>
        <v>-206852.65677999984</v>
      </c>
      <c r="CU180" s="307">
        <f>CX180-CC180</f>
        <v>-206852.65677999984</v>
      </c>
      <c r="CV180" s="307">
        <f>CP180+CS180</f>
        <v>0</v>
      </c>
      <c r="CW180" s="307">
        <f t="shared" si="506"/>
        <v>2633482.8342200001</v>
      </c>
      <c r="CX180" s="307">
        <v>2633482.8342200001</v>
      </c>
      <c r="CY180" s="307">
        <f>CS180+CV180</f>
        <v>0</v>
      </c>
      <c r="CZ180" s="307">
        <f>DA180+DB180</f>
        <v>2876814.5317000002</v>
      </c>
      <c r="DA180" s="307">
        <v>2876814.5317000002</v>
      </c>
      <c r="DB180" s="307"/>
      <c r="DC180" s="307"/>
      <c r="DD180" s="307"/>
      <c r="DE180" s="307"/>
      <c r="DF180" s="307">
        <f t="shared" si="507"/>
        <v>204895.03016000008</v>
      </c>
      <c r="DG180" s="307">
        <f>DJ180-CX180</f>
        <v>204895.03016000008</v>
      </c>
      <c r="DH180" s="307">
        <f>DB180+DE180</f>
        <v>0</v>
      </c>
      <c r="DI180" s="307">
        <f t="shared" si="508"/>
        <v>2838377.8643800002</v>
      </c>
      <c r="DJ180" s="307">
        <f>'[2]2020_уточн'!$ES$200</f>
        <v>2838377.8643800002</v>
      </c>
      <c r="DK180" s="307"/>
      <c r="DL180" s="307"/>
      <c r="DM180" s="588">
        <f t="shared" si="515"/>
        <v>2838377.8643800002</v>
      </c>
      <c r="DN180" s="571">
        <f t="shared" si="502"/>
        <v>1</v>
      </c>
      <c r="DO180" s="306">
        <f>DJ180</f>
        <v>2838377.8643800002</v>
      </c>
      <c r="DP180" s="306"/>
      <c r="DQ180" s="306"/>
      <c r="DR180" s="588">
        <f t="shared" si="516"/>
        <v>0</v>
      </c>
      <c r="DS180" s="591">
        <f t="shared" si="509"/>
        <v>0</v>
      </c>
      <c r="DT180" s="306">
        <f t="shared" ref="DT180:DT185" si="519">DJ180-DO180</f>
        <v>0</v>
      </c>
      <c r="DU180" s="306"/>
      <c r="DV180" s="306"/>
      <c r="DW180" s="306"/>
      <c r="DX180" s="307">
        <f t="shared" ref="DX180:DX185" si="520">DZ180+EB180+ED180</f>
        <v>2838377.8643800002</v>
      </c>
      <c r="DY180" s="312">
        <f t="shared" si="491"/>
        <v>1</v>
      </c>
      <c r="DZ180" s="307">
        <f>DI180</f>
        <v>2838377.8643800002</v>
      </c>
      <c r="EA180" s="312">
        <f t="shared" si="492"/>
        <v>1</v>
      </c>
      <c r="EB180" s="293"/>
      <c r="EC180" s="597"/>
      <c r="ED180" s="293"/>
      <c r="EE180" s="597"/>
      <c r="EF180" s="306">
        <f t="shared" si="504"/>
        <v>0</v>
      </c>
      <c r="EG180" s="227">
        <f t="shared" si="503"/>
        <v>0</v>
      </c>
      <c r="EH180" s="306">
        <f t="shared" ref="EH180:EH185" si="521">DJ180-DZ180</f>
        <v>0</v>
      </c>
      <c r="EI180" s="306"/>
      <c r="EJ180" s="306"/>
      <c r="EK180" s="306">
        <f t="shared" si="510"/>
        <v>2838377.8643800002</v>
      </c>
      <c r="EL180" s="312">
        <f t="shared" si="493"/>
        <v>1</v>
      </c>
      <c r="EM180" s="281">
        <f t="shared" si="494"/>
        <v>1</v>
      </c>
      <c r="EN180" s="312"/>
      <c r="EO180" s="312"/>
      <c r="EP180" s="312"/>
      <c r="EQ180" s="312"/>
      <c r="ER180" s="312"/>
      <c r="ES180" s="306">
        <f>DZ180</f>
        <v>2838377.8643800002</v>
      </c>
      <c r="ET180" s="312">
        <f t="shared" si="495"/>
        <v>1</v>
      </c>
      <c r="EU180" s="306"/>
      <c r="EV180" s="312"/>
      <c r="EW180" s="306"/>
      <c r="EX180" s="312"/>
      <c r="EY180" s="307">
        <f t="shared" si="517"/>
        <v>0</v>
      </c>
      <c r="EZ180" s="228">
        <f t="shared" si="496"/>
        <v>0</v>
      </c>
      <c r="FA180" s="307">
        <f t="shared" ref="FA180:FA185" si="522">DJ180-ES180</f>
        <v>0</v>
      </c>
      <c r="FB180" s="307"/>
      <c r="FC180" s="307"/>
      <c r="FD180" s="306">
        <f>FF180</f>
        <v>2754243.9516999996</v>
      </c>
      <c r="FE180" s="312">
        <f t="shared" si="497"/>
        <v>0.97035845236258622</v>
      </c>
      <c r="FF180" s="306">
        <f>[11]Лист1!$I$642</f>
        <v>2754243.9516999996</v>
      </c>
      <c r="FG180" s="312">
        <f t="shared" si="498"/>
        <v>0.97035845236258622</v>
      </c>
      <c r="FH180" s="307"/>
      <c r="FI180" s="307"/>
      <c r="FJ180" s="307"/>
      <c r="FK180" s="307"/>
      <c r="FL180" s="306"/>
      <c r="FM180" s="227">
        <f t="shared" si="499"/>
        <v>0</v>
      </c>
      <c r="FN180" s="306"/>
      <c r="FO180" s="227">
        <f t="shared" si="500"/>
        <v>0</v>
      </c>
      <c r="FP180" s="307"/>
      <c r="FQ180" s="307"/>
      <c r="FR180" s="307"/>
      <c r="FS180" s="598" t="e">
        <f>FK180+#REF!</f>
        <v>#REF!</v>
      </c>
      <c r="FT180" s="306">
        <f t="shared" ref="FT180:FT185" si="523">FV180</f>
        <v>0</v>
      </c>
      <c r="FU180" s="312">
        <f t="shared" si="501"/>
        <v>0</v>
      </c>
      <c r="FV180" s="306">
        <f t="shared" si="518"/>
        <v>0</v>
      </c>
      <c r="FW180" s="307"/>
      <c r="FX180" s="307"/>
      <c r="FY180" s="307"/>
      <c r="FZ180" s="598" t="e">
        <f>FS180+#REF!</f>
        <v>#REF!</v>
      </c>
      <c r="GA180" s="317"/>
    </row>
    <row r="181" spans="1:189" s="313" customFormat="1" ht="24" hidden="1" customHeight="1" x14ac:dyDescent="0.25">
      <c r="B181" s="303"/>
      <c r="C181" s="593" t="s">
        <v>320</v>
      </c>
      <c r="D181" s="594" t="s">
        <v>319</v>
      </c>
      <c r="E181" s="306">
        <f>F181+G181</f>
        <v>215809.67601999996</v>
      </c>
      <c r="F181" s="306">
        <f>2396218.02317-F180</f>
        <v>146047.82019999996</v>
      </c>
      <c r="G181" s="306">
        <v>69761.855819999997</v>
      </c>
      <c r="H181" s="306">
        <f>I181+J181</f>
        <v>0</v>
      </c>
      <c r="I181" s="306">
        <f>L181-F181</f>
        <v>0</v>
      </c>
      <c r="J181" s="306">
        <f>M181-G181</f>
        <v>0</v>
      </c>
      <c r="K181" s="306">
        <f>L181+M181</f>
        <v>215809.67601999996</v>
      </c>
      <c r="L181" s="306">
        <f>2396218.02317-L180</f>
        <v>146047.82019999996</v>
      </c>
      <c r="M181" s="306">
        <v>69761.855819999997</v>
      </c>
      <c r="N181" s="306">
        <f>O181+P181</f>
        <v>0</v>
      </c>
      <c r="O181" s="306">
        <f>R181-L181</f>
        <v>0</v>
      </c>
      <c r="P181" s="306">
        <f>S181-M181</f>
        <v>0</v>
      </c>
      <c r="Q181" s="307">
        <f>R181+S181</f>
        <v>215809.67601999996</v>
      </c>
      <c r="R181" s="307">
        <f>2396218.02317-R180</f>
        <v>146047.82019999996</v>
      </c>
      <c r="S181" s="307">
        <v>69761.855819999997</v>
      </c>
      <c r="T181" s="307">
        <f>U181+V181</f>
        <v>0</v>
      </c>
      <c r="U181" s="307"/>
      <c r="V181" s="307"/>
      <c r="W181" s="307">
        <f>X181+Y181</f>
        <v>13609.566159999929</v>
      </c>
      <c r="X181" s="307">
        <f>AA181-U181</f>
        <v>13609.566159999929</v>
      </c>
      <c r="Y181" s="307">
        <f>AB181-V181</f>
        <v>0</v>
      </c>
      <c r="Z181" s="307">
        <f>AA181+AB181</f>
        <v>13609.566159999929</v>
      </c>
      <c r="AA181" s="307">
        <f>2776729.73606-AA180</f>
        <v>13609.566159999929</v>
      </c>
      <c r="AB181" s="307"/>
      <c r="AC181" s="307">
        <f>AD181+AE181</f>
        <v>0</v>
      </c>
      <c r="AD181" s="307">
        <v>0</v>
      </c>
      <c r="AE181" s="307"/>
      <c r="AF181" s="307">
        <f>AG181+AH181</f>
        <v>13609.566159999929</v>
      </c>
      <c r="AG181" s="307">
        <f>AA181+AD181</f>
        <v>13609.566159999929</v>
      </c>
      <c r="AH181" s="307"/>
      <c r="AI181" s="307">
        <v>0</v>
      </c>
      <c r="AJ181" s="307">
        <v>0</v>
      </c>
      <c r="AK181" s="307">
        <f>Z181-AJ181</f>
        <v>13609.566159999929</v>
      </c>
      <c r="AL181" s="307">
        <f>AF181-AJ181</f>
        <v>13609.566159999929</v>
      </c>
      <c r="AM181" s="342"/>
      <c r="AN181" s="342"/>
      <c r="AO181" s="595">
        <v>1</v>
      </c>
      <c r="AP181" s="308">
        <f>4887.45691+8722.10925</f>
        <v>13609.566159999998</v>
      </c>
      <c r="AQ181" s="308"/>
      <c r="AR181" s="308">
        <f>AF181-AP181</f>
        <v>-6.9121597334742546E-11</v>
      </c>
      <c r="AS181" s="307">
        <f>AT181+AU181</f>
        <v>0</v>
      </c>
      <c r="AT181" s="307">
        <v>0</v>
      </c>
      <c r="AU181" s="307"/>
      <c r="AV181" s="307">
        <f>AW181+AX181</f>
        <v>0</v>
      </c>
      <c r="AW181" s="307">
        <f>AZ181-AT181</f>
        <v>0</v>
      </c>
      <c r="AX181" s="307">
        <f>BA181-AU181</f>
        <v>0</v>
      </c>
      <c r="AY181" s="307">
        <f>AZ181+BA181</f>
        <v>0</v>
      </c>
      <c r="AZ181" s="307">
        <f>AT181</f>
        <v>0</v>
      </c>
      <c r="BA181" s="307"/>
      <c r="BB181" s="307">
        <f>BC181+BD181</f>
        <v>0</v>
      </c>
      <c r="BC181" s="307"/>
      <c r="BD181" s="307"/>
      <c r="BE181" s="307">
        <f>BF181+BG181</f>
        <v>0</v>
      </c>
      <c r="BF181" s="307">
        <f>BW181-BC181</f>
        <v>0</v>
      </c>
      <c r="BG181" s="307">
        <f>BX181-BD181</f>
        <v>0</v>
      </c>
      <c r="BH181" s="307">
        <f>BI181+BJ181</f>
        <v>1438458.77428</v>
      </c>
      <c r="BI181" s="307">
        <f>3129786.506-BI180</f>
        <v>1438458.77428</v>
      </c>
      <c r="BJ181" s="307"/>
      <c r="BK181" s="596">
        <v>1</v>
      </c>
      <c r="BL181" s="294">
        <f>AY181</f>
        <v>0</v>
      </c>
      <c r="BM181" s="294">
        <f>BN181+BO181</f>
        <v>0</v>
      </c>
      <c r="BN181" s="294"/>
      <c r="BO181" s="294"/>
      <c r="BP181" s="294">
        <f>BQ181+BR181</f>
        <v>0</v>
      </c>
      <c r="BQ181" s="294">
        <v>0</v>
      </c>
      <c r="BR181" s="294"/>
      <c r="BS181" s="294">
        <f>BT181</f>
        <v>1438458.77428</v>
      </c>
      <c r="BT181" s="294">
        <f>BI181-BN181-BQ181</f>
        <v>1438458.77428</v>
      </c>
      <c r="BU181" s="294"/>
      <c r="BV181" s="307">
        <f>BW181+BX181</f>
        <v>0</v>
      </c>
      <c r="BW181" s="307">
        <v>0</v>
      </c>
      <c r="BX181" s="307"/>
      <c r="BY181" s="307">
        <f>BZ181+CA181</f>
        <v>-1438458.77428</v>
      </c>
      <c r="BZ181" s="307">
        <f>CC181-BI181</f>
        <v>-1438458.77428</v>
      </c>
      <c r="CA181" s="307"/>
      <c r="CB181" s="307">
        <f t="shared" si="505"/>
        <v>0</v>
      </c>
      <c r="CC181" s="307">
        <v>0</v>
      </c>
      <c r="CD181" s="307">
        <f>BX181+CA181</f>
        <v>0</v>
      </c>
      <c r="CE181" s="307">
        <v>1</v>
      </c>
      <c r="CF181" s="294">
        <f>BV181</f>
        <v>0</v>
      </c>
      <c r="CG181" s="307"/>
      <c r="CH181" s="307">
        <f>CI181+CJ181</f>
        <v>0</v>
      </c>
      <c r="CI181" s="307">
        <v>0</v>
      </c>
      <c r="CJ181" s="307"/>
      <c r="CK181" s="307">
        <f>CL181+CM181</f>
        <v>0</v>
      </c>
      <c r="CL181" s="307">
        <f>CR181-CI181</f>
        <v>0</v>
      </c>
      <c r="CM181" s="307">
        <f>CS181-CJ181</f>
        <v>0</v>
      </c>
      <c r="CN181" s="307"/>
      <c r="CO181" s="307"/>
      <c r="CP181" s="307"/>
      <c r="CQ181" s="307">
        <f>CR181+CS181</f>
        <v>0</v>
      </c>
      <c r="CR181" s="307">
        <v>0</v>
      </c>
      <c r="CS181" s="307"/>
      <c r="CT181" s="307">
        <f>CU181+CV181</f>
        <v>0</v>
      </c>
      <c r="CU181" s="307">
        <f>DA181-CR181</f>
        <v>0</v>
      </c>
      <c r="CV181" s="307">
        <f>CP181+CS181</f>
        <v>0</v>
      </c>
      <c r="CW181" s="307">
        <f t="shared" si="506"/>
        <v>323245.63555999985</v>
      </c>
      <c r="CX181" s="307">
        <f>2956728.46978-CX180</f>
        <v>323245.63555999985</v>
      </c>
      <c r="CY181" s="307">
        <f>CS181+CV181</f>
        <v>0</v>
      </c>
      <c r="CZ181" s="307">
        <f>DA181+DB181</f>
        <v>0</v>
      </c>
      <c r="DA181" s="307">
        <v>0</v>
      </c>
      <c r="DB181" s="307"/>
      <c r="DC181" s="307"/>
      <c r="DD181" s="307"/>
      <c r="DE181" s="307"/>
      <c r="DF181" s="307">
        <f t="shared" si="507"/>
        <v>227936.80496999994</v>
      </c>
      <c r="DG181" s="307">
        <f>DJ181-CX181</f>
        <v>227936.80496999994</v>
      </c>
      <c r="DH181" s="307">
        <f>DB181+DE181</f>
        <v>0</v>
      </c>
      <c r="DI181" s="307">
        <f t="shared" si="508"/>
        <v>551182.44052999979</v>
      </c>
      <c r="DJ181" s="307">
        <f>3389560.30491-DJ180</f>
        <v>551182.44052999979</v>
      </c>
      <c r="DK181" s="307"/>
      <c r="DL181" s="307"/>
      <c r="DM181" s="588">
        <f t="shared" si="515"/>
        <v>443928.5250599999</v>
      </c>
      <c r="DN181" s="571">
        <f t="shared" si="502"/>
        <v>0.80541122578783919</v>
      </c>
      <c r="DO181" s="306">
        <f>3282306.38944-DO180</f>
        <v>443928.5250599999</v>
      </c>
      <c r="DP181" s="306"/>
      <c r="DQ181" s="306"/>
      <c r="DR181" s="588">
        <f t="shared" si="516"/>
        <v>107253.91546999989</v>
      </c>
      <c r="DS181" s="591">
        <f t="shared" si="509"/>
        <v>0.24160176563446517</v>
      </c>
      <c r="DT181" s="306">
        <f t="shared" si="519"/>
        <v>107253.91546999989</v>
      </c>
      <c r="DU181" s="306"/>
      <c r="DV181" s="306"/>
      <c r="DW181" s="306"/>
      <c r="DX181" s="307">
        <f t="shared" si="520"/>
        <v>549625.22989999969</v>
      </c>
      <c r="DY181" s="312">
        <f t="shared" si="491"/>
        <v>0.99717478185897446</v>
      </c>
      <c r="DZ181" s="307">
        <f>3388003.09428-DZ180</f>
        <v>549625.22989999969</v>
      </c>
      <c r="EA181" s="312">
        <f t="shared" si="492"/>
        <v>0.99717478185897446</v>
      </c>
      <c r="EB181" s="293"/>
      <c r="EC181" s="597"/>
      <c r="ED181" s="293"/>
      <c r="EE181" s="597"/>
      <c r="EF181" s="306">
        <f t="shared" si="504"/>
        <v>1557.2106300001033</v>
      </c>
      <c r="EG181" s="227">
        <f t="shared" si="503"/>
        <v>2.825218141025571E-3</v>
      </c>
      <c r="EH181" s="306">
        <f t="shared" si="521"/>
        <v>1557.2106300001033</v>
      </c>
      <c r="EI181" s="306"/>
      <c r="EJ181" s="306"/>
      <c r="EK181" s="306">
        <f t="shared" si="510"/>
        <v>549625.22989999969</v>
      </c>
      <c r="EL181" s="312">
        <f t="shared" si="493"/>
        <v>0.99717478185897446</v>
      </c>
      <c r="EM181" s="281">
        <f t="shared" si="494"/>
        <v>1.2380939698022653</v>
      </c>
      <c r="EN181" s="312"/>
      <c r="EO181" s="312"/>
      <c r="EP181" s="312"/>
      <c r="EQ181" s="312"/>
      <c r="ER181" s="312"/>
      <c r="ES181" s="306">
        <f>DZ181</f>
        <v>549625.22989999969</v>
      </c>
      <c r="ET181" s="312">
        <f t="shared" si="495"/>
        <v>0.99717478185897446</v>
      </c>
      <c r="EU181" s="306"/>
      <c r="EV181" s="312"/>
      <c r="EW181" s="306"/>
      <c r="EX181" s="312"/>
      <c r="EY181" s="307">
        <f t="shared" si="517"/>
        <v>1557.2106300001033</v>
      </c>
      <c r="EZ181" s="228">
        <f t="shared" si="496"/>
        <v>2.825218141025571E-3</v>
      </c>
      <c r="FA181" s="307">
        <f t="shared" si="522"/>
        <v>1557.2106300001033</v>
      </c>
      <c r="FB181" s="307"/>
      <c r="FC181" s="307"/>
      <c r="FD181" s="306">
        <f t="shared" ref="FD181:FD185" si="524">FF181</f>
        <v>509518.89043000014</v>
      </c>
      <c r="FE181" s="312">
        <f t="shared" si="497"/>
        <v>0.92441059976450402</v>
      </c>
      <c r="FF181" s="306">
        <f>3263762.84213-FF180</f>
        <v>509518.89043000014</v>
      </c>
      <c r="FG181" s="312">
        <f t="shared" si="498"/>
        <v>0.92441059976450402</v>
      </c>
      <c r="FH181" s="307"/>
      <c r="FI181" s="307"/>
      <c r="FJ181" s="307"/>
      <c r="FK181" s="307"/>
      <c r="FL181" s="306">
        <f>FN181</f>
        <v>0</v>
      </c>
      <c r="FM181" s="227">
        <f t="shared" si="499"/>
        <v>0</v>
      </c>
      <c r="FN181" s="306"/>
      <c r="FO181" s="227">
        <f t="shared" si="500"/>
        <v>0</v>
      </c>
      <c r="FP181" s="307"/>
      <c r="FQ181" s="307"/>
      <c r="FR181" s="307"/>
      <c r="FS181" s="598" t="e">
        <f>FK181+#REF!</f>
        <v>#REF!</v>
      </c>
      <c r="FT181" s="306">
        <f t="shared" si="523"/>
        <v>0</v>
      </c>
      <c r="FU181" s="312">
        <f t="shared" si="501"/>
        <v>0</v>
      </c>
      <c r="FV181" s="306">
        <f t="shared" si="518"/>
        <v>0</v>
      </c>
      <c r="FW181" s="307"/>
      <c r="FX181" s="307"/>
      <c r="FY181" s="307"/>
      <c r="FZ181" s="598" t="e">
        <f>FS181+#REF!</f>
        <v>#REF!</v>
      </c>
      <c r="GA181" s="317"/>
    </row>
    <row r="182" spans="1:189" s="313" customFormat="1" ht="24" hidden="1" customHeight="1" x14ac:dyDescent="0.25">
      <c r="B182" s="303"/>
      <c r="C182" s="593" t="s">
        <v>321</v>
      </c>
      <c r="D182" s="594"/>
      <c r="E182" s="306"/>
      <c r="F182" s="306"/>
      <c r="G182" s="306"/>
      <c r="H182" s="306"/>
      <c r="I182" s="306"/>
      <c r="J182" s="306"/>
      <c r="K182" s="306"/>
      <c r="L182" s="306"/>
      <c r="M182" s="306"/>
      <c r="N182" s="306"/>
      <c r="O182" s="306"/>
      <c r="P182" s="306"/>
      <c r="Q182" s="307"/>
      <c r="R182" s="307"/>
      <c r="S182" s="307"/>
      <c r="T182" s="307"/>
      <c r="U182" s="307"/>
      <c r="V182" s="307"/>
      <c r="W182" s="307"/>
      <c r="X182" s="307"/>
      <c r="Y182" s="307"/>
      <c r="Z182" s="307"/>
      <c r="AA182" s="307"/>
      <c r="AB182" s="307"/>
      <c r="AC182" s="307"/>
      <c r="AD182" s="307"/>
      <c r="AE182" s="307"/>
      <c r="AF182" s="307"/>
      <c r="AG182" s="307"/>
      <c r="AH182" s="307"/>
      <c r="AI182" s="307"/>
      <c r="AJ182" s="307"/>
      <c r="AK182" s="307"/>
      <c r="AL182" s="307"/>
      <c r="AM182" s="342"/>
      <c r="AN182" s="342"/>
      <c r="AO182" s="595"/>
      <c r="AP182" s="308"/>
      <c r="AQ182" s="308"/>
      <c r="AR182" s="308"/>
      <c r="AS182" s="307"/>
      <c r="AT182" s="307"/>
      <c r="AU182" s="307"/>
      <c r="AV182" s="307"/>
      <c r="AW182" s="307"/>
      <c r="AX182" s="307"/>
      <c r="AY182" s="307"/>
      <c r="AZ182" s="307"/>
      <c r="BA182" s="307"/>
      <c r="BB182" s="307"/>
      <c r="BC182" s="307"/>
      <c r="BD182" s="307"/>
      <c r="BE182" s="307"/>
      <c r="BF182" s="307"/>
      <c r="BG182" s="307"/>
      <c r="BH182" s="307"/>
      <c r="BI182" s="307"/>
      <c r="BJ182" s="307"/>
      <c r="BK182" s="596"/>
      <c r="BL182" s="294"/>
      <c r="BM182" s="294"/>
      <c r="BN182" s="294"/>
      <c r="BO182" s="294"/>
      <c r="BP182" s="294"/>
      <c r="BQ182" s="294"/>
      <c r="BR182" s="294"/>
      <c r="BS182" s="294"/>
      <c r="BT182" s="294"/>
      <c r="BU182" s="294"/>
      <c r="BV182" s="307"/>
      <c r="BW182" s="307"/>
      <c r="BX182" s="307"/>
      <c r="BY182" s="307"/>
      <c r="BZ182" s="307"/>
      <c r="CA182" s="307"/>
      <c r="CB182" s="307">
        <f t="shared" si="505"/>
        <v>39000</v>
      </c>
      <c r="CC182" s="307">
        <v>39000</v>
      </c>
      <c r="CD182" s="307"/>
      <c r="CE182" s="307"/>
      <c r="CF182" s="294"/>
      <c r="CG182" s="307"/>
      <c r="CH182" s="307"/>
      <c r="CI182" s="307"/>
      <c r="CJ182" s="307"/>
      <c r="CK182" s="307"/>
      <c r="CL182" s="307"/>
      <c r="CM182" s="307"/>
      <c r="CN182" s="307"/>
      <c r="CO182" s="307"/>
      <c r="CP182" s="307"/>
      <c r="CQ182" s="307"/>
      <c r="CR182" s="307"/>
      <c r="CS182" s="307"/>
      <c r="CT182" s="307"/>
      <c r="CU182" s="307"/>
      <c r="CV182" s="307"/>
      <c r="CW182" s="307">
        <f t="shared" si="506"/>
        <v>23424</v>
      </c>
      <c r="CX182" s="307">
        <v>23424</v>
      </c>
      <c r="CY182" s="307"/>
      <c r="CZ182" s="307">
        <f>DA182+DB182</f>
        <v>39000</v>
      </c>
      <c r="DA182" s="307">
        <v>39000</v>
      </c>
      <c r="DB182" s="307"/>
      <c r="DC182" s="307"/>
      <c r="DD182" s="307"/>
      <c r="DE182" s="307"/>
      <c r="DF182" s="307">
        <f t="shared" si="507"/>
        <v>21510.707369999996</v>
      </c>
      <c r="DG182" s="307">
        <f>DJ182-CX182</f>
        <v>21510.707369999996</v>
      </c>
      <c r="DH182" s="307"/>
      <c r="DI182" s="307">
        <f t="shared" si="508"/>
        <v>44934.707369999996</v>
      </c>
      <c r="DJ182" s="307">
        <v>44934.707369999996</v>
      </c>
      <c r="DK182" s="307"/>
      <c r="DL182" s="307"/>
      <c r="DM182" s="588">
        <f t="shared" si="515"/>
        <v>44934.707369999996</v>
      </c>
      <c r="DN182" s="571">
        <f t="shared" si="502"/>
        <v>1</v>
      </c>
      <c r="DO182" s="306">
        <f t="shared" ref="DO182" si="525">DJ182</f>
        <v>44934.707369999996</v>
      </c>
      <c r="DP182" s="306"/>
      <c r="DQ182" s="306"/>
      <c r="DR182" s="588">
        <f t="shared" si="516"/>
        <v>0</v>
      </c>
      <c r="DS182" s="591">
        <f t="shared" si="509"/>
        <v>0</v>
      </c>
      <c r="DT182" s="306">
        <f t="shared" si="519"/>
        <v>0</v>
      </c>
      <c r="DU182" s="306"/>
      <c r="DV182" s="306"/>
      <c r="DW182" s="306"/>
      <c r="DX182" s="307">
        <f t="shared" si="520"/>
        <v>39653.216919999999</v>
      </c>
      <c r="DY182" s="312">
        <f t="shared" si="491"/>
        <v>0.88246300556691493</v>
      </c>
      <c r="DZ182" s="307">
        <v>39653.216919999999</v>
      </c>
      <c r="EA182" s="312">
        <f t="shared" si="492"/>
        <v>0.88246300556691493</v>
      </c>
      <c r="EB182" s="293"/>
      <c r="EC182" s="597"/>
      <c r="ED182" s="293"/>
      <c r="EE182" s="597"/>
      <c r="EF182" s="306">
        <f t="shared" si="504"/>
        <v>5281.4904499999975</v>
      </c>
      <c r="EG182" s="227">
        <f t="shared" si="503"/>
        <v>0.1175369944330851</v>
      </c>
      <c r="EH182" s="306">
        <f t="shared" si="521"/>
        <v>5281.4904499999975</v>
      </c>
      <c r="EI182" s="306"/>
      <c r="EJ182" s="306"/>
      <c r="EK182" s="306">
        <f t="shared" si="510"/>
        <v>39653.216919999999</v>
      </c>
      <c r="EL182" s="312">
        <f t="shared" si="493"/>
        <v>0.88246300556691493</v>
      </c>
      <c r="EM182" s="281">
        <f t="shared" si="494"/>
        <v>0.88246300556691493</v>
      </c>
      <c r="EN182" s="312"/>
      <c r="EO182" s="312"/>
      <c r="EP182" s="312"/>
      <c r="EQ182" s="312"/>
      <c r="ER182" s="312"/>
      <c r="ES182" s="306">
        <f>DZ182</f>
        <v>39653.216919999999</v>
      </c>
      <c r="ET182" s="312">
        <f t="shared" si="495"/>
        <v>0.88246300556691493</v>
      </c>
      <c r="EU182" s="306"/>
      <c r="EV182" s="312"/>
      <c r="EW182" s="306"/>
      <c r="EX182" s="312"/>
      <c r="EY182" s="307">
        <f t="shared" si="517"/>
        <v>5281.4904499999975</v>
      </c>
      <c r="EZ182" s="228">
        <f t="shared" si="496"/>
        <v>0.1175369944330851</v>
      </c>
      <c r="FA182" s="307">
        <f t="shared" si="522"/>
        <v>5281.4904499999975</v>
      </c>
      <c r="FB182" s="307"/>
      <c r="FC182" s="307"/>
      <c r="FD182" s="306">
        <f t="shared" si="524"/>
        <v>32921.198770000003</v>
      </c>
      <c r="FE182" s="312">
        <f t="shared" si="497"/>
        <v>0.73264522452369107</v>
      </c>
      <c r="FF182" s="306">
        <v>32921.198770000003</v>
      </c>
      <c r="FG182" s="312">
        <f t="shared" si="498"/>
        <v>0.73264522452369107</v>
      </c>
      <c r="FH182" s="307"/>
      <c r="FI182" s="307"/>
      <c r="FJ182" s="307"/>
      <c r="FK182" s="307"/>
      <c r="FL182" s="306"/>
      <c r="FM182" s="227">
        <f t="shared" si="499"/>
        <v>0</v>
      </c>
      <c r="FN182" s="306"/>
      <c r="FO182" s="227">
        <f t="shared" si="500"/>
        <v>0</v>
      </c>
      <c r="FP182" s="307"/>
      <c r="FQ182" s="307"/>
      <c r="FR182" s="307"/>
      <c r="FS182" s="598"/>
      <c r="FT182" s="306">
        <f t="shared" si="523"/>
        <v>0</v>
      </c>
      <c r="FU182" s="312">
        <f t="shared" si="501"/>
        <v>0</v>
      </c>
      <c r="FV182" s="306">
        <f t="shared" si="518"/>
        <v>0</v>
      </c>
      <c r="FW182" s="307"/>
      <c r="FX182" s="307"/>
      <c r="FY182" s="307"/>
      <c r="FZ182" s="598"/>
      <c r="GA182" s="317"/>
    </row>
    <row r="183" spans="1:189" s="313" customFormat="1" ht="24" hidden="1" customHeight="1" x14ac:dyDescent="0.25">
      <c r="B183" s="303"/>
      <c r="C183" s="593" t="s">
        <v>322</v>
      </c>
      <c r="D183" s="594"/>
      <c r="E183" s="306"/>
      <c r="F183" s="306"/>
      <c r="G183" s="306"/>
      <c r="H183" s="306"/>
      <c r="I183" s="306"/>
      <c r="J183" s="306"/>
      <c r="K183" s="306"/>
      <c r="L183" s="306"/>
      <c r="M183" s="306"/>
      <c r="N183" s="306"/>
      <c r="O183" s="306"/>
      <c r="P183" s="306"/>
      <c r="Q183" s="307"/>
      <c r="R183" s="307"/>
      <c r="S183" s="307"/>
      <c r="T183" s="307"/>
      <c r="U183" s="307"/>
      <c r="V183" s="307"/>
      <c r="W183" s="307"/>
      <c r="X183" s="307"/>
      <c r="Y183" s="307"/>
      <c r="Z183" s="307"/>
      <c r="AA183" s="307"/>
      <c r="AB183" s="307"/>
      <c r="AC183" s="307"/>
      <c r="AD183" s="307"/>
      <c r="AE183" s="307"/>
      <c r="AF183" s="307"/>
      <c r="AG183" s="307"/>
      <c r="AH183" s="307"/>
      <c r="AI183" s="307"/>
      <c r="AJ183" s="307"/>
      <c r="AK183" s="307"/>
      <c r="AL183" s="307"/>
      <c r="AM183" s="342"/>
      <c r="AN183" s="342"/>
      <c r="AO183" s="595"/>
      <c r="AP183" s="308"/>
      <c r="AQ183" s="308"/>
      <c r="AR183" s="308"/>
      <c r="AS183" s="307"/>
      <c r="AT183" s="307"/>
      <c r="AU183" s="307"/>
      <c r="AV183" s="307"/>
      <c r="AW183" s="307"/>
      <c r="AX183" s="307"/>
      <c r="AY183" s="307"/>
      <c r="AZ183" s="307"/>
      <c r="BA183" s="307"/>
      <c r="BB183" s="307"/>
      <c r="BC183" s="307"/>
      <c r="BD183" s="307"/>
      <c r="BE183" s="307"/>
      <c r="BF183" s="307"/>
      <c r="BG183" s="307"/>
      <c r="BH183" s="307"/>
      <c r="BI183" s="307"/>
      <c r="BJ183" s="307"/>
      <c r="BK183" s="596"/>
      <c r="BL183" s="294"/>
      <c r="BM183" s="294"/>
      <c r="BN183" s="294"/>
      <c r="BO183" s="294"/>
      <c r="BP183" s="294"/>
      <c r="BQ183" s="294"/>
      <c r="BR183" s="294"/>
      <c r="BS183" s="294"/>
      <c r="BT183" s="294"/>
      <c r="BU183" s="294"/>
      <c r="BV183" s="307"/>
      <c r="BW183" s="307"/>
      <c r="BX183" s="307"/>
      <c r="BY183" s="307"/>
      <c r="BZ183" s="307"/>
      <c r="CA183" s="307"/>
      <c r="CB183" s="307"/>
      <c r="CC183" s="307"/>
      <c r="CD183" s="307"/>
      <c r="CE183" s="307"/>
      <c r="CF183" s="294"/>
      <c r="CG183" s="307"/>
      <c r="CH183" s="307"/>
      <c r="CI183" s="307"/>
      <c r="CJ183" s="307"/>
      <c r="CK183" s="307"/>
      <c r="CL183" s="307"/>
      <c r="CM183" s="307"/>
      <c r="CN183" s="307"/>
      <c r="CO183" s="307"/>
      <c r="CP183" s="307"/>
      <c r="CQ183" s="307"/>
      <c r="CR183" s="307"/>
      <c r="CS183" s="307"/>
      <c r="CT183" s="307"/>
      <c r="CU183" s="307"/>
      <c r="CV183" s="307"/>
      <c r="CW183" s="307"/>
      <c r="CX183" s="307"/>
      <c r="CY183" s="307"/>
      <c r="CZ183" s="307"/>
      <c r="DA183" s="307"/>
      <c r="DB183" s="307"/>
      <c r="DC183" s="307"/>
      <c r="DD183" s="307"/>
      <c r="DE183" s="307"/>
      <c r="DF183" s="307"/>
      <c r="DG183" s="307"/>
      <c r="DH183" s="307"/>
      <c r="DI183" s="307">
        <f t="shared" si="508"/>
        <v>6150</v>
      </c>
      <c r="DJ183" s="307">
        <v>6150</v>
      </c>
      <c r="DK183" s="307"/>
      <c r="DL183" s="307"/>
      <c r="DM183" s="588"/>
      <c r="DN183" s="571"/>
      <c r="DO183" s="306"/>
      <c r="DP183" s="306"/>
      <c r="DQ183" s="306"/>
      <c r="DR183" s="588"/>
      <c r="DS183" s="591"/>
      <c r="DT183" s="306"/>
      <c r="DU183" s="306"/>
      <c r="DV183" s="306"/>
      <c r="DW183" s="306"/>
      <c r="DX183" s="307">
        <f t="shared" si="520"/>
        <v>6150</v>
      </c>
      <c r="DY183" s="312">
        <f t="shared" si="491"/>
        <v>1</v>
      </c>
      <c r="DZ183" s="307">
        <v>6150</v>
      </c>
      <c r="EA183" s="312">
        <f t="shared" si="492"/>
        <v>1</v>
      </c>
      <c r="EB183" s="293"/>
      <c r="EC183" s="597"/>
      <c r="ED183" s="293"/>
      <c r="EE183" s="597"/>
      <c r="EF183" s="306">
        <f t="shared" si="504"/>
        <v>0</v>
      </c>
      <c r="EG183" s="227">
        <f t="shared" si="503"/>
        <v>0</v>
      </c>
      <c r="EH183" s="306">
        <f t="shared" si="521"/>
        <v>0</v>
      </c>
      <c r="EI183" s="306"/>
      <c r="EJ183" s="306"/>
      <c r="EK183" s="306">
        <f t="shared" si="510"/>
        <v>6150</v>
      </c>
      <c r="EL183" s="312">
        <f t="shared" si="493"/>
        <v>1</v>
      </c>
      <c r="EM183" s="281"/>
      <c r="EN183" s="312"/>
      <c r="EO183" s="312"/>
      <c r="EP183" s="312"/>
      <c r="EQ183" s="312"/>
      <c r="ER183" s="312"/>
      <c r="ES183" s="306">
        <f t="shared" ref="ES183" si="526">DJ183</f>
        <v>6150</v>
      </c>
      <c r="ET183" s="312">
        <f t="shared" si="495"/>
        <v>1</v>
      </c>
      <c r="EU183" s="306"/>
      <c r="EV183" s="312"/>
      <c r="EW183" s="306"/>
      <c r="EX183" s="312"/>
      <c r="EY183" s="307">
        <f t="shared" si="517"/>
        <v>0</v>
      </c>
      <c r="EZ183" s="228">
        <f t="shared" si="496"/>
        <v>0</v>
      </c>
      <c r="FA183" s="307">
        <f t="shared" si="522"/>
        <v>0</v>
      </c>
      <c r="FB183" s="307"/>
      <c r="FC183" s="307"/>
      <c r="FD183" s="306">
        <f t="shared" si="524"/>
        <v>6150</v>
      </c>
      <c r="FE183" s="312">
        <f t="shared" si="497"/>
        <v>1</v>
      </c>
      <c r="FF183" s="306">
        <v>6150</v>
      </c>
      <c r="FG183" s="312">
        <f t="shared" si="498"/>
        <v>1</v>
      </c>
      <c r="FH183" s="307"/>
      <c r="FI183" s="307"/>
      <c r="FJ183" s="307"/>
      <c r="FK183" s="307"/>
      <c r="FL183" s="306"/>
      <c r="FM183" s="227"/>
      <c r="FN183" s="306"/>
      <c r="FO183" s="227"/>
      <c r="FP183" s="307"/>
      <c r="FQ183" s="307"/>
      <c r="FR183" s="307"/>
      <c r="FS183" s="598"/>
      <c r="FT183" s="306">
        <f t="shared" si="523"/>
        <v>0</v>
      </c>
      <c r="FU183" s="312">
        <f t="shared" si="501"/>
        <v>0</v>
      </c>
      <c r="FV183" s="306">
        <f t="shared" si="518"/>
        <v>0</v>
      </c>
      <c r="FW183" s="307"/>
      <c r="FX183" s="307"/>
      <c r="FY183" s="307"/>
      <c r="FZ183" s="598"/>
      <c r="GA183" s="317"/>
    </row>
    <row r="184" spans="1:189" s="313" customFormat="1" ht="24" hidden="1" customHeight="1" x14ac:dyDescent="0.25">
      <c r="B184" s="303"/>
      <c r="C184" s="593" t="s">
        <v>323</v>
      </c>
      <c r="D184" s="594"/>
      <c r="E184" s="306"/>
      <c r="F184" s="306"/>
      <c r="G184" s="306"/>
      <c r="H184" s="306"/>
      <c r="I184" s="306"/>
      <c r="J184" s="306"/>
      <c r="K184" s="306"/>
      <c r="L184" s="306"/>
      <c r="M184" s="306"/>
      <c r="N184" s="306"/>
      <c r="O184" s="306"/>
      <c r="P184" s="306"/>
      <c r="Q184" s="307"/>
      <c r="R184" s="307"/>
      <c r="S184" s="307"/>
      <c r="T184" s="307"/>
      <c r="U184" s="307"/>
      <c r="V184" s="307"/>
      <c r="W184" s="307"/>
      <c r="X184" s="307"/>
      <c r="Y184" s="307"/>
      <c r="Z184" s="307"/>
      <c r="AA184" s="307"/>
      <c r="AB184" s="307"/>
      <c r="AC184" s="307"/>
      <c r="AD184" s="307"/>
      <c r="AE184" s="307"/>
      <c r="AF184" s="307"/>
      <c r="AG184" s="307"/>
      <c r="AH184" s="307"/>
      <c r="AI184" s="307"/>
      <c r="AJ184" s="307"/>
      <c r="AK184" s="307"/>
      <c r="AL184" s="307"/>
      <c r="AM184" s="342"/>
      <c r="AN184" s="342"/>
      <c r="AO184" s="595"/>
      <c r="AP184" s="308"/>
      <c r="AQ184" s="308"/>
      <c r="AR184" s="308"/>
      <c r="AS184" s="307"/>
      <c r="AT184" s="307"/>
      <c r="AU184" s="307"/>
      <c r="AV184" s="307"/>
      <c r="AW184" s="307"/>
      <c r="AX184" s="307"/>
      <c r="AY184" s="307"/>
      <c r="AZ184" s="307"/>
      <c r="BA184" s="307"/>
      <c r="BB184" s="307"/>
      <c r="BC184" s="307"/>
      <c r="BD184" s="307"/>
      <c r="BE184" s="307"/>
      <c r="BF184" s="307"/>
      <c r="BG184" s="307"/>
      <c r="BH184" s="307"/>
      <c r="BI184" s="307"/>
      <c r="BJ184" s="307"/>
      <c r="BK184" s="596"/>
      <c r="BL184" s="294"/>
      <c r="BM184" s="294"/>
      <c r="BN184" s="294"/>
      <c r="BO184" s="294"/>
      <c r="BP184" s="294"/>
      <c r="BQ184" s="294"/>
      <c r="BR184" s="294"/>
      <c r="BS184" s="294"/>
      <c r="BT184" s="294"/>
      <c r="BU184" s="294"/>
      <c r="BV184" s="307"/>
      <c r="BW184" s="307"/>
      <c r="BX184" s="307"/>
      <c r="BY184" s="307"/>
      <c r="BZ184" s="307"/>
      <c r="CA184" s="307"/>
      <c r="CB184" s="307"/>
      <c r="CC184" s="307"/>
      <c r="CD184" s="307"/>
      <c r="CE184" s="307"/>
      <c r="CF184" s="294"/>
      <c r="CG184" s="307"/>
      <c r="CH184" s="307"/>
      <c r="CI184" s="307"/>
      <c r="CJ184" s="307"/>
      <c r="CK184" s="307"/>
      <c r="CL184" s="307"/>
      <c r="CM184" s="307"/>
      <c r="CN184" s="307"/>
      <c r="CO184" s="307"/>
      <c r="CP184" s="307"/>
      <c r="CQ184" s="307"/>
      <c r="CR184" s="307"/>
      <c r="CS184" s="307"/>
      <c r="CT184" s="307"/>
      <c r="CU184" s="307"/>
      <c r="CV184" s="307"/>
      <c r="CW184" s="307"/>
      <c r="CX184" s="307"/>
      <c r="CY184" s="307"/>
      <c r="CZ184" s="307"/>
      <c r="DA184" s="307"/>
      <c r="DB184" s="307"/>
      <c r="DC184" s="307"/>
      <c r="DD184" s="307"/>
      <c r="DE184" s="307"/>
      <c r="DF184" s="307"/>
      <c r="DG184" s="307"/>
      <c r="DH184" s="307"/>
      <c r="DI184" s="307">
        <f t="shared" si="508"/>
        <v>20391.635780000001</v>
      </c>
      <c r="DJ184" s="307">
        <f>29841.63578-DJ185</f>
        <v>20391.635780000001</v>
      </c>
      <c r="DK184" s="307"/>
      <c r="DL184" s="307"/>
      <c r="DM184" s="588">
        <f t="shared" si="515"/>
        <v>1639.61275</v>
      </c>
      <c r="DN184" s="571">
        <f t="shared" si="502"/>
        <v>8.0406141404708822E-2</v>
      </c>
      <c r="DO184" s="306">
        <v>1639.61275</v>
      </c>
      <c r="DP184" s="306"/>
      <c r="DQ184" s="306"/>
      <c r="DR184" s="588">
        <f t="shared" si="516"/>
        <v>18752.02303</v>
      </c>
      <c r="DS184" s="591">
        <f t="shared" si="509"/>
        <v>11.436860947806121</v>
      </c>
      <c r="DT184" s="306">
        <f t="shared" si="519"/>
        <v>18752.02303</v>
      </c>
      <c r="DU184" s="306"/>
      <c r="DV184" s="306"/>
      <c r="DW184" s="306"/>
      <c r="DX184" s="307">
        <f t="shared" si="520"/>
        <v>28314.237059999999</v>
      </c>
      <c r="DY184" s="312">
        <f t="shared" si="491"/>
        <v>1.3885221060965811</v>
      </c>
      <c r="DZ184" s="307">
        <v>28314.237059999999</v>
      </c>
      <c r="EA184" s="312">
        <f t="shared" si="492"/>
        <v>1.3885221060965811</v>
      </c>
      <c r="EB184" s="293"/>
      <c r="EC184" s="597"/>
      <c r="ED184" s="293"/>
      <c r="EE184" s="597"/>
      <c r="EF184" s="306">
        <f t="shared" si="504"/>
        <v>-7922.601279999999</v>
      </c>
      <c r="EG184" s="227">
        <f t="shared" si="503"/>
        <v>-0.38852210609658105</v>
      </c>
      <c r="EH184" s="306">
        <f t="shared" si="521"/>
        <v>-7922.601279999999</v>
      </c>
      <c r="EI184" s="306"/>
      <c r="EJ184" s="306"/>
      <c r="EK184" s="306">
        <f t="shared" si="510"/>
        <v>28314.237059999999</v>
      </c>
      <c r="EL184" s="312">
        <f t="shared" si="493"/>
        <v>1.3885221060965811</v>
      </c>
      <c r="EM184" s="281">
        <f>EK184/DM184</f>
        <v>17.268856356478075</v>
      </c>
      <c r="EN184" s="312"/>
      <c r="EO184" s="312"/>
      <c r="EP184" s="312"/>
      <c r="EQ184" s="312"/>
      <c r="ER184" s="312"/>
      <c r="ES184" s="306">
        <f>DZ184</f>
        <v>28314.237059999999</v>
      </c>
      <c r="ET184" s="312">
        <f t="shared" si="495"/>
        <v>1.3885221060965811</v>
      </c>
      <c r="EU184" s="306"/>
      <c r="EV184" s="312"/>
      <c r="EW184" s="306"/>
      <c r="EX184" s="312"/>
      <c r="EY184" s="307">
        <f t="shared" si="517"/>
        <v>-7922.601279999999</v>
      </c>
      <c r="EZ184" s="228">
        <f t="shared" si="496"/>
        <v>-0.38852210609658105</v>
      </c>
      <c r="FA184" s="307">
        <f t="shared" si="522"/>
        <v>-7922.601279999999</v>
      </c>
      <c r="FB184" s="307"/>
      <c r="FC184" s="307"/>
      <c r="FD184" s="306">
        <f t="shared" si="524"/>
        <v>17159.372960000001</v>
      </c>
      <c r="FE184" s="312">
        <f t="shared" si="497"/>
        <v>0.8414907536172167</v>
      </c>
      <c r="FF184" s="306">
        <v>17159.372960000001</v>
      </c>
      <c r="FG184" s="312">
        <f t="shared" si="498"/>
        <v>0.8414907536172167</v>
      </c>
      <c r="FH184" s="307"/>
      <c r="FI184" s="307"/>
      <c r="FJ184" s="307"/>
      <c r="FK184" s="307"/>
      <c r="FL184" s="306"/>
      <c r="FM184" s="227"/>
      <c r="FN184" s="306"/>
      <c r="FO184" s="227"/>
      <c r="FP184" s="307"/>
      <c r="FQ184" s="307"/>
      <c r="FR184" s="307"/>
      <c r="FS184" s="598"/>
      <c r="FT184" s="306">
        <f t="shared" si="523"/>
        <v>0</v>
      </c>
      <c r="FU184" s="312">
        <f t="shared" si="501"/>
        <v>0</v>
      </c>
      <c r="FV184" s="306">
        <f t="shared" si="518"/>
        <v>0</v>
      </c>
      <c r="FW184" s="307"/>
      <c r="FX184" s="307"/>
      <c r="FY184" s="307"/>
      <c r="FZ184" s="598"/>
      <c r="GA184" s="317"/>
    </row>
    <row r="185" spans="1:189" s="313" customFormat="1" ht="92.25" hidden="1" customHeight="1" x14ac:dyDescent="0.25">
      <c r="B185" s="303"/>
      <c r="C185" s="593" t="s">
        <v>324</v>
      </c>
      <c r="D185" s="594"/>
      <c r="E185" s="306"/>
      <c r="F185" s="306"/>
      <c r="G185" s="306"/>
      <c r="H185" s="306"/>
      <c r="I185" s="306"/>
      <c r="J185" s="306"/>
      <c r="K185" s="306"/>
      <c r="L185" s="306"/>
      <c r="M185" s="306"/>
      <c r="N185" s="306"/>
      <c r="O185" s="306"/>
      <c r="P185" s="306"/>
      <c r="Q185" s="307"/>
      <c r="R185" s="307"/>
      <c r="S185" s="307"/>
      <c r="T185" s="307"/>
      <c r="U185" s="307"/>
      <c r="V185" s="307"/>
      <c r="W185" s="307"/>
      <c r="X185" s="307"/>
      <c r="Y185" s="307"/>
      <c r="Z185" s="307"/>
      <c r="AA185" s="307"/>
      <c r="AB185" s="307"/>
      <c r="AC185" s="307"/>
      <c r="AD185" s="307"/>
      <c r="AE185" s="307"/>
      <c r="AF185" s="307"/>
      <c r="AG185" s="307"/>
      <c r="AH185" s="307"/>
      <c r="AI185" s="307"/>
      <c r="AJ185" s="307"/>
      <c r="AK185" s="307"/>
      <c r="AL185" s="307"/>
      <c r="AM185" s="342"/>
      <c r="AN185" s="342"/>
      <c r="AO185" s="595"/>
      <c r="AP185" s="308"/>
      <c r="AQ185" s="308"/>
      <c r="AR185" s="308"/>
      <c r="AS185" s="307"/>
      <c r="AT185" s="307"/>
      <c r="AU185" s="307"/>
      <c r="AV185" s="307"/>
      <c r="AW185" s="307"/>
      <c r="AX185" s="307"/>
      <c r="AY185" s="307"/>
      <c r="AZ185" s="307"/>
      <c r="BA185" s="307"/>
      <c r="BB185" s="307"/>
      <c r="BC185" s="307"/>
      <c r="BD185" s="307"/>
      <c r="BE185" s="307"/>
      <c r="BF185" s="307"/>
      <c r="BG185" s="307"/>
      <c r="BH185" s="307"/>
      <c r="BI185" s="307"/>
      <c r="BJ185" s="307"/>
      <c r="BK185" s="596"/>
      <c r="BL185" s="294"/>
      <c r="BM185" s="294"/>
      <c r="BN185" s="294"/>
      <c r="BO185" s="294"/>
      <c r="BP185" s="294"/>
      <c r="BQ185" s="294"/>
      <c r="BR185" s="294"/>
      <c r="BS185" s="294"/>
      <c r="BT185" s="294"/>
      <c r="BU185" s="294"/>
      <c r="BV185" s="307"/>
      <c r="BW185" s="307"/>
      <c r="BX185" s="307"/>
      <c r="BY185" s="307"/>
      <c r="BZ185" s="307"/>
      <c r="CA185" s="307"/>
      <c r="CB185" s="307"/>
      <c r="CC185" s="307"/>
      <c r="CD185" s="307"/>
      <c r="CE185" s="307"/>
      <c r="CF185" s="294"/>
      <c r="CG185" s="307"/>
      <c r="CH185" s="307"/>
      <c r="CI185" s="307"/>
      <c r="CJ185" s="307"/>
      <c r="CK185" s="307"/>
      <c r="CL185" s="307"/>
      <c r="CM185" s="307"/>
      <c r="CN185" s="307"/>
      <c r="CO185" s="307"/>
      <c r="CP185" s="307"/>
      <c r="CQ185" s="307"/>
      <c r="CR185" s="307"/>
      <c r="CS185" s="307"/>
      <c r="CT185" s="307"/>
      <c r="CU185" s="307"/>
      <c r="CV185" s="307"/>
      <c r="CW185" s="307"/>
      <c r="CX185" s="307"/>
      <c r="CY185" s="307"/>
      <c r="CZ185" s="307"/>
      <c r="DA185" s="307"/>
      <c r="DB185" s="307"/>
      <c r="DC185" s="307"/>
      <c r="DD185" s="307"/>
      <c r="DE185" s="307"/>
      <c r="DF185" s="307">
        <f t="shared" si="507"/>
        <v>9450</v>
      </c>
      <c r="DG185" s="307">
        <f>DJ185-CX185</f>
        <v>9450</v>
      </c>
      <c r="DH185" s="307"/>
      <c r="DI185" s="307">
        <f>DJ185</f>
        <v>9450</v>
      </c>
      <c r="DJ185" s="307">
        <v>9450</v>
      </c>
      <c r="DK185" s="307"/>
      <c r="DL185" s="307"/>
      <c r="DM185" s="306">
        <f>DO185+DP185+DQ185</f>
        <v>9450</v>
      </c>
      <c r="DN185" s="597">
        <f t="shared" si="502"/>
        <v>1</v>
      </c>
      <c r="DO185" s="306">
        <f>DJ185</f>
        <v>9450</v>
      </c>
      <c r="DP185" s="306"/>
      <c r="DQ185" s="306"/>
      <c r="DR185" s="306">
        <f t="shared" si="516"/>
        <v>0</v>
      </c>
      <c r="DS185" s="599">
        <f t="shared" si="509"/>
        <v>0</v>
      </c>
      <c r="DT185" s="306">
        <f t="shared" si="519"/>
        <v>0</v>
      </c>
      <c r="DU185" s="306"/>
      <c r="DV185" s="306"/>
      <c r="DW185" s="306"/>
      <c r="DX185" s="307">
        <f t="shared" si="520"/>
        <v>0</v>
      </c>
      <c r="DY185" s="312">
        <f t="shared" si="491"/>
        <v>0</v>
      </c>
      <c r="DZ185" s="307">
        <v>0</v>
      </c>
      <c r="EA185" s="312">
        <f t="shared" si="492"/>
        <v>0</v>
      </c>
      <c r="EB185" s="293"/>
      <c r="EC185" s="597"/>
      <c r="ED185" s="293"/>
      <c r="EE185" s="597"/>
      <c r="EF185" s="306">
        <f t="shared" si="504"/>
        <v>9450</v>
      </c>
      <c r="EG185" s="227">
        <f t="shared" si="503"/>
        <v>1</v>
      </c>
      <c r="EH185" s="306">
        <f t="shared" si="521"/>
        <v>9450</v>
      </c>
      <c r="EI185" s="306"/>
      <c r="EJ185" s="306"/>
      <c r="EK185" s="306">
        <f t="shared" si="510"/>
        <v>0</v>
      </c>
      <c r="EL185" s="312">
        <f t="shared" si="493"/>
        <v>0</v>
      </c>
      <c r="EM185" s="312">
        <f>EK185/DM185</f>
        <v>0</v>
      </c>
      <c r="EN185" s="312"/>
      <c r="EO185" s="312"/>
      <c r="EP185" s="312"/>
      <c r="EQ185" s="312"/>
      <c r="ER185" s="312"/>
      <c r="ES185" s="306">
        <v>0</v>
      </c>
      <c r="ET185" s="312">
        <f t="shared" si="495"/>
        <v>0</v>
      </c>
      <c r="EU185" s="306"/>
      <c r="EV185" s="312"/>
      <c r="EW185" s="306"/>
      <c r="EX185" s="312"/>
      <c r="EY185" s="307">
        <f t="shared" si="517"/>
        <v>9450</v>
      </c>
      <c r="EZ185" s="228">
        <f t="shared" si="496"/>
        <v>1</v>
      </c>
      <c r="FA185" s="307">
        <f t="shared" si="522"/>
        <v>9450</v>
      </c>
      <c r="FB185" s="307"/>
      <c r="FC185" s="307"/>
      <c r="FD185" s="306">
        <f t="shared" si="524"/>
        <v>0</v>
      </c>
      <c r="FE185" s="312">
        <f t="shared" si="497"/>
        <v>0</v>
      </c>
      <c r="FF185" s="306">
        <v>0</v>
      </c>
      <c r="FG185" s="312">
        <f t="shared" si="498"/>
        <v>0</v>
      </c>
      <c r="FH185" s="307"/>
      <c r="FI185" s="307"/>
      <c r="FJ185" s="307"/>
      <c r="FK185" s="307"/>
      <c r="FL185" s="306"/>
      <c r="FM185" s="312">
        <f>FL185/DI185</f>
        <v>0</v>
      </c>
      <c r="FN185" s="306"/>
      <c r="FO185" s="312">
        <f>FN185/DJ185</f>
        <v>0</v>
      </c>
      <c r="FP185" s="307"/>
      <c r="FQ185" s="307"/>
      <c r="FR185" s="307"/>
      <c r="FS185" s="598"/>
      <c r="FT185" s="306">
        <f t="shared" si="523"/>
        <v>0</v>
      </c>
      <c r="FU185" s="312" t="e">
        <f t="shared" si="501"/>
        <v>#DIV/0!</v>
      </c>
      <c r="FV185" s="306">
        <f t="shared" si="518"/>
        <v>0</v>
      </c>
      <c r="FW185" s="307"/>
      <c r="FX185" s="307"/>
      <c r="FY185" s="307"/>
      <c r="FZ185" s="598"/>
      <c r="GA185" s="317"/>
    </row>
    <row r="186" spans="1:189" s="607" customFormat="1" ht="126" customHeight="1" x14ac:dyDescent="0.3">
      <c r="A186" s="600" t="s">
        <v>85</v>
      </c>
      <c r="B186" s="585" t="s">
        <v>77</v>
      </c>
      <c r="C186" s="601" t="s">
        <v>325</v>
      </c>
      <c r="D186" s="587" t="s">
        <v>326</v>
      </c>
      <c r="E186" s="588" t="e">
        <f>E187+E189+E190+#REF!</f>
        <v>#REF!</v>
      </c>
      <c r="F186" s="588" t="e">
        <f>F187+F189+F190+#REF!</f>
        <v>#REF!</v>
      </c>
      <c r="G186" s="588" t="e">
        <f>G187+G189+G190+#REF!</f>
        <v>#REF!</v>
      </c>
      <c r="H186" s="588" t="e">
        <f>H187+H189+H190+#REF!</f>
        <v>#REF!</v>
      </c>
      <c r="I186" s="588" t="e">
        <f>I187+I189+I190+#REF!</f>
        <v>#REF!</v>
      </c>
      <c r="J186" s="588" t="e">
        <f>J187+J189+J190+#REF!</f>
        <v>#REF!</v>
      </c>
      <c r="K186" s="588" t="e">
        <f>K187+K189+K190+#REF!</f>
        <v>#REF!</v>
      </c>
      <c r="L186" s="588" t="e">
        <f>L187+L189+L190+#REF!</f>
        <v>#REF!</v>
      </c>
      <c r="M186" s="588" t="e">
        <f>M187+M189+M190+#REF!</f>
        <v>#REF!</v>
      </c>
      <c r="N186" s="588" t="e">
        <f>N187+N189+N190+#REF!</f>
        <v>#REF!</v>
      </c>
      <c r="O186" s="588" t="e">
        <f>O187+O189+O190+#REF!</f>
        <v>#REF!</v>
      </c>
      <c r="P186" s="588" t="e">
        <f>P187+P189+P190+#REF!</f>
        <v>#REF!</v>
      </c>
      <c r="Q186" s="358" t="e">
        <f>Q187+Q189+Q190+#REF!</f>
        <v>#REF!</v>
      </c>
      <c r="R186" s="358" t="e">
        <f>R187+R189+R190+#REF!</f>
        <v>#REF!</v>
      </c>
      <c r="S186" s="358" t="e">
        <f>S187+S189+S190+#REF!</f>
        <v>#REF!</v>
      </c>
      <c r="T186" s="358" t="e">
        <f>T189+T190+#REF!</f>
        <v>#REF!</v>
      </c>
      <c r="U186" s="358" t="e">
        <f>U189+U190+#REF!</f>
        <v>#REF!</v>
      </c>
      <c r="V186" s="358" t="e">
        <f>V189+V190+#REF!</f>
        <v>#REF!</v>
      </c>
      <c r="W186" s="358" t="e">
        <f>W189+W190+#REF!</f>
        <v>#REF!</v>
      </c>
      <c r="X186" s="358" t="e">
        <f>X189+X190+#REF!</f>
        <v>#REF!</v>
      </c>
      <c r="Y186" s="358" t="e">
        <f>Y189+Y190+#REF!</f>
        <v>#REF!</v>
      </c>
      <c r="Z186" s="358" t="e">
        <f>Z189+Z190+#REF!</f>
        <v>#REF!</v>
      </c>
      <c r="AA186" s="358" t="e">
        <f>AA189+AA190+#REF!</f>
        <v>#REF!</v>
      </c>
      <c r="AB186" s="358" t="e">
        <f>AB189+AB190+#REF!</f>
        <v>#REF!</v>
      </c>
      <c r="AC186" s="358" t="e">
        <f>AC189+AC190+#REF!</f>
        <v>#REF!</v>
      </c>
      <c r="AD186" s="358" t="e">
        <f>AD189+AD190+#REF!</f>
        <v>#REF!</v>
      </c>
      <c r="AE186" s="358" t="e">
        <f>AE189+AE190+#REF!</f>
        <v>#REF!</v>
      </c>
      <c r="AF186" s="358" t="e">
        <f>AF189+AF190+#REF!</f>
        <v>#REF!</v>
      </c>
      <c r="AG186" s="358" t="e">
        <f>AG189+AG190+#REF!</f>
        <v>#REF!</v>
      </c>
      <c r="AH186" s="358" t="e">
        <f>AH189+AH190+#REF!</f>
        <v>#REF!</v>
      </c>
      <c r="AI186" s="358">
        <v>0</v>
      </c>
      <c r="AJ186" s="358" t="e">
        <f>AJ189+AJ190+#REF!</f>
        <v>#REF!</v>
      </c>
      <c r="AK186" s="358" t="e">
        <f>Z186-AJ186</f>
        <v>#REF!</v>
      </c>
      <c r="AL186" s="358" t="e">
        <f>AF186-AJ186</f>
        <v>#REF!</v>
      </c>
      <c r="AM186" s="1148" t="s">
        <v>327</v>
      </c>
      <c r="AN186" s="602" t="s">
        <v>328</v>
      </c>
      <c r="AO186" s="589">
        <v>1</v>
      </c>
      <c r="AP186" s="603">
        <f>AP189+AP190</f>
        <v>1005555.7605100001</v>
      </c>
      <c r="AQ186" s="603">
        <f>AQ189+AQ190</f>
        <v>61971.978049999998</v>
      </c>
      <c r="AR186" s="603" t="e">
        <f>AR189+AR190</f>
        <v>#REF!</v>
      </c>
      <c r="AS186" s="358" t="e">
        <f>AT186+AU186</f>
        <v>#REF!</v>
      </c>
      <c r="AT186" s="358" t="e">
        <f>AT189+AT190+#REF!</f>
        <v>#REF!</v>
      </c>
      <c r="AU186" s="358" t="e">
        <f>AU189+AU190+#REF!</f>
        <v>#REF!</v>
      </c>
      <c r="AV186" s="358">
        <f>AV189+AV190</f>
        <v>0</v>
      </c>
      <c r="AW186" s="358">
        <f>AW189+AW190</f>
        <v>0</v>
      </c>
      <c r="AX186" s="358" t="e">
        <f>AX189+AX190+#REF!</f>
        <v>#REF!</v>
      </c>
      <c r="AY186" s="358" t="e">
        <f>AZ186+BA186</f>
        <v>#REF!</v>
      </c>
      <c r="AZ186" s="358" t="e">
        <f>AZ189+AZ190+#REF!</f>
        <v>#REF!</v>
      </c>
      <c r="BA186" s="358" t="e">
        <f>BA189+BA190+#REF!</f>
        <v>#REF!</v>
      </c>
      <c r="BB186" s="358" t="e">
        <f>BB189+BB190+#REF!</f>
        <v>#REF!</v>
      </c>
      <c r="BC186" s="358" t="e">
        <f>BC189+BC190+#REF!</f>
        <v>#REF!</v>
      </c>
      <c r="BD186" s="358" t="e">
        <f>BD189+BD190+#REF!</f>
        <v>#REF!</v>
      </c>
      <c r="BE186" s="358" t="e">
        <f>BE189+BE190+#REF!</f>
        <v>#REF!</v>
      </c>
      <c r="BF186" s="358" t="e">
        <f>BF189+BF190+#REF!</f>
        <v>#REF!</v>
      </c>
      <c r="BG186" s="358" t="e">
        <f>BG189+BG190+#REF!</f>
        <v>#REF!</v>
      </c>
      <c r="BH186" s="358" t="e">
        <f>BI186+BJ186</f>
        <v>#REF!</v>
      </c>
      <c r="BI186" s="358" t="e">
        <f>BI189+BI190+#REF!</f>
        <v>#REF!</v>
      </c>
      <c r="BJ186" s="358" t="e">
        <f>BJ189+BJ190+#REF!</f>
        <v>#REF!</v>
      </c>
      <c r="BK186" s="604">
        <v>1</v>
      </c>
      <c r="BL186" s="275">
        <f>BL189+BL190</f>
        <v>500000</v>
      </c>
      <c r="BM186" s="358" t="e">
        <f>BN186+BO186</f>
        <v>#REF!</v>
      </c>
      <c r="BN186" s="358" t="e">
        <f>BN189+BN190+#REF!</f>
        <v>#REF!</v>
      </c>
      <c r="BO186" s="358" t="e">
        <f>BO189+BO190+#REF!</f>
        <v>#REF!</v>
      </c>
      <c r="BP186" s="358" t="e">
        <f>BQ186+BR186</f>
        <v>#REF!</v>
      </c>
      <c r="BQ186" s="358" t="e">
        <f>BQ189+BQ190+#REF!</f>
        <v>#REF!</v>
      </c>
      <c r="BR186" s="358" t="e">
        <f>BR189+BR190+#REF!</f>
        <v>#REF!</v>
      </c>
      <c r="BS186" s="358" t="e">
        <f>BT186+BU186</f>
        <v>#REF!</v>
      </c>
      <c r="BT186" s="358" t="e">
        <f>BT189+BT190+#REF!</f>
        <v>#REF!</v>
      </c>
      <c r="BU186" s="358" t="e">
        <f>BU189+BU190+#REF!</f>
        <v>#REF!</v>
      </c>
      <c r="BV186" s="358" t="e">
        <f>BW186+BX186</f>
        <v>#REF!</v>
      </c>
      <c r="BW186" s="358" t="e">
        <f>BW189+BW190+#REF!</f>
        <v>#REF!</v>
      </c>
      <c r="BX186" s="358" t="e">
        <f>BX189+BX190+#REF!</f>
        <v>#REF!</v>
      </c>
      <c r="BY186" s="358" t="e">
        <f>BZ186+CA186</f>
        <v>#REF!</v>
      </c>
      <c r="BZ186" s="605" t="e">
        <f>CC186-BI186</f>
        <v>#REF!</v>
      </c>
      <c r="CA186" s="358" t="e">
        <f>CA189+CA190+#REF!</f>
        <v>#REF!</v>
      </c>
      <c r="CB186" s="358" t="e">
        <f>CC186+CD186</f>
        <v>#REF!</v>
      </c>
      <c r="CC186" s="358" t="e">
        <f>CC189+CC190+#REF!</f>
        <v>#REF!</v>
      </c>
      <c r="CD186" s="358" t="e">
        <f>CD189+CD190+#REF!</f>
        <v>#REF!</v>
      </c>
      <c r="CE186" s="358">
        <v>1</v>
      </c>
      <c r="CF186" s="275">
        <f>CF189+CF190</f>
        <v>500000</v>
      </c>
      <c r="CG186" s="606"/>
      <c r="CH186" s="358" t="e">
        <f>CI186+CJ186</f>
        <v>#REF!</v>
      </c>
      <c r="CI186" s="358" t="e">
        <f>CI189+CI190+#REF!</f>
        <v>#REF!</v>
      </c>
      <c r="CJ186" s="358" t="e">
        <f>CJ189+CJ190+#REF!</f>
        <v>#REF!</v>
      </c>
      <c r="CK186" s="358">
        <f>CK189+CK190</f>
        <v>0</v>
      </c>
      <c r="CL186" s="358">
        <f>CL189+CL190</f>
        <v>0</v>
      </c>
      <c r="CM186" s="358" t="e">
        <f>CM189+CM190+#REF!</f>
        <v>#REF!</v>
      </c>
      <c r="CN186" s="358" t="e">
        <f>CN187+CN190</f>
        <v>#REF!</v>
      </c>
      <c r="CO186" s="358" t="e">
        <f>CO187+CO190</f>
        <v>#REF!</v>
      </c>
      <c r="CP186" s="358" t="e">
        <f>CP187+CP190</f>
        <v>#REF!</v>
      </c>
      <c r="CQ186" s="358" t="e">
        <f>CR186+CS186</f>
        <v>#REF!</v>
      </c>
      <c r="CR186" s="358" t="e">
        <f>CR189+CR190+#REF!</f>
        <v>#REF!</v>
      </c>
      <c r="CS186" s="358" t="e">
        <f>CS189+CS190+#REF!</f>
        <v>#REF!</v>
      </c>
      <c r="CT186" s="358" t="e">
        <f>CU186+CV186</f>
        <v>#REF!</v>
      </c>
      <c r="CU186" s="358" t="e">
        <f>DA186-CR186</f>
        <v>#REF!</v>
      </c>
      <c r="CV186" s="358" t="e">
        <f>CV189+CV190+#REF!</f>
        <v>#REF!</v>
      </c>
      <c r="CW186" s="358" t="e">
        <f>CX186+CY186</f>
        <v>#REF!</v>
      </c>
      <c r="CX186" s="358" t="e">
        <f>CX189+CX190+#REF!</f>
        <v>#REF!</v>
      </c>
      <c r="CY186" s="358" t="e">
        <f>CY189+CY190+#REF!</f>
        <v>#REF!</v>
      </c>
      <c r="CZ186" s="358" t="e">
        <f>DA186+DB186</f>
        <v>#REF!</v>
      </c>
      <c r="DA186" s="358" t="e">
        <f>DA189+DA190+#REF!</f>
        <v>#REF!</v>
      </c>
      <c r="DB186" s="358" t="e">
        <f>DB189+DB190+#REF!</f>
        <v>#REF!</v>
      </c>
      <c r="DC186" s="358"/>
      <c r="DD186" s="358"/>
      <c r="DE186" s="358"/>
      <c r="DF186" s="358" t="e">
        <f t="shared" si="507"/>
        <v>#REF!</v>
      </c>
      <c r="DG186" s="358" t="e">
        <f>DG189+DG190+#REF!</f>
        <v>#REF!</v>
      </c>
      <c r="DH186" s="358" t="e">
        <f>DH189+DH190+#REF!</f>
        <v>#REF!</v>
      </c>
      <c r="DI186" s="358">
        <f>DJ186+DL186</f>
        <v>451035.16833000001</v>
      </c>
      <c r="DJ186" s="358">
        <f>DJ188+DJ191</f>
        <v>451035.16833000001</v>
      </c>
      <c r="DK186" s="358"/>
      <c r="DL186" s="358"/>
      <c r="DM186" s="588" t="e">
        <f t="shared" ref="DM186:DM226" si="527">DO186+DP186+DQ186</f>
        <v>#REF!</v>
      </c>
      <c r="DN186" s="590" t="e">
        <f t="shared" si="502"/>
        <v>#REF!</v>
      </c>
      <c r="DO186" s="588" t="e">
        <f>DO189+DO190+#REF!</f>
        <v>#REF!</v>
      </c>
      <c r="DP186" s="588"/>
      <c r="DQ186" s="588"/>
      <c r="DR186" s="588" t="e">
        <f>DT186</f>
        <v>#REF!</v>
      </c>
      <c r="DS186" s="591" t="e">
        <f>DR186/DI186</f>
        <v>#REF!</v>
      </c>
      <c r="DT186" s="588" t="e">
        <f>DT189+DT190+#REF!</f>
        <v>#REF!</v>
      </c>
      <c r="DU186" s="588"/>
      <c r="DV186" s="588"/>
      <c r="DW186" s="588"/>
      <c r="DX186" s="358">
        <f>DZ186+EB186+ED186</f>
        <v>341506.67053</v>
      </c>
      <c r="DY186" s="281">
        <f>DX186/DI186</f>
        <v>0.75716195655975227</v>
      </c>
      <c r="DZ186" s="358">
        <f>DZ188+DZ191</f>
        <v>341506.67053</v>
      </c>
      <c r="EA186" s="281">
        <f>DZ186/DJ186</f>
        <v>0.75716195655975227</v>
      </c>
      <c r="EB186" s="274"/>
      <c r="EC186" s="590"/>
      <c r="ED186" s="274"/>
      <c r="EE186" s="590"/>
      <c r="EF186" s="588">
        <f t="shared" si="504"/>
        <v>109528.49779999998</v>
      </c>
      <c r="EG186" s="227">
        <f t="shared" si="503"/>
        <v>0.2428380434402477</v>
      </c>
      <c r="EH186" s="588">
        <f>EH188+EH191</f>
        <v>109528.49779999998</v>
      </c>
      <c r="EI186" s="588"/>
      <c r="EJ186" s="588"/>
      <c r="EK186" s="588">
        <f t="shared" si="510"/>
        <v>341506.67053</v>
      </c>
      <c r="EL186" s="281">
        <f t="shared" si="493"/>
        <v>0.75716195655975227</v>
      </c>
      <c r="EM186" s="281" t="e">
        <f>EK186/DM186</f>
        <v>#REF!</v>
      </c>
      <c r="EN186" s="281"/>
      <c r="EO186" s="281"/>
      <c r="EP186" s="281"/>
      <c r="EQ186" s="281"/>
      <c r="ER186" s="281"/>
      <c r="ES186" s="588">
        <f>ES188+ES191</f>
        <v>341506.67053</v>
      </c>
      <c r="ET186" s="281">
        <f t="shared" si="495"/>
        <v>0.75716195655975227</v>
      </c>
      <c r="EU186" s="588"/>
      <c r="EV186" s="281"/>
      <c r="EW186" s="588"/>
      <c r="EX186" s="281"/>
      <c r="EY186" s="358">
        <f t="shared" si="517"/>
        <v>109528.49779999998</v>
      </c>
      <c r="EZ186" s="281">
        <f t="shared" si="496"/>
        <v>0.2428380434402477</v>
      </c>
      <c r="FA186" s="358">
        <f>FA188+FA191</f>
        <v>109528.49779999998</v>
      </c>
      <c r="FB186" s="358"/>
      <c r="FC186" s="358"/>
      <c r="FD186" s="588">
        <f>FD188+FD191</f>
        <v>550770.33127000008</v>
      </c>
      <c r="FE186" s="281">
        <f t="shared" si="497"/>
        <v>1.2211250251488788</v>
      </c>
      <c r="FF186" s="588">
        <f>FF188+FF191</f>
        <v>550770.33127000008</v>
      </c>
      <c r="FG186" s="281">
        <f t="shared" si="498"/>
        <v>1.2211250251488788</v>
      </c>
      <c r="FH186" s="358"/>
      <c r="FI186" s="358"/>
      <c r="FJ186" s="358"/>
      <c r="FK186" s="358"/>
      <c r="FL186" s="588" t="e">
        <f>FN186+FO186</f>
        <v>#REF!</v>
      </c>
      <c r="FM186" s="281" t="e">
        <f>FL186/DI186</f>
        <v>#REF!</v>
      </c>
      <c r="FN186" s="588" t="e">
        <f>FN189+FN190+#REF!</f>
        <v>#REF!</v>
      </c>
      <c r="FO186" s="281" t="e">
        <f>FN186/DJ186</f>
        <v>#REF!</v>
      </c>
      <c r="FP186" s="358"/>
      <c r="FQ186" s="358"/>
      <c r="FR186" s="358"/>
      <c r="FS186" s="592" t="e">
        <f>FS189+FS190+#REF!</f>
        <v>#REF!</v>
      </c>
      <c r="FT186" s="588">
        <f>FV186</f>
        <v>0</v>
      </c>
      <c r="FU186" s="281">
        <f t="shared" si="501"/>
        <v>0</v>
      </c>
      <c r="FV186" s="588">
        <f>FV188+FV191</f>
        <v>0</v>
      </c>
      <c r="FW186" s="358"/>
      <c r="FX186" s="358"/>
      <c r="FY186" s="358"/>
      <c r="FZ186" s="592" t="e">
        <f>FZ189+FZ190+#REF!</f>
        <v>#REF!</v>
      </c>
      <c r="GA186" s="302" t="s">
        <v>329</v>
      </c>
    </row>
    <row r="187" spans="1:189" s="615" customFormat="1" ht="35.25" hidden="1" customHeight="1" x14ac:dyDescent="0.25">
      <c r="A187" s="608"/>
      <c r="B187" s="318"/>
      <c r="C187" s="245" t="s">
        <v>330</v>
      </c>
      <c r="D187" s="609" t="s">
        <v>331</v>
      </c>
      <c r="E187" s="321">
        <f t="shared" ref="E187:E196" si="528">F187+G187</f>
        <v>0</v>
      </c>
      <c r="F187" s="321"/>
      <c r="G187" s="321"/>
      <c r="H187" s="321">
        <f t="shared" ref="H187:H196" si="529">I187+J187</f>
        <v>436177.55</v>
      </c>
      <c r="I187" s="321">
        <f t="shared" ref="I187:J190" si="530">L187-F187</f>
        <v>436177.55</v>
      </c>
      <c r="J187" s="321">
        <f t="shared" si="530"/>
        <v>0</v>
      </c>
      <c r="K187" s="321">
        <f t="shared" ref="K187:K196" si="531">L187+M187</f>
        <v>436177.55</v>
      </c>
      <c r="L187" s="321">
        <v>436177.55</v>
      </c>
      <c r="M187" s="321"/>
      <c r="N187" s="321"/>
      <c r="O187" s="321"/>
      <c r="P187" s="321"/>
      <c r="Q187" s="322">
        <f t="shared" ref="Q187:Q196" si="532">R187+S187</f>
        <v>436177.55</v>
      </c>
      <c r="R187" s="322">
        <v>436177.55</v>
      </c>
      <c r="S187" s="322"/>
      <c r="T187" s="322"/>
      <c r="U187" s="322"/>
      <c r="V187" s="322"/>
      <c r="W187" s="322"/>
      <c r="X187" s="322"/>
      <c r="Y187" s="322"/>
      <c r="Z187" s="322"/>
      <c r="AA187" s="322"/>
      <c r="AB187" s="322"/>
      <c r="AC187" s="322"/>
      <c r="AD187" s="322"/>
      <c r="AE187" s="322"/>
      <c r="AF187" s="322"/>
      <c r="AG187" s="322"/>
      <c r="AH187" s="322"/>
      <c r="AI187" s="322">
        <v>0</v>
      </c>
      <c r="AJ187" s="322"/>
      <c r="AK187" s="322"/>
      <c r="AL187" s="322"/>
      <c r="AM187" s="1148"/>
      <c r="AN187" s="322"/>
      <c r="AO187" s="610">
        <v>1</v>
      </c>
      <c r="AP187" s="322"/>
      <c r="AQ187" s="322"/>
      <c r="AR187" s="322"/>
      <c r="AS187" s="322"/>
      <c r="AT187" s="322"/>
      <c r="AU187" s="322"/>
      <c r="AV187" s="322"/>
      <c r="AW187" s="322"/>
      <c r="AX187" s="322"/>
      <c r="AY187" s="322"/>
      <c r="AZ187" s="322"/>
      <c r="BA187" s="322"/>
      <c r="BB187" s="322"/>
      <c r="BC187" s="322"/>
      <c r="BD187" s="322"/>
      <c r="BE187" s="322"/>
      <c r="BF187" s="322"/>
      <c r="BG187" s="322"/>
      <c r="BH187" s="322"/>
      <c r="BI187" s="322"/>
      <c r="BJ187" s="322"/>
      <c r="BK187" s="611">
        <v>1</v>
      </c>
      <c r="BL187" s="248">
        <f t="shared" ref="BL187:BL196" si="533">AY187</f>
        <v>0</v>
      </c>
      <c r="BM187" s="248"/>
      <c r="BN187" s="248"/>
      <c r="BO187" s="248"/>
      <c r="BP187" s="248"/>
      <c r="BQ187" s="248"/>
      <c r="BR187" s="248"/>
      <c r="BS187" s="248"/>
      <c r="BT187" s="248"/>
      <c r="BU187" s="248"/>
      <c r="BV187" s="322"/>
      <c r="BW187" s="322"/>
      <c r="BX187" s="322"/>
      <c r="BY187" s="322"/>
      <c r="BZ187" s="322"/>
      <c r="CA187" s="322"/>
      <c r="CB187" s="322"/>
      <c r="CC187" s="322"/>
      <c r="CD187" s="322"/>
      <c r="CE187" s="322">
        <v>1</v>
      </c>
      <c r="CF187" s="248">
        <f t="shared" ref="CF187:CF196" si="534">BV187</f>
        <v>0</v>
      </c>
      <c r="CG187" s="322"/>
      <c r="CH187" s="322"/>
      <c r="CI187" s="322"/>
      <c r="CJ187" s="322"/>
      <c r="CK187" s="322"/>
      <c r="CL187" s="322"/>
      <c r="CM187" s="322"/>
      <c r="CN187" s="322" t="e">
        <f>CN189+CN194</f>
        <v>#REF!</v>
      </c>
      <c r="CO187" s="322" t="e">
        <f>CO189+CO194</f>
        <v>#REF!</v>
      </c>
      <c r="CP187" s="322" t="e">
        <f>CP189+CP194</f>
        <v>#REF!</v>
      </c>
      <c r="CQ187" s="322"/>
      <c r="CR187" s="322"/>
      <c r="CS187" s="322"/>
      <c r="CT187" s="322"/>
      <c r="CU187" s="322"/>
      <c r="CV187" s="322"/>
      <c r="CW187" s="322"/>
      <c r="CX187" s="322"/>
      <c r="CY187" s="322"/>
      <c r="CZ187" s="322"/>
      <c r="DA187" s="322"/>
      <c r="DB187" s="322"/>
      <c r="DC187" s="322"/>
      <c r="DD187" s="322"/>
      <c r="DE187" s="322"/>
      <c r="DF187" s="322"/>
      <c r="DG187" s="322"/>
      <c r="DH187" s="322"/>
      <c r="DI187" s="322"/>
      <c r="DJ187" s="322"/>
      <c r="DK187" s="322"/>
      <c r="DL187" s="322"/>
      <c r="DM187" s="321"/>
      <c r="DN187" s="582"/>
      <c r="DO187" s="321"/>
      <c r="DP187" s="321"/>
      <c r="DQ187" s="321"/>
      <c r="DR187" s="321"/>
      <c r="DS187" s="612"/>
      <c r="DT187" s="321"/>
      <c r="DU187" s="321"/>
      <c r="DV187" s="321"/>
      <c r="DW187" s="321"/>
      <c r="DX187" s="322">
        <f>DZ187</f>
        <v>0</v>
      </c>
      <c r="DY187" s="281" t="e">
        <f t="shared" ref="DY187:DY236" si="535">DX187/DI187</f>
        <v>#DIV/0!</v>
      </c>
      <c r="DZ187" s="322"/>
      <c r="EA187" s="281" t="e">
        <f t="shared" ref="EA187:EA211" si="536">DZ187/DJ187</f>
        <v>#DIV/0!</v>
      </c>
      <c r="EB187" s="247"/>
      <c r="EC187" s="582"/>
      <c r="ED187" s="247"/>
      <c r="EE187" s="582"/>
      <c r="EF187" s="321"/>
      <c r="EG187" s="227" t="e">
        <f t="shared" si="503"/>
        <v>#DIV/0!</v>
      </c>
      <c r="EH187" s="321"/>
      <c r="EI187" s="321"/>
      <c r="EJ187" s="321"/>
      <c r="EK187" s="321"/>
      <c r="EL187" s="253"/>
      <c r="EM187" s="253"/>
      <c r="EN187" s="253"/>
      <c r="EO187" s="253"/>
      <c r="EP187" s="253"/>
      <c r="EQ187" s="253"/>
      <c r="ER187" s="253"/>
      <c r="ES187" s="321"/>
      <c r="ET187" s="253"/>
      <c r="EU187" s="321"/>
      <c r="EV187" s="322"/>
      <c r="EW187" s="321"/>
      <c r="EX187" s="322"/>
      <c r="EY187" s="322"/>
      <c r="EZ187" s="228" t="e">
        <f t="shared" si="496"/>
        <v>#DIV/0!</v>
      </c>
      <c r="FA187" s="322"/>
      <c r="FB187" s="322"/>
      <c r="FC187" s="322"/>
      <c r="FD187" s="321"/>
      <c r="FE187" s="253" t="e">
        <f t="shared" si="497"/>
        <v>#DIV/0!</v>
      </c>
      <c r="FF187" s="321"/>
      <c r="FG187" s="253" t="e">
        <f t="shared" si="498"/>
        <v>#DIV/0!</v>
      </c>
      <c r="FH187" s="322"/>
      <c r="FI187" s="322"/>
      <c r="FJ187" s="322"/>
      <c r="FK187" s="322"/>
      <c r="FL187" s="321"/>
      <c r="FM187" s="253" t="e">
        <f>FL187/DI187</f>
        <v>#DIV/0!</v>
      </c>
      <c r="FN187" s="321"/>
      <c r="FO187" s="253" t="e">
        <f>FN187/DJ187</f>
        <v>#DIV/0!</v>
      </c>
      <c r="FP187" s="322"/>
      <c r="FQ187" s="322"/>
      <c r="FR187" s="322"/>
      <c r="FS187" s="613"/>
      <c r="FT187" s="321"/>
      <c r="FU187" s="253" t="e">
        <f t="shared" si="501"/>
        <v>#DIV/0!</v>
      </c>
      <c r="FV187" s="321"/>
      <c r="FW187" s="322"/>
      <c r="FX187" s="322"/>
      <c r="FY187" s="322"/>
      <c r="FZ187" s="613"/>
      <c r="GA187" s="614"/>
    </row>
    <row r="188" spans="1:189" s="619" customFormat="1" ht="37.5" hidden="1" customHeight="1" x14ac:dyDescent="0.25">
      <c r="A188" s="616"/>
      <c r="B188" s="303"/>
      <c r="C188" s="352" t="s">
        <v>332</v>
      </c>
      <c r="D188" s="617"/>
      <c r="E188" s="306"/>
      <c r="F188" s="306"/>
      <c r="G188" s="306"/>
      <c r="H188" s="306"/>
      <c r="I188" s="306"/>
      <c r="J188" s="306"/>
      <c r="K188" s="306"/>
      <c r="L188" s="306"/>
      <c r="M188" s="306"/>
      <c r="N188" s="306"/>
      <c r="O188" s="306"/>
      <c r="P188" s="306"/>
      <c r="Q188" s="307"/>
      <c r="R188" s="307"/>
      <c r="S188" s="307"/>
      <c r="T188" s="307"/>
      <c r="U188" s="307"/>
      <c r="V188" s="307"/>
      <c r="W188" s="307"/>
      <c r="X188" s="307"/>
      <c r="Y188" s="307"/>
      <c r="Z188" s="307"/>
      <c r="AA188" s="307"/>
      <c r="AB188" s="307"/>
      <c r="AC188" s="307"/>
      <c r="AD188" s="307"/>
      <c r="AE188" s="307"/>
      <c r="AF188" s="307"/>
      <c r="AG188" s="307"/>
      <c r="AH188" s="307"/>
      <c r="AI188" s="307"/>
      <c r="AJ188" s="307"/>
      <c r="AK188" s="307"/>
      <c r="AL188" s="307"/>
      <c r="AM188" s="1148"/>
      <c r="AN188" s="307"/>
      <c r="AO188" s="595"/>
      <c r="AP188" s="307"/>
      <c r="AQ188" s="307"/>
      <c r="AR188" s="307"/>
      <c r="AS188" s="307"/>
      <c r="AT188" s="307"/>
      <c r="AU188" s="307"/>
      <c r="AV188" s="307"/>
      <c r="AW188" s="307"/>
      <c r="AX188" s="307"/>
      <c r="AY188" s="307"/>
      <c r="AZ188" s="307"/>
      <c r="BA188" s="307"/>
      <c r="BB188" s="307"/>
      <c r="BC188" s="307"/>
      <c r="BD188" s="307"/>
      <c r="BE188" s="307"/>
      <c r="BF188" s="307"/>
      <c r="BG188" s="307"/>
      <c r="BH188" s="307"/>
      <c r="BI188" s="307"/>
      <c r="BJ188" s="307"/>
      <c r="BK188" s="596"/>
      <c r="BL188" s="294"/>
      <c r="BM188" s="294"/>
      <c r="BN188" s="294"/>
      <c r="BO188" s="294"/>
      <c r="BP188" s="294"/>
      <c r="BQ188" s="294"/>
      <c r="BR188" s="294"/>
      <c r="BS188" s="294"/>
      <c r="BT188" s="294"/>
      <c r="BU188" s="294"/>
      <c r="BV188" s="307"/>
      <c r="BW188" s="307"/>
      <c r="BX188" s="307"/>
      <c r="BY188" s="307"/>
      <c r="BZ188" s="307"/>
      <c r="CA188" s="307"/>
      <c r="CB188" s="307"/>
      <c r="CC188" s="307"/>
      <c r="CD188" s="307"/>
      <c r="CE188" s="307"/>
      <c r="CF188" s="294"/>
      <c r="CG188" s="307"/>
      <c r="CH188" s="307"/>
      <c r="CI188" s="307"/>
      <c r="CJ188" s="307"/>
      <c r="CK188" s="307"/>
      <c r="CL188" s="307"/>
      <c r="CM188" s="307"/>
      <c r="CN188" s="307"/>
      <c r="CO188" s="307"/>
      <c r="CP188" s="307"/>
      <c r="CQ188" s="307"/>
      <c r="CR188" s="307"/>
      <c r="CS188" s="307"/>
      <c r="CT188" s="307"/>
      <c r="CU188" s="307"/>
      <c r="CV188" s="307"/>
      <c r="CW188" s="307"/>
      <c r="CX188" s="307"/>
      <c r="CY188" s="307"/>
      <c r="CZ188" s="307"/>
      <c r="DA188" s="307"/>
      <c r="DB188" s="307"/>
      <c r="DC188" s="307"/>
      <c r="DD188" s="307"/>
      <c r="DE188" s="307"/>
      <c r="DF188" s="307"/>
      <c r="DG188" s="307"/>
      <c r="DH188" s="307"/>
      <c r="DI188" s="307">
        <f>DJ188</f>
        <v>372655.16833000001</v>
      </c>
      <c r="DJ188" s="307">
        <f>DJ189+DJ190</f>
        <v>372655.16833000001</v>
      </c>
      <c r="DK188" s="307"/>
      <c r="DL188" s="307"/>
      <c r="DM188" s="306"/>
      <c r="DN188" s="597"/>
      <c r="DO188" s="306"/>
      <c r="DP188" s="306"/>
      <c r="DQ188" s="306"/>
      <c r="DR188" s="306"/>
      <c r="DS188" s="599"/>
      <c r="DT188" s="306"/>
      <c r="DU188" s="306"/>
      <c r="DV188" s="306"/>
      <c r="DW188" s="306"/>
      <c r="DX188" s="307">
        <f>DZ188</f>
        <v>281911.43732000003</v>
      </c>
      <c r="DY188" s="312">
        <f t="shared" si="535"/>
        <v>0.75649410306945475</v>
      </c>
      <c r="DZ188" s="307">
        <f>DZ189+DZ190</f>
        <v>281911.43732000003</v>
      </c>
      <c r="EA188" s="312">
        <f t="shared" si="536"/>
        <v>0.75649410306945475</v>
      </c>
      <c r="EB188" s="293"/>
      <c r="EC188" s="597"/>
      <c r="ED188" s="293"/>
      <c r="EE188" s="597"/>
      <c r="EF188" s="306">
        <f>EH188</f>
        <v>90743.731009999989</v>
      </c>
      <c r="EG188" s="227">
        <f t="shared" si="503"/>
        <v>0.24350589693054528</v>
      </c>
      <c r="EH188" s="306">
        <f t="shared" ref="EH188:EH193" si="537">DJ188-DZ188</f>
        <v>90743.731009999989</v>
      </c>
      <c r="EI188" s="306"/>
      <c r="EJ188" s="306"/>
      <c r="EK188" s="306">
        <f>ES188</f>
        <v>281911.43732000003</v>
      </c>
      <c r="EL188" s="312">
        <f t="shared" ref="EL188:EL230" si="538">EK188/DI188</f>
        <v>0.75649410306945475</v>
      </c>
      <c r="EM188" s="312"/>
      <c r="EN188" s="312"/>
      <c r="EO188" s="312"/>
      <c r="EP188" s="312"/>
      <c r="EQ188" s="312"/>
      <c r="ER188" s="312"/>
      <c r="ES188" s="306">
        <f>SUM(ES189:ES190)</f>
        <v>281911.43732000003</v>
      </c>
      <c r="ET188" s="312">
        <f t="shared" ref="ET188:ET211" si="539">ES188/DJ188</f>
        <v>0.75649410306945475</v>
      </c>
      <c r="EU188" s="306"/>
      <c r="EV188" s="307"/>
      <c r="EW188" s="306"/>
      <c r="EX188" s="307"/>
      <c r="EY188" s="307">
        <f>FA188</f>
        <v>90743.731009999989</v>
      </c>
      <c r="EZ188" s="228">
        <f t="shared" si="496"/>
        <v>0.24350589693054528</v>
      </c>
      <c r="FA188" s="307">
        <f t="shared" ref="FA188:FA196" si="540">DJ188-ES188</f>
        <v>90743.731009999989</v>
      </c>
      <c r="FB188" s="307"/>
      <c r="FC188" s="307"/>
      <c r="FD188" s="306">
        <f>FD189+FD190</f>
        <v>452308.99765000003</v>
      </c>
      <c r="FE188" s="312">
        <f t="shared" si="497"/>
        <v>1.2137467452201376</v>
      </c>
      <c r="FF188" s="306">
        <f>FF189+FF190</f>
        <v>452308.99765000003</v>
      </c>
      <c r="FG188" s="312">
        <f t="shared" si="498"/>
        <v>1.2137467452201376</v>
      </c>
      <c r="FH188" s="307"/>
      <c r="FI188" s="307"/>
      <c r="FJ188" s="307"/>
      <c r="FK188" s="307"/>
      <c r="FL188" s="306"/>
      <c r="FM188" s="312"/>
      <c r="FN188" s="306"/>
      <c r="FO188" s="312"/>
      <c r="FP188" s="307"/>
      <c r="FQ188" s="307"/>
      <c r="FR188" s="307"/>
      <c r="FS188" s="598"/>
      <c r="FT188" s="306">
        <f>FV188</f>
        <v>0</v>
      </c>
      <c r="FU188" s="312">
        <f t="shared" si="501"/>
        <v>0</v>
      </c>
      <c r="FV188" s="306">
        <f>SUM(FV189:FV190)</f>
        <v>0</v>
      </c>
      <c r="FW188" s="307"/>
      <c r="FX188" s="307"/>
      <c r="FY188" s="307"/>
      <c r="FZ188" s="598"/>
      <c r="GA188" s="618"/>
    </row>
    <row r="189" spans="1:189" s="313" customFormat="1" ht="22.5" hidden="1" customHeight="1" x14ac:dyDescent="0.25">
      <c r="A189" s="620"/>
      <c r="B189" s="621"/>
      <c r="C189" s="352" t="s">
        <v>333</v>
      </c>
      <c r="D189" s="622" t="s">
        <v>334</v>
      </c>
      <c r="E189" s="306">
        <f t="shared" si="528"/>
        <v>684285.17946000001</v>
      </c>
      <c r="F189" s="306">
        <v>684285.17946000001</v>
      </c>
      <c r="G189" s="306"/>
      <c r="H189" s="306">
        <f t="shared" si="529"/>
        <v>-348163.87715000001</v>
      </c>
      <c r="I189" s="306">
        <f t="shared" si="530"/>
        <v>-348163.87715000001</v>
      </c>
      <c r="J189" s="306">
        <f t="shared" si="530"/>
        <v>0</v>
      </c>
      <c r="K189" s="306">
        <f t="shared" si="531"/>
        <v>336121.30231</v>
      </c>
      <c r="L189" s="306">
        <v>336121.30231</v>
      </c>
      <c r="M189" s="306"/>
      <c r="N189" s="306">
        <f t="shared" ref="N189:N196" si="541">O189+P189</f>
        <v>0</v>
      </c>
      <c r="O189" s="306">
        <f t="shared" ref="O189:P190" si="542">R189-L189</f>
        <v>0</v>
      </c>
      <c r="P189" s="306">
        <f t="shared" si="542"/>
        <v>0</v>
      </c>
      <c r="Q189" s="307">
        <f t="shared" si="532"/>
        <v>336121.30231</v>
      </c>
      <c r="R189" s="307">
        <v>336121.30231</v>
      </c>
      <c r="S189" s="307"/>
      <c r="T189" s="307">
        <f t="shared" ref="T189:T196" si="543">U189+V189</f>
        <v>200000</v>
      </c>
      <c r="U189" s="307">
        <v>200000</v>
      </c>
      <c r="V189" s="307"/>
      <c r="W189" s="307">
        <f t="shared" ref="W189:W196" si="544">X189+Y189</f>
        <v>453276.37428999995</v>
      </c>
      <c r="X189" s="307">
        <f t="shared" ref="X189:Y190" si="545">AA189-U189</f>
        <v>453276.37428999995</v>
      </c>
      <c r="Y189" s="307">
        <f t="shared" si="545"/>
        <v>0</v>
      </c>
      <c r="Z189" s="307">
        <f t="shared" ref="Z189:Z196" si="546">AA189+AB189</f>
        <v>653276.37428999995</v>
      </c>
      <c r="AA189" s="307">
        <v>653276.37428999995</v>
      </c>
      <c r="AB189" s="307"/>
      <c r="AC189" s="307">
        <f t="shared" ref="AC189:AC196" si="547">AD189+AE189</f>
        <v>0</v>
      </c>
      <c r="AD189" s="307">
        <v>0</v>
      </c>
      <c r="AE189" s="307"/>
      <c r="AF189" s="307">
        <f t="shared" ref="AF189:AF196" si="548">AG189+AH189</f>
        <v>653276.37428999995</v>
      </c>
      <c r="AG189" s="307">
        <f>AA189+AD189</f>
        <v>653276.37428999995</v>
      </c>
      <c r="AH189" s="307"/>
      <c r="AI189" s="307">
        <v>0</v>
      </c>
      <c r="AJ189" s="307">
        <f>AA189</f>
        <v>653276.37428999995</v>
      </c>
      <c r="AK189" s="307">
        <f t="shared" ref="AK189:AK199" si="549">Z189-AJ189</f>
        <v>0</v>
      </c>
      <c r="AL189" s="307">
        <f>AF189-AJ189</f>
        <v>0</v>
      </c>
      <c r="AM189" s="1148"/>
      <c r="AN189" s="307"/>
      <c r="AO189" s="595">
        <v>1</v>
      </c>
      <c r="AP189" s="307">
        <v>967185.25055</v>
      </c>
      <c r="AQ189" s="307"/>
      <c r="AR189" s="307">
        <f>AF189-AP189-AQ189</f>
        <v>-313908.87626000005</v>
      </c>
      <c r="AS189" s="307">
        <f t="shared" ref="AS189:AS196" si="550">AT189+AU189</f>
        <v>440000</v>
      </c>
      <c r="AT189" s="307">
        <v>440000</v>
      </c>
      <c r="AU189" s="307"/>
      <c r="AV189" s="307">
        <f t="shared" ref="AV189:AV199" si="551">AW189+AX189</f>
        <v>0</v>
      </c>
      <c r="AW189" s="307"/>
      <c r="AX189" s="307">
        <f>BA189-AU189</f>
        <v>0</v>
      </c>
      <c r="AY189" s="307">
        <f t="shared" ref="AY189:AY196" si="552">AZ189+BA189</f>
        <v>440000</v>
      </c>
      <c r="AZ189" s="307">
        <f>AT189</f>
        <v>440000</v>
      </c>
      <c r="BA189" s="307"/>
      <c r="BB189" s="307">
        <f t="shared" ref="BB189:BB196" si="553">BC189+BD189</f>
        <v>500000</v>
      </c>
      <c r="BC189" s="307">
        <v>500000</v>
      </c>
      <c r="BD189" s="307"/>
      <c r="BE189" s="307">
        <f t="shared" ref="BE189:BE196" si="554">BF189+BG189</f>
        <v>0</v>
      </c>
      <c r="BF189" s="307">
        <f t="shared" ref="BF189:BG190" si="555">BW189-BC189</f>
        <v>0</v>
      </c>
      <c r="BG189" s="307">
        <f t="shared" si="555"/>
        <v>0</v>
      </c>
      <c r="BH189" s="307">
        <f t="shared" ref="BH189:BH196" si="556">BI189+BJ189</f>
        <v>433643.65406999999</v>
      </c>
      <c r="BI189" s="307">
        <v>433643.65406999999</v>
      </c>
      <c r="BJ189" s="307"/>
      <c r="BK189" s="596">
        <v>1</v>
      </c>
      <c r="BL189" s="294">
        <f t="shared" si="533"/>
        <v>440000</v>
      </c>
      <c r="BM189" s="294">
        <f>BN189+BO189</f>
        <v>0</v>
      </c>
      <c r="BN189" s="294"/>
      <c r="BO189" s="294"/>
      <c r="BP189" s="294"/>
      <c r="BQ189" s="294"/>
      <c r="BR189" s="294"/>
      <c r="BS189" s="294">
        <f>BT189+BU189</f>
        <v>440000</v>
      </c>
      <c r="BT189" s="294">
        <f>AZ189-BN189</f>
        <v>440000</v>
      </c>
      <c r="BU189" s="294"/>
      <c r="BV189" s="307">
        <f>BW189+BX189</f>
        <v>500000</v>
      </c>
      <c r="BW189" s="307">
        <v>500000</v>
      </c>
      <c r="BX189" s="307"/>
      <c r="BY189" s="307">
        <f t="shared" ref="BY189:BY196" si="557">BZ189+CA189</f>
        <v>0</v>
      </c>
      <c r="BZ189" s="307">
        <f>CC189-BI189</f>
        <v>0</v>
      </c>
      <c r="CA189" s="307">
        <f>CD189-BX189</f>
        <v>0</v>
      </c>
      <c r="CB189" s="307">
        <f>CC189+CD189</f>
        <v>433643.65406999999</v>
      </c>
      <c r="CC189" s="307">
        <v>433643.65406999999</v>
      </c>
      <c r="CD189" s="307"/>
      <c r="CE189" s="307">
        <v>1</v>
      </c>
      <c r="CF189" s="294">
        <f t="shared" si="534"/>
        <v>500000</v>
      </c>
      <c r="CG189" s="307"/>
      <c r="CH189" s="307">
        <f t="shared" ref="CH189:CH196" si="558">CI189+CJ189</f>
        <v>462000</v>
      </c>
      <c r="CI189" s="307">
        <v>462000</v>
      </c>
      <c r="CJ189" s="307"/>
      <c r="CK189" s="307">
        <f t="shared" ref="CK189:CK199" si="559">CL189+CM189</f>
        <v>0</v>
      </c>
      <c r="CL189" s="307"/>
      <c r="CM189" s="307">
        <f>CS189-CJ189</f>
        <v>0</v>
      </c>
      <c r="CN189" s="307" t="e">
        <f>#REF!+CN195</f>
        <v>#REF!</v>
      </c>
      <c r="CO189" s="307" t="e">
        <f>#REF!+CO195</f>
        <v>#REF!</v>
      </c>
      <c r="CP189" s="307" t="e">
        <f>#REF!+CP195</f>
        <v>#REF!</v>
      </c>
      <c r="CQ189" s="307">
        <f t="shared" ref="CQ189:CQ196" si="560">CR189+CS189</f>
        <v>462000</v>
      </c>
      <c r="CR189" s="307">
        <v>462000</v>
      </c>
      <c r="CS189" s="307"/>
      <c r="CT189" s="307">
        <f>CU189+CV189</f>
        <v>0</v>
      </c>
      <c r="CU189" s="307">
        <f>CA189</f>
        <v>0</v>
      </c>
      <c r="CV189" s="307"/>
      <c r="CW189" s="307">
        <f>CX189+CY189</f>
        <v>381118.73995000002</v>
      </c>
      <c r="CX189" s="307">
        <v>381118.73995000002</v>
      </c>
      <c r="CY189" s="307"/>
      <c r="CZ189" s="307">
        <f t="shared" ref="CZ189:CZ196" si="561">DA189+DB189</f>
        <v>462000</v>
      </c>
      <c r="DA189" s="307">
        <v>462000</v>
      </c>
      <c r="DB189" s="307"/>
      <c r="DC189" s="307"/>
      <c r="DD189" s="307"/>
      <c r="DE189" s="307"/>
      <c r="DF189" s="307">
        <f>DG189+DH189</f>
        <v>-90178.178200000024</v>
      </c>
      <c r="DG189" s="307">
        <f>DJ189-CX189</f>
        <v>-90178.178200000024</v>
      </c>
      <c r="DH189" s="307"/>
      <c r="DI189" s="307">
        <f>DJ189+DL189</f>
        <v>290940.56174999999</v>
      </c>
      <c r="DJ189" s="307">
        <f>'[2]2020_уточн'!$ES$207</f>
        <v>290940.56174999999</v>
      </c>
      <c r="DK189" s="307"/>
      <c r="DL189" s="307"/>
      <c r="DM189" s="588">
        <f t="shared" si="527"/>
        <v>362811.73476000002</v>
      </c>
      <c r="DN189" s="571">
        <f t="shared" si="502"/>
        <v>1.2470304332187192</v>
      </c>
      <c r="DO189" s="306">
        <v>362811.73476000002</v>
      </c>
      <c r="DP189" s="306"/>
      <c r="DQ189" s="306"/>
      <c r="DR189" s="306">
        <f>DT189</f>
        <v>-71871.173010000028</v>
      </c>
      <c r="DS189" s="591">
        <f>DR189/DI189</f>
        <v>-0.2470304332187192</v>
      </c>
      <c r="DT189" s="306">
        <f>DJ189-DO189</f>
        <v>-71871.173010000028</v>
      </c>
      <c r="DU189" s="306"/>
      <c r="DV189" s="306"/>
      <c r="DW189" s="306"/>
      <c r="DX189" s="307">
        <f>DZ189+EB189+ED189</f>
        <v>207251.44558</v>
      </c>
      <c r="DY189" s="312">
        <f t="shared" si="535"/>
        <v>0.71234978145841155</v>
      </c>
      <c r="DZ189" s="307">
        <v>207251.44558</v>
      </c>
      <c r="EA189" s="312">
        <f t="shared" si="536"/>
        <v>0.71234978145841155</v>
      </c>
      <c r="EB189" s="293"/>
      <c r="EC189" s="597"/>
      <c r="ED189" s="293"/>
      <c r="EE189" s="597"/>
      <c r="EF189" s="306">
        <f t="shared" ref="EF189:EF205" si="562">EH189+EI189+EJ189</f>
        <v>83689.116169999994</v>
      </c>
      <c r="EG189" s="227">
        <f t="shared" si="503"/>
        <v>0.2876502185415884</v>
      </c>
      <c r="EH189" s="306">
        <f t="shared" si="537"/>
        <v>83689.116169999994</v>
      </c>
      <c r="EI189" s="306"/>
      <c r="EJ189" s="306"/>
      <c r="EK189" s="306">
        <f>ES189+EX189</f>
        <v>207251.44558</v>
      </c>
      <c r="EL189" s="312">
        <f t="shared" si="538"/>
        <v>0.71234978145841155</v>
      </c>
      <c r="EM189" s="281">
        <f>EK189/DM189</f>
        <v>0.57123688603153044</v>
      </c>
      <c r="EN189" s="312"/>
      <c r="EO189" s="312"/>
      <c r="EP189" s="312"/>
      <c r="EQ189" s="312"/>
      <c r="ER189" s="312"/>
      <c r="ES189" s="306">
        <f>DZ189</f>
        <v>207251.44558</v>
      </c>
      <c r="ET189" s="312">
        <f t="shared" si="539"/>
        <v>0.71234978145841155</v>
      </c>
      <c r="EU189" s="306"/>
      <c r="EV189" s="312"/>
      <c r="EW189" s="306"/>
      <c r="EX189" s="312"/>
      <c r="EY189" s="307">
        <f t="shared" si="517"/>
        <v>83689.116169999994</v>
      </c>
      <c r="EZ189" s="228">
        <f t="shared" si="496"/>
        <v>0.2876502185415884</v>
      </c>
      <c r="FA189" s="307">
        <f t="shared" si="540"/>
        <v>83689.116169999994</v>
      </c>
      <c r="FB189" s="307"/>
      <c r="FC189" s="307"/>
      <c r="FD189" s="306">
        <f>FF189</f>
        <v>384421.50193000003</v>
      </c>
      <c r="FE189" s="312">
        <f t="shared" si="497"/>
        <v>1.3213059726623011</v>
      </c>
      <c r="FF189" s="306">
        <v>384421.50193000003</v>
      </c>
      <c r="FG189" s="312">
        <f t="shared" si="498"/>
        <v>1.3213059726623011</v>
      </c>
      <c r="FH189" s="307"/>
      <c r="FI189" s="307"/>
      <c r="FJ189" s="307"/>
      <c r="FK189" s="307"/>
      <c r="FL189" s="306">
        <f>FN189+FO189</f>
        <v>0</v>
      </c>
      <c r="FM189" s="227">
        <f>FL189/DI189</f>
        <v>0</v>
      </c>
      <c r="FN189" s="306"/>
      <c r="FO189" s="227">
        <f>FN189/DJ189</f>
        <v>0</v>
      </c>
      <c r="FP189" s="307"/>
      <c r="FQ189" s="307"/>
      <c r="FR189" s="307"/>
      <c r="FS189" s="598"/>
      <c r="FT189" s="306">
        <f>FV189</f>
        <v>0</v>
      </c>
      <c r="FU189" s="312">
        <f t="shared" si="501"/>
        <v>0</v>
      </c>
      <c r="FV189" s="306">
        <f>ES189-DZ189</f>
        <v>0</v>
      </c>
      <c r="FW189" s="307"/>
      <c r="FX189" s="307"/>
      <c r="FY189" s="307"/>
      <c r="FZ189" s="598"/>
      <c r="GA189" s="317"/>
    </row>
    <row r="190" spans="1:189" s="313" customFormat="1" ht="20.25" hidden="1" customHeight="1" x14ac:dyDescent="0.25">
      <c r="A190" s="620"/>
      <c r="B190" s="621"/>
      <c r="C190" s="352" t="s">
        <v>192</v>
      </c>
      <c r="D190" s="622" t="s">
        <v>167</v>
      </c>
      <c r="E190" s="306">
        <f t="shared" si="528"/>
        <v>88005.222139999998</v>
      </c>
      <c r="F190" s="306">
        <v>87202.021139999997</v>
      </c>
      <c r="G190" s="306">
        <v>803.20100000000002</v>
      </c>
      <c r="H190" s="306">
        <f t="shared" si="529"/>
        <v>0</v>
      </c>
      <c r="I190" s="306">
        <f t="shared" si="530"/>
        <v>0</v>
      </c>
      <c r="J190" s="306">
        <f t="shared" si="530"/>
        <v>0</v>
      </c>
      <c r="K190" s="306">
        <f t="shared" si="531"/>
        <v>88005.222139999998</v>
      </c>
      <c r="L190" s="306">
        <v>87202.021139999997</v>
      </c>
      <c r="M190" s="306">
        <v>803.20100000000002</v>
      </c>
      <c r="N190" s="306">
        <f t="shared" si="541"/>
        <v>0</v>
      </c>
      <c r="O190" s="306">
        <f t="shared" si="542"/>
        <v>0</v>
      </c>
      <c r="P190" s="306">
        <f t="shared" si="542"/>
        <v>0</v>
      </c>
      <c r="Q190" s="307">
        <f t="shared" si="532"/>
        <v>88005.222139999998</v>
      </c>
      <c r="R190" s="307">
        <v>87202.021139999997</v>
      </c>
      <c r="S190" s="307">
        <v>803.20100000000002</v>
      </c>
      <c r="T190" s="307">
        <f t="shared" si="543"/>
        <v>100000</v>
      </c>
      <c r="U190" s="307">
        <v>0</v>
      </c>
      <c r="V190" s="307">
        <v>100000</v>
      </c>
      <c r="W190" s="307" t="e">
        <f t="shared" si="544"/>
        <v>#REF!</v>
      </c>
      <c r="X190" s="307" t="e">
        <f t="shared" si="545"/>
        <v>#REF!</v>
      </c>
      <c r="Y190" s="307">
        <f t="shared" si="545"/>
        <v>-100000</v>
      </c>
      <c r="Z190" s="307" t="e">
        <f t="shared" si="546"/>
        <v>#REF!</v>
      </c>
      <c r="AA190" s="307" t="e">
        <f>'[3]2017_с остатком на торги'!$AG$130</f>
        <v>#REF!</v>
      </c>
      <c r="AB190" s="307"/>
      <c r="AC190" s="307">
        <f t="shared" si="547"/>
        <v>0</v>
      </c>
      <c r="AD190" s="307">
        <v>0</v>
      </c>
      <c r="AE190" s="307"/>
      <c r="AF190" s="307" t="e">
        <f t="shared" si="548"/>
        <v>#REF!</v>
      </c>
      <c r="AG190" s="307" t="e">
        <f>AA190+AD190</f>
        <v>#REF!</v>
      </c>
      <c r="AH190" s="307"/>
      <c r="AI190" s="307">
        <v>0</v>
      </c>
      <c r="AJ190" s="307">
        <v>31429.14673</v>
      </c>
      <c r="AK190" s="307" t="e">
        <f t="shared" si="549"/>
        <v>#REF!</v>
      </c>
      <c r="AL190" s="307" t="e">
        <f>AF190-AJ190</f>
        <v>#REF!</v>
      </c>
      <c r="AM190" s="1148"/>
      <c r="AN190" s="307"/>
      <c r="AO190" s="595">
        <v>1</v>
      </c>
      <c r="AP190" s="307">
        <v>38370.509960000003</v>
      </c>
      <c r="AQ190" s="307">
        <v>61971.978049999998</v>
      </c>
      <c r="AR190" s="307" t="e">
        <f>AF190-AP190-AQ190</f>
        <v>#REF!</v>
      </c>
      <c r="AS190" s="307">
        <f t="shared" si="550"/>
        <v>60000</v>
      </c>
      <c r="AT190" s="307">
        <v>60000</v>
      </c>
      <c r="AU190" s="307"/>
      <c r="AV190" s="307">
        <f t="shared" si="551"/>
        <v>0</v>
      </c>
      <c r="AW190" s="307">
        <f>AZ190-AT190</f>
        <v>0</v>
      </c>
      <c r="AX190" s="307">
        <v>0</v>
      </c>
      <c r="AY190" s="307">
        <f t="shared" si="552"/>
        <v>60000</v>
      </c>
      <c r="AZ190" s="307">
        <f>AT190</f>
        <v>60000</v>
      </c>
      <c r="BA190" s="307"/>
      <c r="BB190" s="307">
        <f t="shared" si="553"/>
        <v>0</v>
      </c>
      <c r="BC190" s="307"/>
      <c r="BD190" s="307"/>
      <c r="BE190" s="307">
        <f t="shared" si="554"/>
        <v>0</v>
      </c>
      <c r="BF190" s="307">
        <f t="shared" si="555"/>
        <v>0</v>
      </c>
      <c r="BG190" s="307">
        <f t="shared" si="555"/>
        <v>0</v>
      </c>
      <c r="BH190" s="307">
        <f t="shared" si="556"/>
        <v>66356.345929999996</v>
      </c>
      <c r="BI190" s="307">
        <v>66356.345929999996</v>
      </c>
      <c r="BJ190" s="307"/>
      <c r="BK190" s="596">
        <v>1</v>
      </c>
      <c r="BL190" s="294">
        <f t="shared" si="533"/>
        <v>60000</v>
      </c>
      <c r="BM190" s="294">
        <f>BN190+BO190</f>
        <v>0</v>
      </c>
      <c r="BN190" s="294"/>
      <c r="BO190" s="294"/>
      <c r="BP190" s="294">
        <f>BQ190+BR190</f>
        <v>0</v>
      </c>
      <c r="BQ190" s="294"/>
      <c r="BR190" s="294"/>
      <c r="BS190" s="294">
        <f>BT190+BU190</f>
        <v>60000</v>
      </c>
      <c r="BT190" s="294">
        <f>AZ190-BN190-BQ190</f>
        <v>60000</v>
      </c>
      <c r="BU190" s="294"/>
      <c r="BV190" s="307">
        <f>BW190+BX190</f>
        <v>0</v>
      </c>
      <c r="BW190" s="307"/>
      <c r="BX190" s="307"/>
      <c r="BY190" s="307">
        <f t="shared" si="557"/>
        <v>0</v>
      </c>
      <c r="BZ190" s="307">
        <f>CC190-BI190</f>
        <v>0</v>
      </c>
      <c r="CA190" s="307"/>
      <c r="CB190" s="307">
        <f>CC190+CD190</f>
        <v>66356.345929999996</v>
      </c>
      <c r="CC190" s="307">
        <v>66356.345929999996</v>
      </c>
      <c r="CD190" s="307"/>
      <c r="CE190" s="307">
        <v>1</v>
      </c>
      <c r="CF190" s="294">
        <f t="shared" si="534"/>
        <v>0</v>
      </c>
      <c r="CG190" s="307"/>
      <c r="CH190" s="307">
        <f t="shared" si="558"/>
        <v>63000</v>
      </c>
      <c r="CI190" s="307">
        <v>63000</v>
      </c>
      <c r="CJ190" s="307"/>
      <c r="CK190" s="307">
        <f t="shared" si="559"/>
        <v>0</v>
      </c>
      <c r="CL190" s="307">
        <f>CR190-CI190</f>
        <v>0</v>
      </c>
      <c r="CM190" s="307">
        <v>0</v>
      </c>
      <c r="CN190" s="307" t="e">
        <f>CN194+CN197</f>
        <v>#REF!</v>
      </c>
      <c r="CO190" s="307" t="e">
        <f>CO194+CO197</f>
        <v>#REF!</v>
      </c>
      <c r="CP190" s="307" t="e">
        <f>CP194+CP197</f>
        <v>#REF!</v>
      </c>
      <c r="CQ190" s="307">
        <f t="shared" si="560"/>
        <v>63000</v>
      </c>
      <c r="CR190" s="307">
        <v>63000</v>
      </c>
      <c r="CS190" s="307"/>
      <c r="CT190" s="307">
        <f>CU190+CV190</f>
        <v>0</v>
      </c>
      <c r="CU190" s="307">
        <f>CA190</f>
        <v>0</v>
      </c>
      <c r="CV190" s="307"/>
      <c r="CW190" s="307">
        <f>CX190+CY190</f>
        <v>93663.022580000004</v>
      </c>
      <c r="CX190" s="307">
        <v>93663.022580000004</v>
      </c>
      <c r="CY190" s="307"/>
      <c r="CZ190" s="307">
        <f t="shared" si="561"/>
        <v>63000</v>
      </c>
      <c r="DA190" s="307">
        <v>63000</v>
      </c>
      <c r="DB190" s="307"/>
      <c r="DC190" s="307"/>
      <c r="DD190" s="307"/>
      <c r="DE190" s="307"/>
      <c r="DF190" s="307">
        <f>DG190+DH190</f>
        <v>-11948.415999999997</v>
      </c>
      <c r="DG190" s="307">
        <f>DJ190-CX190</f>
        <v>-11948.415999999997</v>
      </c>
      <c r="DH190" s="307"/>
      <c r="DI190" s="307">
        <f>DJ190+DL190</f>
        <v>81714.606580000007</v>
      </c>
      <c r="DJ190" s="307">
        <f>'[2]2020_уточн'!$ES$209</f>
        <v>81714.606580000007</v>
      </c>
      <c r="DK190" s="307"/>
      <c r="DL190" s="307"/>
      <c r="DM190" s="588">
        <f t="shared" si="527"/>
        <v>49969.49553</v>
      </c>
      <c r="DN190" s="571">
        <f t="shared" si="502"/>
        <v>0.61151240422456177</v>
      </c>
      <c r="DO190" s="306">
        <v>49969.49553</v>
      </c>
      <c r="DP190" s="306"/>
      <c r="DQ190" s="306"/>
      <c r="DR190" s="306">
        <f t="shared" ref="DR190" si="563">DT190</f>
        <v>31745.111050000007</v>
      </c>
      <c r="DS190" s="591">
        <f>DR190/DI190</f>
        <v>0.38848759577543823</v>
      </c>
      <c r="DT190" s="306">
        <f>DJ190-DO190</f>
        <v>31745.111050000007</v>
      </c>
      <c r="DU190" s="306"/>
      <c r="DV190" s="306"/>
      <c r="DW190" s="306"/>
      <c r="DX190" s="307">
        <f t="shared" ref="DX190" si="564">DZ190+EB190+ED190</f>
        <v>74659.991739999998</v>
      </c>
      <c r="DY190" s="312">
        <f t="shared" si="535"/>
        <v>0.91366763990849764</v>
      </c>
      <c r="DZ190" s="307">
        <v>74659.991739999998</v>
      </c>
      <c r="EA190" s="312">
        <f t="shared" si="536"/>
        <v>0.91366763990849764</v>
      </c>
      <c r="EB190" s="293"/>
      <c r="EC190" s="597"/>
      <c r="ED190" s="293"/>
      <c r="EE190" s="597"/>
      <c r="EF190" s="306">
        <f t="shared" si="562"/>
        <v>7054.6148400000093</v>
      </c>
      <c r="EG190" s="227">
        <f t="shared" si="503"/>
        <v>8.6332360091502372E-2</v>
      </c>
      <c r="EH190" s="306">
        <f t="shared" si="537"/>
        <v>7054.6148400000093</v>
      </c>
      <c r="EI190" s="306"/>
      <c r="EJ190" s="306"/>
      <c r="EK190" s="306">
        <f>ES190</f>
        <v>74659.991739999998</v>
      </c>
      <c r="EL190" s="312">
        <f t="shared" si="538"/>
        <v>0.91366763990849764</v>
      </c>
      <c r="EM190" s="281">
        <f>EK190/DM190</f>
        <v>1.494111376313108</v>
      </c>
      <c r="EN190" s="312"/>
      <c r="EO190" s="312"/>
      <c r="EP190" s="312"/>
      <c r="EQ190" s="312"/>
      <c r="ER190" s="312"/>
      <c r="ES190" s="306">
        <f>DZ190</f>
        <v>74659.991739999998</v>
      </c>
      <c r="ET190" s="312">
        <f t="shared" si="539"/>
        <v>0.91366763990849764</v>
      </c>
      <c r="EU190" s="306"/>
      <c r="EV190" s="312"/>
      <c r="EW190" s="306"/>
      <c r="EX190" s="312"/>
      <c r="EY190" s="307">
        <f t="shared" si="517"/>
        <v>7054.6148400000093</v>
      </c>
      <c r="EZ190" s="228">
        <f t="shared" si="496"/>
        <v>8.6332360091502372E-2</v>
      </c>
      <c r="FA190" s="307">
        <f t="shared" si="540"/>
        <v>7054.6148400000093</v>
      </c>
      <c r="FB190" s="307"/>
      <c r="FC190" s="307"/>
      <c r="FD190" s="306">
        <f t="shared" ref="FD190" si="565">FF190</f>
        <v>67887.495720000006</v>
      </c>
      <c r="FE190" s="312">
        <f t="shared" si="497"/>
        <v>0.83078776930213794</v>
      </c>
      <c r="FF190" s="306">
        <v>67887.495720000006</v>
      </c>
      <c r="FG190" s="312">
        <f t="shared" si="498"/>
        <v>0.83078776930213794</v>
      </c>
      <c r="FH190" s="307"/>
      <c r="FI190" s="307"/>
      <c r="FJ190" s="307"/>
      <c r="FK190" s="307"/>
      <c r="FL190" s="306">
        <f>FN190+FO190</f>
        <v>0</v>
      </c>
      <c r="FM190" s="227">
        <f>FL190/DI190</f>
        <v>0</v>
      </c>
      <c r="FN190" s="306"/>
      <c r="FO190" s="227">
        <f>FN190/DJ190</f>
        <v>0</v>
      </c>
      <c r="FP190" s="307"/>
      <c r="FQ190" s="307"/>
      <c r="FR190" s="307"/>
      <c r="FS190" s="598"/>
      <c r="FT190" s="306">
        <f>FV190</f>
        <v>0</v>
      </c>
      <c r="FU190" s="312">
        <f t="shared" si="501"/>
        <v>0</v>
      </c>
      <c r="FV190" s="306">
        <f>ES190-DZ190</f>
        <v>0</v>
      </c>
      <c r="FW190" s="307"/>
      <c r="FX190" s="307"/>
      <c r="FY190" s="307"/>
      <c r="FZ190" s="598"/>
      <c r="GA190" s="317"/>
    </row>
    <row r="191" spans="1:189" s="313" customFormat="1" ht="39" hidden="1" customHeight="1" x14ac:dyDescent="0.25">
      <c r="A191" s="623"/>
      <c r="B191" s="621"/>
      <c r="C191" s="352" t="s">
        <v>335</v>
      </c>
      <c r="D191" s="622"/>
      <c r="E191" s="306"/>
      <c r="F191" s="306"/>
      <c r="G191" s="306"/>
      <c r="H191" s="306"/>
      <c r="I191" s="306"/>
      <c r="J191" s="306"/>
      <c r="K191" s="306"/>
      <c r="L191" s="306"/>
      <c r="M191" s="306"/>
      <c r="N191" s="306"/>
      <c r="O191" s="306"/>
      <c r="P191" s="306"/>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42"/>
      <c r="AN191" s="307"/>
      <c r="AO191" s="595"/>
      <c r="AP191" s="307"/>
      <c r="AQ191" s="307"/>
      <c r="AR191" s="307"/>
      <c r="AS191" s="307"/>
      <c r="AT191" s="307"/>
      <c r="AU191" s="307"/>
      <c r="AV191" s="307"/>
      <c r="AW191" s="307"/>
      <c r="AX191" s="307"/>
      <c r="AY191" s="307"/>
      <c r="AZ191" s="307"/>
      <c r="BA191" s="307"/>
      <c r="BB191" s="307"/>
      <c r="BC191" s="307"/>
      <c r="BD191" s="307"/>
      <c r="BE191" s="307"/>
      <c r="BF191" s="307"/>
      <c r="BG191" s="307"/>
      <c r="BH191" s="307"/>
      <c r="BI191" s="307"/>
      <c r="BJ191" s="307"/>
      <c r="BK191" s="596"/>
      <c r="BL191" s="294"/>
      <c r="BM191" s="294"/>
      <c r="BN191" s="294"/>
      <c r="BO191" s="294"/>
      <c r="BP191" s="294"/>
      <c r="BQ191" s="294"/>
      <c r="BR191" s="294"/>
      <c r="BS191" s="294"/>
      <c r="BT191" s="294"/>
      <c r="BU191" s="294"/>
      <c r="BV191" s="307"/>
      <c r="BW191" s="307"/>
      <c r="BX191" s="307"/>
      <c r="BY191" s="307"/>
      <c r="BZ191" s="307"/>
      <c r="CA191" s="307"/>
      <c r="CB191" s="307"/>
      <c r="CC191" s="307"/>
      <c r="CD191" s="307"/>
      <c r="CE191" s="307"/>
      <c r="CF191" s="294"/>
      <c r="CG191" s="307"/>
      <c r="CH191" s="307"/>
      <c r="CI191" s="307"/>
      <c r="CJ191" s="307"/>
      <c r="CK191" s="307"/>
      <c r="CL191" s="307"/>
      <c r="CM191" s="307"/>
      <c r="CN191" s="307"/>
      <c r="CO191" s="307"/>
      <c r="CP191" s="307"/>
      <c r="CQ191" s="307"/>
      <c r="CR191" s="307"/>
      <c r="CS191" s="307"/>
      <c r="CT191" s="307"/>
      <c r="CU191" s="307"/>
      <c r="CV191" s="307"/>
      <c r="CW191" s="307"/>
      <c r="CX191" s="307"/>
      <c r="CY191" s="307"/>
      <c r="CZ191" s="307"/>
      <c r="DA191" s="307"/>
      <c r="DB191" s="307"/>
      <c r="DC191" s="307"/>
      <c r="DD191" s="307"/>
      <c r="DE191" s="307"/>
      <c r="DF191" s="307"/>
      <c r="DG191" s="307"/>
      <c r="DH191" s="307"/>
      <c r="DI191" s="307">
        <f>DJ191</f>
        <v>78380</v>
      </c>
      <c r="DJ191" s="307">
        <f>DJ192+DJ193</f>
        <v>78380</v>
      </c>
      <c r="DK191" s="307"/>
      <c r="DL191" s="307"/>
      <c r="DM191" s="588"/>
      <c r="DN191" s="571"/>
      <c r="DO191" s="306"/>
      <c r="DP191" s="306"/>
      <c r="DQ191" s="306"/>
      <c r="DR191" s="306"/>
      <c r="DS191" s="591"/>
      <c r="DT191" s="306"/>
      <c r="DU191" s="306"/>
      <c r="DV191" s="306"/>
      <c r="DW191" s="306"/>
      <c r="DX191" s="307">
        <f>DZ191</f>
        <v>59595.233209999999</v>
      </c>
      <c r="DY191" s="312">
        <f t="shared" si="535"/>
        <v>0.76033724432253125</v>
      </c>
      <c r="DZ191" s="307">
        <f>DZ192+DZ193</f>
        <v>59595.233209999999</v>
      </c>
      <c r="EA191" s="312">
        <f t="shared" si="536"/>
        <v>0.76033724432253125</v>
      </c>
      <c r="EB191" s="293"/>
      <c r="EC191" s="597"/>
      <c r="ED191" s="293"/>
      <c r="EE191" s="597"/>
      <c r="EF191" s="306">
        <f t="shared" si="562"/>
        <v>18784.766790000001</v>
      </c>
      <c r="EG191" s="227">
        <f t="shared" si="503"/>
        <v>0.23966275567746875</v>
      </c>
      <c r="EH191" s="306">
        <f t="shared" si="537"/>
        <v>18784.766790000001</v>
      </c>
      <c r="EI191" s="306"/>
      <c r="EJ191" s="306"/>
      <c r="EK191" s="306">
        <f t="shared" ref="EK191:EK193" si="566">ES191+EX191</f>
        <v>59595.233209999999</v>
      </c>
      <c r="EL191" s="312">
        <f t="shared" si="538"/>
        <v>0.76033724432253125</v>
      </c>
      <c r="EM191" s="281"/>
      <c r="EN191" s="312"/>
      <c r="EO191" s="312"/>
      <c r="EP191" s="312"/>
      <c r="EQ191" s="312"/>
      <c r="ER191" s="312"/>
      <c r="ES191" s="306">
        <f>ES192+ES193</f>
        <v>59595.233209999999</v>
      </c>
      <c r="ET191" s="312">
        <f t="shared" si="539"/>
        <v>0.76033724432253125</v>
      </c>
      <c r="EU191" s="306"/>
      <c r="EV191" s="312"/>
      <c r="EW191" s="306"/>
      <c r="EX191" s="312"/>
      <c r="EY191" s="307">
        <f t="shared" si="517"/>
        <v>18784.766790000001</v>
      </c>
      <c r="EZ191" s="228">
        <f t="shared" si="496"/>
        <v>0.23966275567746875</v>
      </c>
      <c r="FA191" s="307">
        <f t="shared" si="540"/>
        <v>18784.766790000001</v>
      </c>
      <c r="FB191" s="307"/>
      <c r="FC191" s="307"/>
      <c r="FD191" s="306">
        <f>FF191</f>
        <v>98461.333620000005</v>
      </c>
      <c r="FE191" s="312">
        <f t="shared" si="497"/>
        <v>1.256204817810666</v>
      </c>
      <c r="FF191" s="306">
        <f>FF192+FF193</f>
        <v>98461.333620000005</v>
      </c>
      <c r="FG191" s="312">
        <f t="shared" si="498"/>
        <v>1.256204817810666</v>
      </c>
      <c r="FH191" s="307"/>
      <c r="FI191" s="307"/>
      <c r="FJ191" s="307"/>
      <c r="FK191" s="307"/>
      <c r="FL191" s="306"/>
      <c r="FM191" s="227"/>
      <c r="FN191" s="306"/>
      <c r="FO191" s="227"/>
      <c r="FP191" s="307"/>
      <c r="FQ191" s="307"/>
      <c r="FR191" s="307"/>
      <c r="FS191" s="598"/>
      <c r="FT191" s="306">
        <f>FV191</f>
        <v>0</v>
      </c>
      <c r="FU191" s="312">
        <f t="shared" si="501"/>
        <v>0</v>
      </c>
      <c r="FV191" s="306">
        <f>FV192+FV193</f>
        <v>0</v>
      </c>
      <c r="FW191" s="307"/>
      <c r="FX191" s="307"/>
      <c r="FY191" s="307"/>
      <c r="FZ191" s="598"/>
      <c r="GA191" s="317"/>
    </row>
    <row r="192" spans="1:189" s="313" customFormat="1" ht="20.25" hidden="1" customHeight="1" x14ac:dyDescent="0.25">
      <c r="A192" s="623"/>
      <c r="B192" s="621"/>
      <c r="C192" s="352" t="s">
        <v>333</v>
      </c>
      <c r="D192" s="622"/>
      <c r="E192" s="306"/>
      <c r="F192" s="306"/>
      <c r="G192" s="306"/>
      <c r="H192" s="306"/>
      <c r="I192" s="306"/>
      <c r="J192" s="306"/>
      <c r="K192" s="306"/>
      <c r="L192" s="306"/>
      <c r="M192" s="306"/>
      <c r="N192" s="306"/>
      <c r="O192" s="306"/>
      <c r="P192" s="306"/>
      <c r="Q192" s="307"/>
      <c r="R192" s="307"/>
      <c r="S192" s="307"/>
      <c r="T192" s="307"/>
      <c r="U192" s="307"/>
      <c r="V192" s="307"/>
      <c r="W192" s="307"/>
      <c r="X192" s="307"/>
      <c r="Y192" s="307"/>
      <c r="Z192" s="307"/>
      <c r="AA192" s="307"/>
      <c r="AB192" s="307"/>
      <c r="AC192" s="307"/>
      <c r="AD192" s="307"/>
      <c r="AE192" s="307"/>
      <c r="AF192" s="307"/>
      <c r="AG192" s="307"/>
      <c r="AH192" s="307"/>
      <c r="AI192" s="307"/>
      <c r="AJ192" s="307"/>
      <c r="AK192" s="307"/>
      <c r="AL192" s="307"/>
      <c r="AM192" s="342"/>
      <c r="AN192" s="307"/>
      <c r="AO192" s="595"/>
      <c r="AP192" s="307"/>
      <c r="AQ192" s="307"/>
      <c r="AR192" s="307"/>
      <c r="AS192" s="307"/>
      <c r="AT192" s="307"/>
      <c r="AU192" s="307"/>
      <c r="AV192" s="307"/>
      <c r="AW192" s="307"/>
      <c r="AX192" s="307"/>
      <c r="AY192" s="307"/>
      <c r="AZ192" s="307"/>
      <c r="BA192" s="307"/>
      <c r="BB192" s="307"/>
      <c r="BC192" s="307"/>
      <c r="BD192" s="307"/>
      <c r="BE192" s="307"/>
      <c r="BF192" s="307"/>
      <c r="BG192" s="307"/>
      <c r="BH192" s="307"/>
      <c r="BI192" s="307"/>
      <c r="BJ192" s="307"/>
      <c r="BK192" s="596"/>
      <c r="BL192" s="294"/>
      <c r="BM192" s="294"/>
      <c r="BN192" s="294"/>
      <c r="BO192" s="294"/>
      <c r="BP192" s="294"/>
      <c r="BQ192" s="294"/>
      <c r="BR192" s="294"/>
      <c r="BS192" s="294"/>
      <c r="BT192" s="294"/>
      <c r="BU192" s="294"/>
      <c r="BV192" s="307"/>
      <c r="BW192" s="307"/>
      <c r="BX192" s="307"/>
      <c r="BY192" s="307"/>
      <c r="BZ192" s="307"/>
      <c r="CA192" s="307"/>
      <c r="CB192" s="307"/>
      <c r="CC192" s="307"/>
      <c r="CD192" s="307"/>
      <c r="CE192" s="307"/>
      <c r="CF192" s="294"/>
      <c r="CG192" s="307"/>
      <c r="CH192" s="307"/>
      <c r="CI192" s="307"/>
      <c r="CJ192" s="307"/>
      <c r="CK192" s="307"/>
      <c r="CL192" s="307"/>
      <c r="CM192" s="307"/>
      <c r="CN192" s="307"/>
      <c r="CO192" s="307"/>
      <c r="CP192" s="307"/>
      <c r="CQ192" s="307"/>
      <c r="CR192" s="307"/>
      <c r="CS192" s="307"/>
      <c r="CT192" s="307"/>
      <c r="CU192" s="307"/>
      <c r="CV192" s="307"/>
      <c r="CW192" s="307"/>
      <c r="CX192" s="307"/>
      <c r="CY192" s="307"/>
      <c r="CZ192" s="307"/>
      <c r="DA192" s="307"/>
      <c r="DB192" s="307"/>
      <c r="DC192" s="307"/>
      <c r="DD192" s="307"/>
      <c r="DE192" s="307"/>
      <c r="DF192" s="307"/>
      <c r="DG192" s="307"/>
      <c r="DH192" s="307"/>
      <c r="DI192" s="307">
        <f>DJ192+DL192</f>
        <v>75363.221260000006</v>
      </c>
      <c r="DJ192" s="307">
        <v>75363.221260000006</v>
      </c>
      <c r="DK192" s="307"/>
      <c r="DL192" s="307"/>
      <c r="DM192" s="588"/>
      <c r="DN192" s="571"/>
      <c r="DO192" s="306"/>
      <c r="DP192" s="306"/>
      <c r="DQ192" s="306"/>
      <c r="DR192" s="306"/>
      <c r="DS192" s="591"/>
      <c r="DT192" s="306"/>
      <c r="DU192" s="306"/>
      <c r="DV192" s="306"/>
      <c r="DW192" s="306"/>
      <c r="DX192" s="307">
        <f>DZ192</f>
        <v>56578.454469999997</v>
      </c>
      <c r="DY192" s="312">
        <f t="shared" si="535"/>
        <v>0.75074357921626866</v>
      </c>
      <c r="DZ192" s="307">
        <v>56578.454469999997</v>
      </c>
      <c r="EA192" s="312">
        <f t="shared" si="536"/>
        <v>0.75074357921626866</v>
      </c>
      <c r="EB192" s="293"/>
      <c r="EC192" s="597"/>
      <c r="ED192" s="293"/>
      <c r="EE192" s="597"/>
      <c r="EF192" s="306">
        <f t="shared" si="562"/>
        <v>18784.766790000009</v>
      </c>
      <c r="EG192" s="227">
        <f t="shared" si="503"/>
        <v>0.24925642078373134</v>
      </c>
      <c r="EH192" s="306">
        <f t="shared" si="537"/>
        <v>18784.766790000009</v>
      </c>
      <c r="EI192" s="306"/>
      <c r="EJ192" s="306"/>
      <c r="EK192" s="306">
        <f t="shared" si="566"/>
        <v>56578.454469999997</v>
      </c>
      <c r="EL192" s="312">
        <f t="shared" si="538"/>
        <v>0.75074357921626866</v>
      </c>
      <c r="EM192" s="281"/>
      <c r="EN192" s="312"/>
      <c r="EO192" s="312"/>
      <c r="EP192" s="312"/>
      <c r="EQ192" s="312"/>
      <c r="ER192" s="312"/>
      <c r="ES192" s="306">
        <v>56578.454469999997</v>
      </c>
      <c r="ET192" s="312">
        <f t="shared" si="539"/>
        <v>0.75074357921626866</v>
      </c>
      <c r="EU192" s="306"/>
      <c r="EV192" s="312"/>
      <c r="EW192" s="306"/>
      <c r="EX192" s="312"/>
      <c r="EY192" s="307">
        <f t="shared" si="517"/>
        <v>18784.766790000009</v>
      </c>
      <c r="EZ192" s="228">
        <f t="shared" si="496"/>
        <v>0.24925642078373134</v>
      </c>
      <c r="FA192" s="307">
        <f t="shared" si="540"/>
        <v>18784.766790000009</v>
      </c>
      <c r="FB192" s="307"/>
      <c r="FC192" s="307"/>
      <c r="FD192" s="306">
        <f>FF192</f>
        <v>94883.223259999999</v>
      </c>
      <c r="FE192" s="312">
        <f t="shared" si="497"/>
        <v>1.259012309633857</v>
      </c>
      <c r="FF192" s="306">
        <f>94883.22326</f>
        <v>94883.223259999999</v>
      </c>
      <c r="FG192" s="312">
        <f t="shared" si="498"/>
        <v>1.259012309633857</v>
      </c>
      <c r="FH192" s="307"/>
      <c r="FI192" s="307"/>
      <c r="FJ192" s="307"/>
      <c r="FK192" s="307"/>
      <c r="FL192" s="306"/>
      <c r="FM192" s="227"/>
      <c r="FN192" s="306"/>
      <c r="FO192" s="227"/>
      <c r="FP192" s="307"/>
      <c r="FQ192" s="307"/>
      <c r="FR192" s="307"/>
      <c r="FS192" s="598"/>
      <c r="FT192" s="306">
        <f t="shared" ref="FT192:FT193" si="567">FV192</f>
        <v>0</v>
      </c>
      <c r="FU192" s="312">
        <f t="shared" si="501"/>
        <v>0</v>
      </c>
      <c r="FV192" s="306">
        <f>ES192-DZ192</f>
        <v>0</v>
      </c>
      <c r="FW192" s="307"/>
      <c r="FX192" s="307"/>
      <c r="FY192" s="307"/>
      <c r="FZ192" s="598"/>
      <c r="GA192" s="317"/>
    </row>
    <row r="193" spans="1:183" s="313" customFormat="1" ht="20.25" hidden="1" customHeight="1" x14ac:dyDescent="0.25">
      <c r="A193" s="623"/>
      <c r="B193" s="621"/>
      <c r="C193" s="352" t="s">
        <v>192</v>
      </c>
      <c r="D193" s="622"/>
      <c r="E193" s="306"/>
      <c r="F193" s="306"/>
      <c r="G193" s="306"/>
      <c r="H193" s="306"/>
      <c r="I193" s="306"/>
      <c r="J193" s="306"/>
      <c r="K193" s="306"/>
      <c r="L193" s="306"/>
      <c r="M193" s="306"/>
      <c r="N193" s="306"/>
      <c r="O193" s="306"/>
      <c r="P193" s="306"/>
      <c r="Q193" s="307"/>
      <c r="R193" s="307"/>
      <c r="S193" s="307"/>
      <c r="T193" s="307"/>
      <c r="U193" s="307"/>
      <c r="V193" s="307"/>
      <c r="W193" s="307"/>
      <c r="X193" s="307"/>
      <c r="Y193" s="307"/>
      <c r="Z193" s="307"/>
      <c r="AA193" s="307"/>
      <c r="AB193" s="307"/>
      <c r="AC193" s="307"/>
      <c r="AD193" s="307"/>
      <c r="AE193" s="307"/>
      <c r="AF193" s="307"/>
      <c r="AG193" s="307"/>
      <c r="AH193" s="307"/>
      <c r="AI193" s="307"/>
      <c r="AJ193" s="307"/>
      <c r="AK193" s="307"/>
      <c r="AL193" s="307"/>
      <c r="AM193" s="342"/>
      <c r="AN193" s="307"/>
      <c r="AO193" s="595"/>
      <c r="AP193" s="307"/>
      <c r="AQ193" s="307"/>
      <c r="AR193" s="307"/>
      <c r="AS193" s="307"/>
      <c r="AT193" s="307"/>
      <c r="AU193" s="307"/>
      <c r="AV193" s="307"/>
      <c r="AW193" s="307"/>
      <c r="AX193" s="307"/>
      <c r="AY193" s="307"/>
      <c r="AZ193" s="307"/>
      <c r="BA193" s="307"/>
      <c r="BB193" s="307"/>
      <c r="BC193" s="307"/>
      <c r="BD193" s="307"/>
      <c r="BE193" s="307"/>
      <c r="BF193" s="307"/>
      <c r="BG193" s="307"/>
      <c r="BH193" s="307"/>
      <c r="BI193" s="307"/>
      <c r="BJ193" s="307"/>
      <c r="BK193" s="596"/>
      <c r="BL193" s="294"/>
      <c r="BM193" s="294"/>
      <c r="BN193" s="294"/>
      <c r="BO193" s="294"/>
      <c r="BP193" s="294"/>
      <c r="BQ193" s="294"/>
      <c r="BR193" s="294"/>
      <c r="BS193" s="294"/>
      <c r="BT193" s="294"/>
      <c r="BU193" s="294"/>
      <c r="BV193" s="307"/>
      <c r="BW193" s="307"/>
      <c r="BX193" s="307"/>
      <c r="BY193" s="307"/>
      <c r="BZ193" s="307"/>
      <c r="CA193" s="307"/>
      <c r="CB193" s="307"/>
      <c r="CC193" s="307"/>
      <c r="CD193" s="307"/>
      <c r="CE193" s="307"/>
      <c r="CF193" s="294"/>
      <c r="CG193" s="307"/>
      <c r="CH193" s="307"/>
      <c r="CI193" s="307"/>
      <c r="CJ193" s="307"/>
      <c r="CK193" s="307"/>
      <c r="CL193" s="307"/>
      <c r="CM193" s="307"/>
      <c r="CN193" s="307"/>
      <c r="CO193" s="307"/>
      <c r="CP193" s="307"/>
      <c r="CQ193" s="307"/>
      <c r="CR193" s="307"/>
      <c r="CS193" s="307"/>
      <c r="CT193" s="307"/>
      <c r="CU193" s="307"/>
      <c r="CV193" s="307"/>
      <c r="CW193" s="307"/>
      <c r="CX193" s="307"/>
      <c r="CY193" s="307"/>
      <c r="CZ193" s="307"/>
      <c r="DA193" s="307"/>
      <c r="DB193" s="307"/>
      <c r="DC193" s="307"/>
      <c r="DD193" s="307"/>
      <c r="DE193" s="307"/>
      <c r="DF193" s="307"/>
      <c r="DG193" s="307"/>
      <c r="DH193" s="307"/>
      <c r="DI193" s="307">
        <f>DJ193+DL193</f>
        <v>3016.7787400000002</v>
      </c>
      <c r="DJ193" s="307">
        <v>3016.7787400000002</v>
      </c>
      <c r="DK193" s="307"/>
      <c r="DL193" s="307"/>
      <c r="DM193" s="588"/>
      <c r="DN193" s="571"/>
      <c r="DO193" s="306"/>
      <c r="DP193" s="306"/>
      <c r="DQ193" s="306"/>
      <c r="DR193" s="306"/>
      <c r="DS193" s="591"/>
      <c r="DT193" s="306"/>
      <c r="DU193" s="306"/>
      <c r="DV193" s="306"/>
      <c r="DW193" s="306"/>
      <c r="DX193" s="307">
        <f>DZ193</f>
        <v>3016.7787400000002</v>
      </c>
      <c r="DY193" s="312">
        <f t="shared" si="535"/>
        <v>1</v>
      </c>
      <c r="DZ193" s="307">
        <v>3016.7787400000002</v>
      </c>
      <c r="EA193" s="312">
        <f t="shared" si="536"/>
        <v>1</v>
      </c>
      <c r="EB193" s="293"/>
      <c r="EC193" s="597"/>
      <c r="ED193" s="293"/>
      <c r="EE193" s="597"/>
      <c r="EF193" s="306">
        <f t="shared" si="562"/>
        <v>0</v>
      </c>
      <c r="EG193" s="227">
        <f t="shared" si="503"/>
        <v>0</v>
      </c>
      <c r="EH193" s="306">
        <f t="shared" si="537"/>
        <v>0</v>
      </c>
      <c r="EI193" s="306"/>
      <c r="EJ193" s="306"/>
      <c r="EK193" s="306">
        <f t="shared" si="566"/>
        <v>3016.7787400000002</v>
      </c>
      <c r="EL193" s="312">
        <f t="shared" si="538"/>
        <v>1</v>
      </c>
      <c r="EM193" s="281"/>
      <c r="EN193" s="312"/>
      <c r="EO193" s="312"/>
      <c r="EP193" s="312"/>
      <c r="EQ193" s="312"/>
      <c r="ER193" s="312"/>
      <c r="ES193" s="306">
        <v>3016.7787400000002</v>
      </c>
      <c r="ET193" s="312">
        <f t="shared" si="539"/>
        <v>1</v>
      </c>
      <c r="EU193" s="306"/>
      <c r="EV193" s="312"/>
      <c r="EW193" s="306"/>
      <c r="EX193" s="312"/>
      <c r="EY193" s="307">
        <f t="shared" si="517"/>
        <v>0</v>
      </c>
      <c r="EZ193" s="228">
        <f t="shared" si="496"/>
        <v>0</v>
      </c>
      <c r="FA193" s="307">
        <f t="shared" si="540"/>
        <v>0</v>
      </c>
      <c r="FB193" s="307"/>
      <c r="FC193" s="307"/>
      <c r="FD193" s="306">
        <f>FF193</f>
        <v>3578.1103600000001</v>
      </c>
      <c r="FE193" s="312">
        <f t="shared" si="497"/>
        <v>1.1860698673579222</v>
      </c>
      <c r="FF193" s="306">
        <v>3578.1103600000001</v>
      </c>
      <c r="FG193" s="312">
        <f t="shared" si="498"/>
        <v>1.1860698673579222</v>
      </c>
      <c r="FH193" s="307"/>
      <c r="FI193" s="307"/>
      <c r="FJ193" s="307"/>
      <c r="FK193" s="307"/>
      <c r="FL193" s="306"/>
      <c r="FM193" s="227"/>
      <c r="FN193" s="306"/>
      <c r="FO193" s="227"/>
      <c r="FP193" s="307"/>
      <c r="FQ193" s="307"/>
      <c r="FR193" s="307"/>
      <c r="FS193" s="598"/>
      <c r="FT193" s="306">
        <f t="shared" si="567"/>
        <v>0</v>
      </c>
      <c r="FU193" s="312">
        <f t="shared" si="501"/>
        <v>0</v>
      </c>
      <c r="FV193" s="306">
        <f>ES193-DZ193</f>
        <v>0</v>
      </c>
      <c r="FW193" s="307"/>
      <c r="FX193" s="307"/>
      <c r="FY193" s="307"/>
      <c r="FZ193" s="598"/>
      <c r="GA193" s="317"/>
    </row>
    <row r="194" spans="1:183" s="584" customFormat="1" ht="54" hidden="1" customHeight="1" x14ac:dyDescent="0.25">
      <c r="B194" s="624" t="s">
        <v>109</v>
      </c>
      <c r="C194" s="601" t="s">
        <v>336</v>
      </c>
      <c r="D194" s="587" t="s">
        <v>337</v>
      </c>
      <c r="E194" s="625">
        <f t="shared" si="528"/>
        <v>102533.29598</v>
      </c>
      <c r="F194" s="588">
        <f>F195</f>
        <v>102533.29598</v>
      </c>
      <c r="G194" s="588">
        <f>G195</f>
        <v>0</v>
      </c>
      <c r="H194" s="625">
        <f t="shared" si="529"/>
        <v>0</v>
      </c>
      <c r="I194" s="588">
        <f>I195</f>
        <v>0</v>
      </c>
      <c r="J194" s="588">
        <f>J195</f>
        <v>0</v>
      </c>
      <c r="K194" s="625">
        <f t="shared" si="531"/>
        <v>102533.29598</v>
      </c>
      <c r="L194" s="588">
        <f>L195</f>
        <v>102533.29598</v>
      </c>
      <c r="M194" s="588">
        <f>M195</f>
        <v>0</v>
      </c>
      <c r="N194" s="625">
        <f t="shared" si="541"/>
        <v>0</v>
      </c>
      <c r="O194" s="588">
        <f>O195</f>
        <v>0</v>
      </c>
      <c r="P194" s="588">
        <f>P195</f>
        <v>0</v>
      </c>
      <c r="Q194" s="605">
        <f t="shared" si="532"/>
        <v>102533.29598</v>
      </c>
      <c r="R194" s="358">
        <f>R195</f>
        <v>102533.29598</v>
      </c>
      <c r="S194" s="358">
        <f>S195</f>
        <v>0</v>
      </c>
      <c r="T194" s="605">
        <f t="shared" si="543"/>
        <v>100000</v>
      </c>
      <c r="U194" s="358">
        <f>U195</f>
        <v>0</v>
      </c>
      <c r="V194" s="358">
        <f>V195</f>
        <v>100000</v>
      </c>
      <c r="W194" s="605" t="e">
        <f t="shared" si="544"/>
        <v>#REF!</v>
      </c>
      <c r="X194" s="358" t="e">
        <f>AA194</f>
        <v>#REF!</v>
      </c>
      <c r="Y194" s="358">
        <f>Y195</f>
        <v>-100000</v>
      </c>
      <c r="Z194" s="358" t="e">
        <f t="shared" si="546"/>
        <v>#REF!</v>
      </c>
      <c r="AA194" s="358" t="e">
        <f>AA195</f>
        <v>#REF!</v>
      </c>
      <c r="AB194" s="358">
        <f>AB195</f>
        <v>0</v>
      </c>
      <c r="AC194" s="358">
        <f t="shared" si="547"/>
        <v>0</v>
      </c>
      <c r="AD194" s="358">
        <f>AD195</f>
        <v>0</v>
      </c>
      <c r="AE194" s="358">
        <f>AE195</f>
        <v>0</v>
      </c>
      <c r="AF194" s="358" t="e">
        <f t="shared" si="548"/>
        <v>#REF!</v>
      </c>
      <c r="AG194" s="358" t="e">
        <f>AG195</f>
        <v>#REF!</v>
      </c>
      <c r="AH194" s="358">
        <f>AH195</f>
        <v>0</v>
      </c>
      <c r="AI194" s="358">
        <v>0</v>
      </c>
      <c r="AJ194" s="358"/>
      <c r="AK194" s="358" t="e">
        <f t="shared" si="549"/>
        <v>#REF!</v>
      </c>
      <c r="AL194" s="358" t="e">
        <f>AF194-AJ194</f>
        <v>#REF!</v>
      </c>
      <c r="AM194" s="1157" t="s">
        <v>338</v>
      </c>
      <c r="AN194" s="602" t="s">
        <v>338</v>
      </c>
      <c r="AO194" s="589">
        <v>1</v>
      </c>
      <c r="AP194" s="603">
        <f>AP195</f>
        <v>0</v>
      </c>
      <c r="AQ194" s="603">
        <f>AQ195</f>
        <v>0</v>
      </c>
      <c r="AR194" s="603" t="e">
        <f>AR195</f>
        <v>#REF!</v>
      </c>
      <c r="AS194" s="358">
        <f t="shared" si="550"/>
        <v>101230.618</v>
      </c>
      <c r="AT194" s="358">
        <f>AT195</f>
        <v>101230.618</v>
      </c>
      <c r="AU194" s="358">
        <f>AU195</f>
        <v>0</v>
      </c>
      <c r="AV194" s="358">
        <f t="shared" si="551"/>
        <v>-10000</v>
      </c>
      <c r="AW194" s="358">
        <f>AW195</f>
        <v>-10000</v>
      </c>
      <c r="AX194" s="358">
        <f>AX195</f>
        <v>0</v>
      </c>
      <c r="AY194" s="358">
        <f t="shared" si="552"/>
        <v>91230.618000000002</v>
      </c>
      <c r="AZ194" s="358">
        <f>AZ195</f>
        <v>91230.618000000002</v>
      </c>
      <c r="BA194" s="358">
        <f>BA195</f>
        <v>0</v>
      </c>
      <c r="BB194" s="358">
        <f t="shared" si="553"/>
        <v>100000</v>
      </c>
      <c r="BC194" s="358">
        <f>BC195</f>
        <v>100000</v>
      </c>
      <c r="BD194" s="358">
        <f>BD195</f>
        <v>0</v>
      </c>
      <c r="BE194" s="358">
        <f t="shared" si="554"/>
        <v>0</v>
      </c>
      <c r="BF194" s="358">
        <f>BF195+BF196</f>
        <v>0</v>
      </c>
      <c r="BG194" s="358">
        <f>BG195</f>
        <v>0</v>
      </c>
      <c r="BH194" s="358">
        <f t="shared" si="556"/>
        <v>91230.618000000002</v>
      </c>
      <c r="BI194" s="358">
        <f>BI195</f>
        <v>91230.618000000002</v>
      </c>
      <c r="BJ194" s="358">
        <f>BJ195</f>
        <v>0</v>
      </c>
      <c r="BK194" s="604">
        <v>1</v>
      </c>
      <c r="BL194" s="275">
        <f t="shared" si="533"/>
        <v>91230.618000000002</v>
      </c>
      <c r="BM194" s="275"/>
      <c r="BN194" s="275"/>
      <c r="BO194" s="275"/>
      <c r="BP194" s="275"/>
      <c r="BQ194" s="275"/>
      <c r="BR194" s="275"/>
      <c r="BS194" s="275">
        <f>BT194</f>
        <v>91230.618000000002</v>
      </c>
      <c r="BT194" s="275">
        <f>AZ194-BN194-BQ194</f>
        <v>91230.618000000002</v>
      </c>
      <c r="BU194" s="275"/>
      <c r="BV194" s="358">
        <f>BW194+BX194</f>
        <v>101230.618</v>
      </c>
      <c r="BW194" s="358">
        <f>BW195</f>
        <v>101230.618</v>
      </c>
      <c r="BX194" s="358">
        <f>BX195</f>
        <v>0</v>
      </c>
      <c r="BY194" s="358">
        <f t="shared" si="557"/>
        <v>-51230.618000000002</v>
      </c>
      <c r="BZ194" s="358">
        <f>BZ195</f>
        <v>-51230.618000000002</v>
      </c>
      <c r="CA194" s="358">
        <f>CA195</f>
        <v>0</v>
      </c>
      <c r="CB194" s="358">
        <f>CB195</f>
        <v>40000</v>
      </c>
      <c r="CC194" s="358">
        <f>CC195</f>
        <v>40000</v>
      </c>
      <c r="CD194" s="358">
        <f>CD195</f>
        <v>0</v>
      </c>
      <c r="CE194" s="358">
        <v>1</v>
      </c>
      <c r="CF194" s="275">
        <f t="shared" si="534"/>
        <v>101230.618</v>
      </c>
      <c r="CG194" s="606" t="s">
        <v>339</v>
      </c>
      <c r="CH194" s="358">
        <f t="shared" si="558"/>
        <v>104267.5365</v>
      </c>
      <c r="CI194" s="358">
        <f>CI195</f>
        <v>104267.5365</v>
      </c>
      <c r="CJ194" s="358">
        <f>CJ195</f>
        <v>0</v>
      </c>
      <c r="CK194" s="358">
        <f t="shared" si="559"/>
        <v>0</v>
      </c>
      <c r="CL194" s="358">
        <f>CL195</f>
        <v>0</v>
      </c>
      <c r="CM194" s="358">
        <f>CM195</f>
        <v>0</v>
      </c>
      <c r="CN194" s="358" t="e">
        <f>CN195+CN199</f>
        <v>#REF!</v>
      </c>
      <c r="CO194" s="358" t="e">
        <f>CO195+CO199</f>
        <v>#REF!</v>
      </c>
      <c r="CP194" s="358" t="e">
        <f>CP195+CP199</f>
        <v>#REF!</v>
      </c>
      <c r="CQ194" s="358">
        <f t="shared" si="560"/>
        <v>104267.5365</v>
      </c>
      <c r="CR194" s="358">
        <f t="shared" ref="CR194:CY194" si="568">CR195</f>
        <v>104267.5365</v>
      </c>
      <c r="CS194" s="358">
        <f t="shared" si="568"/>
        <v>0</v>
      </c>
      <c r="CT194" s="358">
        <f t="shared" si="568"/>
        <v>0</v>
      </c>
      <c r="CU194" s="358">
        <f t="shared" si="568"/>
        <v>0</v>
      </c>
      <c r="CV194" s="358">
        <f t="shared" si="568"/>
        <v>0</v>
      </c>
      <c r="CW194" s="358">
        <f t="shared" si="568"/>
        <v>0</v>
      </c>
      <c r="CX194" s="358">
        <f t="shared" si="568"/>
        <v>0</v>
      </c>
      <c r="CY194" s="358">
        <f t="shared" si="568"/>
        <v>0</v>
      </c>
      <c r="CZ194" s="358">
        <f t="shared" si="561"/>
        <v>40000</v>
      </c>
      <c r="DA194" s="358">
        <f>DA195</f>
        <v>40000</v>
      </c>
      <c r="DB194" s="358">
        <f>DB195</f>
        <v>0</v>
      </c>
      <c r="DC194" s="358"/>
      <c r="DD194" s="358"/>
      <c r="DE194" s="358"/>
      <c r="DF194" s="358">
        <f t="shared" ref="DF194:ES194" si="569">DF195</f>
        <v>0</v>
      </c>
      <c r="DG194" s="358">
        <f t="shared" si="569"/>
        <v>0</v>
      </c>
      <c r="DH194" s="358">
        <f t="shared" si="569"/>
        <v>0</v>
      </c>
      <c r="DI194" s="358">
        <f t="shared" si="569"/>
        <v>0</v>
      </c>
      <c r="DJ194" s="358">
        <f t="shared" si="569"/>
        <v>0</v>
      </c>
      <c r="DK194" s="358"/>
      <c r="DL194" s="358"/>
      <c r="DM194" s="588">
        <f t="shared" si="527"/>
        <v>0</v>
      </c>
      <c r="DN194" s="571" t="e">
        <f t="shared" si="502"/>
        <v>#DIV/0!</v>
      </c>
      <c r="DO194" s="588"/>
      <c r="DP194" s="588"/>
      <c r="DQ194" s="588"/>
      <c r="DR194" s="588"/>
      <c r="DS194" s="588"/>
      <c r="DT194" s="588"/>
      <c r="DU194" s="588"/>
      <c r="DV194" s="588"/>
      <c r="DW194" s="588"/>
      <c r="DX194" s="358">
        <f t="shared" si="569"/>
        <v>0</v>
      </c>
      <c r="DY194" s="221" t="e">
        <f t="shared" si="535"/>
        <v>#DIV/0!</v>
      </c>
      <c r="DZ194" s="358">
        <f t="shared" si="569"/>
        <v>0</v>
      </c>
      <c r="EA194" s="281" t="e">
        <f t="shared" si="536"/>
        <v>#DIV/0!</v>
      </c>
      <c r="EB194" s="234"/>
      <c r="EC194" s="577"/>
      <c r="ED194" s="221"/>
      <c r="EE194" s="577"/>
      <c r="EF194" s="306" t="e">
        <f t="shared" si="562"/>
        <v>#REF!</v>
      </c>
      <c r="EG194" s="227" t="e">
        <f t="shared" si="503"/>
        <v>#REF!</v>
      </c>
      <c r="EH194" s="306" t="e">
        <f>CN194-DZ194</f>
        <v>#REF!</v>
      </c>
      <c r="EI194" s="588"/>
      <c r="EJ194" s="588"/>
      <c r="EK194" s="588">
        <f t="shared" si="569"/>
        <v>0</v>
      </c>
      <c r="EL194" s="227" t="e">
        <f t="shared" si="538"/>
        <v>#DIV/0!</v>
      </c>
      <c r="EM194" s="281" t="e">
        <f t="shared" ref="EM194:EM199" si="570">EK194/DM194</f>
        <v>#DIV/0!</v>
      </c>
      <c r="EN194" s="227"/>
      <c r="EO194" s="227"/>
      <c r="EP194" s="227"/>
      <c r="EQ194" s="227"/>
      <c r="ER194" s="227"/>
      <c r="ES194" s="588">
        <f t="shared" si="569"/>
        <v>0</v>
      </c>
      <c r="ET194" s="227" t="e">
        <f t="shared" si="539"/>
        <v>#DIV/0!</v>
      </c>
      <c r="EU194" s="588"/>
      <c r="EV194" s="358"/>
      <c r="EW194" s="588"/>
      <c r="EX194" s="358"/>
      <c r="EY194" s="307">
        <f t="shared" si="517"/>
        <v>0</v>
      </c>
      <c r="EZ194" s="228" t="e">
        <f t="shared" si="496"/>
        <v>#DIV/0!</v>
      </c>
      <c r="FA194" s="307">
        <f t="shared" si="540"/>
        <v>0</v>
      </c>
      <c r="FB194" s="358"/>
      <c r="FC194" s="358"/>
      <c r="FD194" s="588"/>
      <c r="FE194" s="227" t="e">
        <f t="shared" si="497"/>
        <v>#DIV/0!</v>
      </c>
      <c r="FF194" s="588">
        <f t="shared" ref="FF194:FK194" si="571">FF195</f>
        <v>0</v>
      </c>
      <c r="FG194" s="227" t="e">
        <f t="shared" si="498"/>
        <v>#DIV/0!</v>
      </c>
      <c r="FH194" s="358"/>
      <c r="FI194" s="358"/>
      <c r="FJ194" s="358"/>
      <c r="FK194" s="358">
        <f t="shared" si="571"/>
        <v>0</v>
      </c>
      <c r="FL194" s="588"/>
      <c r="FM194" s="227" t="e">
        <f t="shared" ref="FM194:FM205" si="572">FL194/DI194</f>
        <v>#DIV/0!</v>
      </c>
      <c r="FN194" s="588">
        <f t="shared" ref="FN194:FS194" si="573">FN195</f>
        <v>0</v>
      </c>
      <c r="FO194" s="227" t="e">
        <f t="shared" ref="FO194:FO205" si="574">FN194/DJ194</f>
        <v>#DIV/0!</v>
      </c>
      <c r="FP194" s="358"/>
      <c r="FQ194" s="358"/>
      <c r="FR194" s="358"/>
      <c r="FS194" s="592">
        <f t="shared" si="573"/>
        <v>0</v>
      </c>
      <c r="FT194" s="588"/>
      <c r="FU194" s="227" t="e">
        <f t="shared" si="501"/>
        <v>#DIV/0!</v>
      </c>
      <c r="FV194" s="588">
        <f t="shared" ref="FV194:FZ194" si="575">FV195</f>
        <v>0</v>
      </c>
      <c r="FW194" s="358"/>
      <c r="FX194" s="358"/>
      <c r="FY194" s="358"/>
      <c r="FZ194" s="592">
        <f t="shared" si="575"/>
        <v>0</v>
      </c>
      <c r="GA194" s="626"/>
    </row>
    <row r="195" spans="1:183" s="313" customFormat="1" ht="24.75" hidden="1" customHeight="1" x14ac:dyDescent="0.25">
      <c r="B195" s="303"/>
      <c r="C195" s="352" t="s">
        <v>340</v>
      </c>
      <c r="D195" s="622" t="s">
        <v>334</v>
      </c>
      <c r="E195" s="306">
        <f t="shared" si="528"/>
        <v>102533.29598</v>
      </c>
      <c r="F195" s="306">
        <v>102533.29598</v>
      </c>
      <c r="G195" s="306"/>
      <c r="H195" s="306">
        <f t="shared" si="529"/>
        <v>0</v>
      </c>
      <c r="I195" s="306">
        <f>L195-F195</f>
        <v>0</v>
      </c>
      <c r="J195" s="306">
        <f>M195-G195</f>
        <v>0</v>
      </c>
      <c r="K195" s="306">
        <f t="shared" si="531"/>
        <v>102533.29598</v>
      </c>
      <c r="L195" s="306">
        <v>102533.29598</v>
      </c>
      <c r="M195" s="306"/>
      <c r="N195" s="306">
        <f t="shared" si="541"/>
        <v>0</v>
      </c>
      <c r="O195" s="306">
        <f>R195-L195</f>
        <v>0</v>
      </c>
      <c r="P195" s="306">
        <f>S195-M195</f>
        <v>0</v>
      </c>
      <c r="Q195" s="307">
        <f t="shared" si="532"/>
        <v>102533.29598</v>
      </c>
      <c r="R195" s="307">
        <v>102533.29598</v>
      </c>
      <c r="S195" s="307"/>
      <c r="T195" s="307">
        <f t="shared" si="543"/>
        <v>100000</v>
      </c>
      <c r="U195" s="307">
        <v>0</v>
      </c>
      <c r="V195" s="307">
        <v>100000</v>
      </c>
      <c r="W195" s="307" t="e">
        <f t="shared" si="544"/>
        <v>#REF!</v>
      </c>
      <c r="X195" s="307" t="e">
        <f>AA195-U195</f>
        <v>#REF!</v>
      </c>
      <c r="Y195" s="307">
        <f>AB195-V195</f>
        <v>-100000</v>
      </c>
      <c r="Z195" s="307" t="e">
        <f t="shared" si="546"/>
        <v>#REF!</v>
      </c>
      <c r="AA195" s="307" t="e">
        <f>'[3]2017_с остатком на торги'!$AG$132</f>
        <v>#REF!</v>
      </c>
      <c r="AB195" s="307"/>
      <c r="AC195" s="307">
        <f t="shared" si="547"/>
        <v>0</v>
      </c>
      <c r="AD195" s="307"/>
      <c r="AE195" s="307"/>
      <c r="AF195" s="307" t="e">
        <f t="shared" si="548"/>
        <v>#REF!</v>
      </c>
      <c r="AG195" s="307" t="e">
        <f>'[3]2017_с остатком на торги'!$AG$132</f>
        <v>#REF!</v>
      </c>
      <c r="AH195" s="307"/>
      <c r="AI195" s="307"/>
      <c r="AJ195" s="307"/>
      <c r="AK195" s="307" t="e">
        <f t="shared" si="549"/>
        <v>#REF!</v>
      </c>
      <c r="AL195" s="307" t="e">
        <f>AF195-AJ195</f>
        <v>#REF!</v>
      </c>
      <c r="AM195" s="1157"/>
      <c r="AN195" s="307"/>
      <c r="AO195" s="595">
        <v>1</v>
      </c>
      <c r="AP195" s="307">
        <v>0</v>
      </c>
      <c r="AQ195" s="307">
        <v>0</v>
      </c>
      <c r="AR195" s="307" t="e">
        <f>AF195-AP195-AQ195</f>
        <v>#REF!</v>
      </c>
      <c r="AS195" s="307">
        <f t="shared" si="550"/>
        <v>101230.618</v>
      </c>
      <c r="AT195" s="307">
        <f>'[10]2018-2019 _с лимит75и50'!BQ141</f>
        <v>101230.618</v>
      </c>
      <c r="AU195" s="307"/>
      <c r="AV195" s="307">
        <f t="shared" si="551"/>
        <v>-10000</v>
      </c>
      <c r="AW195" s="307">
        <v>-10000</v>
      </c>
      <c r="AX195" s="307">
        <v>0</v>
      </c>
      <c r="AY195" s="307">
        <f t="shared" si="552"/>
        <v>91230.618000000002</v>
      </c>
      <c r="AZ195" s="307">
        <f>AT195+AW195</f>
        <v>91230.618000000002</v>
      </c>
      <c r="BA195" s="307"/>
      <c r="BB195" s="307">
        <f t="shared" si="553"/>
        <v>100000</v>
      </c>
      <c r="BC195" s="307">
        <v>100000</v>
      </c>
      <c r="BD195" s="307"/>
      <c r="BE195" s="307">
        <f t="shared" si="554"/>
        <v>0</v>
      </c>
      <c r="BF195" s="307">
        <f>BI195-AZ195</f>
        <v>0</v>
      </c>
      <c r="BG195" s="307">
        <f>BX195-BD195</f>
        <v>0</v>
      </c>
      <c r="BH195" s="307">
        <f t="shared" si="556"/>
        <v>91230.618000000002</v>
      </c>
      <c r="BI195" s="307">
        <f>AZ195</f>
        <v>91230.618000000002</v>
      </c>
      <c r="BJ195" s="307"/>
      <c r="BK195" s="596">
        <v>1</v>
      </c>
      <c r="BL195" s="294">
        <f t="shared" si="533"/>
        <v>91230.618000000002</v>
      </c>
      <c r="BM195" s="294"/>
      <c r="BN195" s="294"/>
      <c r="BO195" s="294"/>
      <c r="BP195" s="294"/>
      <c r="BQ195" s="294"/>
      <c r="BR195" s="294"/>
      <c r="BS195" s="294"/>
      <c r="BT195" s="294"/>
      <c r="BU195" s="294"/>
      <c r="BV195" s="307">
        <v>101230.618</v>
      </c>
      <c r="BW195" s="307">
        <v>101230.618</v>
      </c>
      <c r="BX195" s="307"/>
      <c r="BY195" s="307">
        <f t="shared" si="557"/>
        <v>-51230.618000000002</v>
      </c>
      <c r="BZ195" s="307">
        <f>CC195-BI195</f>
        <v>-51230.618000000002</v>
      </c>
      <c r="CA195" s="307">
        <v>0</v>
      </c>
      <c r="CB195" s="307">
        <f>CC195+CD195</f>
        <v>40000</v>
      </c>
      <c r="CC195" s="307">
        <v>40000</v>
      </c>
      <c r="CD195" s="307"/>
      <c r="CE195" s="307">
        <v>1</v>
      </c>
      <c r="CF195" s="294">
        <f t="shared" si="534"/>
        <v>101230.618</v>
      </c>
      <c r="CG195" s="307"/>
      <c r="CH195" s="307">
        <f t="shared" si="558"/>
        <v>104267.5365</v>
      </c>
      <c r="CI195" s="307">
        <v>104267.5365</v>
      </c>
      <c r="CJ195" s="307"/>
      <c r="CK195" s="307">
        <f t="shared" si="559"/>
        <v>0</v>
      </c>
      <c r="CL195" s="307">
        <f>CR195-CI195</f>
        <v>0</v>
      </c>
      <c r="CM195" s="307">
        <v>0</v>
      </c>
      <c r="CN195" s="307" t="e">
        <f t="shared" ref="CN195:CP195" si="576">CN196+CN201</f>
        <v>#REF!</v>
      </c>
      <c r="CO195" s="307" t="e">
        <f t="shared" si="576"/>
        <v>#REF!</v>
      </c>
      <c r="CP195" s="307" t="e">
        <f t="shared" si="576"/>
        <v>#REF!</v>
      </c>
      <c r="CQ195" s="307">
        <f t="shared" si="560"/>
        <v>104267.5365</v>
      </c>
      <c r="CR195" s="307">
        <v>104267.5365</v>
      </c>
      <c r="CS195" s="307"/>
      <c r="CT195" s="307">
        <f>CU195+CV195</f>
        <v>0</v>
      </c>
      <c r="CU195" s="307">
        <v>0</v>
      </c>
      <c r="CV195" s="307"/>
      <c r="CW195" s="307">
        <f>CX195+CY195</f>
        <v>0</v>
      </c>
      <c r="CX195" s="307">
        <v>0</v>
      </c>
      <c r="CY195" s="307"/>
      <c r="CZ195" s="307">
        <f t="shared" si="561"/>
        <v>40000</v>
      </c>
      <c r="DA195" s="307">
        <v>40000</v>
      </c>
      <c r="DB195" s="307"/>
      <c r="DC195" s="307"/>
      <c r="DD195" s="307"/>
      <c r="DE195" s="307"/>
      <c r="DF195" s="307">
        <f t="shared" ref="DF195:DF202" si="577">DG195+DH195</f>
        <v>0</v>
      </c>
      <c r="DG195" s="307">
        <f>DJ195-CX195</f>
        <v>0</v>
      </c>
      <c r="DH195" s="307"/>
      <c r="DI195" s="307">
        <f>DJ195+DL195</f>
        <v>0</v>
      </c>
      <c r="DJ195" s="307">
        <v>0</v>
      </c>
      <c r="DK195" s="307"/>
      <c r="DL195" s="307"/>
      <c r="DM195" s="588">
        <f t="shared" si="527"/>
        <v>0</v>
      </c>
      <c r="DN195" s="571" t="e">
        <f t="shared" si="502"/>
        <v>#DIV/0!</v>
      </c>
      <c r="DO195" s="306"/>
      <c r="DP195" s="306"/>
      <c r="DQ195" s="306"/>
      <c r="DR195" s="306"/>
      <c r="DS195" s="306"/>
      <c r="DT195" s="306"/>
      <c r="DU195" s="306"/>
      <c r="DV195" s="306"/>
      <c r="DW195" s="306"/>
      <c r="DX195" s="307">
        <f>DZ195+EE195</f>
        <v>0</v>
      </c>
      <c r="DY195" s="221" t="e">
        <f t="shared" si="535"/>
        <v>#DIV/0!</v>
      </c>
      <c r="DZ195" s="307">
        <v>0</v>
      </c>
      <c r="EA195" s="281" t="e">
        <f t="shared" si="536"/>
        <v>#DIV/0!</v>
      </c>
      <c r="EB195" s="234"/>
      <c r="EC195" s="577"/>
      <c r="ED195" s="221"/>
      <c r="EE195" s="577"/>
      <c r="EF195" s="306" t="e">
        <f t="shared" si="562"/>
        <v>#REF!</v>
      </c>
      <c r="EG195" s="227" t="e">
        <f t="shared" si="503"/>
        <v>#REF!</v>
      </c>
      <c r="EH195" s="306" t="e">
        <f>CN195-DZ195</f>
        <v>#REF!</v>
      </c>
      <c r="EI195" s="306"/>
      <c r="EJ195" s="306"/>
      <c r="EK195" s="341">
        <f>ES195+EX195</f>
        <v>0</v>
      </c>
      <c r="EL195" s="227" t="e">
        <f t="shared" si="538"/>
        <v>#DIV/0!</v>
      </c>
      <c r="EM195" s="281" t="e">
        <f t="shared" si="570"/>
        <v>#DIV/0!</v>
      </c>
      <c r="EN195" s="227"/>
      <c r="EO195" s="227"/>
      <c r="EP195" s="227"/>
      <c r="EQ195" s="227"/>
      <c r="ER195" s="227"/>
      <c r="ES195" s="306">
        <v>0</v>
      </c>
      <c r="ET195" s="227" t="e">
        <f t="shared" si="539"/>
        <v>#DIV/0!</v>
      </c>
      <c r="EU195" s="306"/>
      <c r="EV195" s="307"/>
      <c r="EW195" s="306"/>
      <c r="EX195" s="307"/>
      <c r="EY195" s="307">
        <f t="shared" si="517"/>
        <v>0</v>
      </c>
      <c r="EZ195" s="228" t="e">
        <f t="shared" si="496"/>
        <v>#DIV/0!</v>
      </c>
      <c r="FA195" s="307">
        <f t="shared" si="540"/>
        <v>0</v>
      </c>
      <c r="FB195" s="307"/>
      <c r="FC195" s="307"/>
      <c r="FD195" s="306"/>
      <c r="FE195" s="227" t="e">
        <f t="shared" si="497"/>
        <v>#DIV/0!</v>
      </c>
      <c r="FF195" s="306">
        <v>0</v>
      </c>
      <c r="FG195" s="227" t="e">
        <f t="shared" si="498"/>
        <v>#DIV/0!</v>
      </c>
      <c r="FH195" s="307"/>
      <c r="FI195" s="307"/>
      <c r="FJ195" s="307"/>
      <c r="FK195" s="307"/>
      <c r="FL195" s="306"/>
      <c r="FM195" s="227" t="e">
        <f t="shared" si="572"/>
        <v>#DIV/0!</v>
      </c>
      <c r="FN195" s="306">
        <v>0</v>
      </c>
      <c r="FO195" s="227" t="e">
        <f t="shared" si="574"/>
        <v>#DIV/0!</v>
      </c>
      <c r="FP195" s="307"/>
      <c r="FQ195" s="307"/>
      <c r="FR195" s="307"/>
      <c r="FS195" s="598"/>
      <c r="FT195" s="306"/>
      <c r="FU195" s="227" t="e">
        <f t="shared" si="501"/>
        <v>#DIV/0!</v>
      </c>
      <c r="FV195" s="306">
        <v>0</v>
      </c>
      <c r="FW195" s="307"/>
      <c r="FX195" s="307"/>
      <c r="FY195" s="307"/>
      <c r="FZ195" s="598"/>
      <c r="GA195" s="317"/>
    </row>
    <row r="196" spans="1:183" s="215" customFormat="1" ht="25.5" hidden="1" customHeight="1" x14ac:dyDescent="0.25">
      <c r="B196" s="366"/>
      <c r="C196" s="627" t="s">
        <v>176</v>
      </c>
      <c r="D196" s="628" t="s">
        <v>167</v>
      </c>
      <c r="E196" s="629">
        <f t="shared" si="528"/>
        <v>0</v>
      </c>
      <c r="F196" s="629"/>
      <c r="G196" s="629"/>
      <c r="H196" s="629">
        <f t="shared" si="529"/>
        <v>0</v>
      </c>
      <c r="I196" s="629">
        <f>L196-F196</f>
        <v>0</v>
      </c>
      <c r="J196" s="629">
        <f>M196-G196</f>
        <v>0</v>
      </c>
      <c r="K196" s="629">
        <f t="shared" si="531"/>
        <v>0</v>
      </c>
      <c r="L196" s="629"/>
      <c r="M196" s="629"/>
      <c r="N196" s="629">
        <f t="shared" si="541"/>
        <v>0</v>
      </c>
      <c r="O196" s="629">
        <f>R196-L196</f>
        <v>0</v>
      </c>
      <c r="P196" s="629">
        <f>S196-M196</f>
        <v>0</v>
      </c>
      <c r="Q196" s="630">
        <f t="shared" si="532"/>
        <v>0</v>
      </c>
      <c r="R196" s="630"/>
      <c r="S196" s="630"/>
      <c r="T196" s="630">
        <f t="shared" si="543"/>
        <v>0</v>
      </c>
      <c r="U196" s="630"/>
      <c r="V196" s="630"/>
      <c r="W196" s="630">
        <f t="shared" si="544"/>
        <v>0</v>
      </c>
      <c r="X196" s="630">
        <f>AA196-U196</f>
        <v>0</v>
      </c>
      <c r="Y196" s="630">
        <f>AB196-V196</f>
        <v>0</v>
      </c>
      <c r="Z196" s="355">
        <f t="shared" si="546"/>
        <v>0</v>
      </c>
      <c r="AA196" s="355"/>
      <c r="AB196" s="355"/>
      <c r="AC196" s="355">
        <f t="shared" si="547"/>
        <v>0</v>
      </c>
      <c r="AD196" s="355"/>
      <c r="AE196" s="355"/>
      <c r="AF196" s="355">
        <f t="shared" si="548"/>
        <v>0</v>
      </c>
      <c r="AG196" s="355"/>
      <c r="AH196" s="355"/>
      <c r="AI196" s="355"/>
      <c r="AJ196" s="355"/>
      <c r="AK196" s="351">
        <f t="shared" si="549"/>
        <v>0</v>
      </c>
      <c r="AL196" s="351">
        <f>AA196-AK196</f>
        <v>0</v>
      </c>
      <c r="AM196" s="1157"/>
      <c r="AN196" s="355"/>
      <c r="AO196" s="385">
        <v>1</v>
      </c>
      <c r="AP196" s="355"/>
      <c r="AQ196" s="355"/>
      <c r="AR196" s="355"/>
      <c r="AS196" s="355">
        <f t="shared" si="550"/>
        <v>0</v>
      </c>
      <c r="AT196" s="355"/>
      <c r="AU196" s="355"/>
      <c r="AV196" s="355">
        <f t="shared" si="551"/>
        <v>0</v>
      </c>
      <c r="AW196" s="355">
        <f>AZ196-AT196</f>
        <v>0</v>
      </c>
      <c r="AX196" s="355">
        <f>BA196-AU196</f>
        <v>0</v>
      </c>
      <c r="AY196" s="355">
        <f t="shared" si="552"/>
        <v>0</v>
      </c>
      <c r="AZ196" s="355"/>
      <c r="BA196" s="355"/>
      <c r="BB196" s="355">
        <f t="shared" si="553"/>
        <v>0</v>
      </c>
      <c r="BC196" s="355"/>
      <c r="BD196" s="355"/>
      <c r="BE196" s="355">
        <f t="shared" si="554"/>
        <v>0</v>
      </c>
      <c r="BF196" s="355">
        <f>BW196-BC196</f>
        <v>0</v>
      </c>
      <c r="BG196" s="355">
        <f>BX196-BD196</f>
        <v>0</v>
      </c>
      <c r="BH196" s="355">
        <f t="shared" si="556"/>
        <v>0</v>
      </c>
      <c r="BI196" s="355"/>
      <c r="BJ196" s="355"/>
      <c r="BK196" s="386">
        <v>1</v>
      </c>
      <c r="BL196" s="235">
        <f t="shared" si="533"/>
        <v>0</v>
      </c>
      <c r="BM196" s="235"/>
      <c r="BN196" s="235"/>
      <c r="BO196" s="235"/>
      <c r="BP196" s="235"/>
      <c r="BQ196" s="235"/>
      <c r="BR196" s="235"/>
      <c r="BS196" s="235"/>
      <c r="BT196" s="235"/>
      <c r="BU196" s="235"/>
      <c r="BV196" s="355">
        <f>BW196+BX196</f>
        <v>0</v>
      </c>
      <c r="BW196" s="630"/>
      <c r="BX196" s="630"/>
      <c r="BY196" s="355">
        <f t="shared" si="557"/>
        <v>0</v>
      </c>
      <c r="BZ196" s="355">
        <f>CC196-BW196</f>
        <v>0</v>
      </c>
      <c r="CA196" s="355">
        <f>CD196-BX196</f>
        <v>0</v>
      </c>
      <c r="CB196" s="355">
        <f>CC196+CD196</f>
        <v>0</v>
      </c>
      <c r="CC196" s="630"/>
      <c r="CD196" s="630"/>
      <c r="CE196" s="351">
        <v>1</v>
      </c>
      <c r="CF196" s="235">
        <f t="shared" si="534"/>
        <v>0</v>
      </c>
      <c r="CG196" s="355"/>
      <c r="CH196" s="355">
        <f t="shared" si="558"/>
        <v>0</v>
      </c>
      <c r="CI196" s="355"/>
      <c r="CJ196" s="355"/>
      <c r="CK196" s="355">
        <f t="shared" si="559"/>
        <v>0</v>
      </c>
      <c r="CL196" s="355">
        <f>CR196-CI196</f>
        <v>0</v>
      </c>
      <c r="CM196" s="355">
        <f>CS196-CJ196</f>
        <v>0</v>
      </c>
      <c r="CN196" s="351" t="e">
        <f>CN197+CN202</f>
        <v>#REF!</v>
      </c>
      <c r="CO196" s="351" t="e">
        <f>CO197+CO202</f>
        <v>#REF!</v>
      </c>
      <c r="CP196" s="351" t="e">
        <f>CP197+CP202</f>
        <v>#REF!</v>
      </c>
      <c r="CQ196" s="355">
        <f t="shared" si="560"/>
        <v>0</v>
      </c>
      <c r="CR196" s="355"/>
      <c r="CS196" s="355"/>
      <c r="CT196" s="355">
        <f>CU196+CV196</f>
        <v>0</v>
      </c>
      <c r="CU196" s="630"/>
      <c r="CV196" s="630"/>
      <c r="CW196" s="355">
        <f>CX196+CY196</f>
        <v>0</v>
      </c>
      <c r="CX196" s="630"/>
      <c r="CY196" s="630"/>
      <c r="CZ196" s="355">
        <f t="shared" si="561"/>
        <v>0</v>
      </c>
      <c r="DA196" s="355"/>
      <c r="DB196" s="355"/>
      <c r="DC196" s="355"/>
      <c r="DD196" s="355"/>
      <c r="DE196" s="355"/>
      <c r="DF196" s="355">
        <f t="shared" si="577"/>
        <v>0</v>
      </c>
      <c r="DG196" s="630"/>
      <c r="DH196" s="630"/>
      <c r="DI196" s="355">
        <f>DJ196+DL196</f>
        <v>0</v>
      </c>
      <c r="DJ196" s="630"/>
      <c r="DK196" s="630"/>
      <c r="DL196" s="630"/>
      <c r="DM196" s="588">
        <f t="shared" si="527"/>
        <v>0</v>
      </c>
      <c r="DN196" s="571" t="e">
        <f t="shared" si="502"/>
        <v>#DIV/0!</v>
      </c>
      <c r="DO196" s="629"/>
      <c r="DP196" s="629"/>
      <c r="DQ196" s="629"/>
      <c r="DR196" s="629"/>
      <c r="DS196" s="629"/>
      <c r="DT196" s="629"/>
      <c r="DU196" s="629"/>
      <c r="DV196" s="629"/>
      <c r="DW196" s="629"/>
      <c r="DX196" s="355">
        <f>DZ196+EE196</f>
        <v>0</v>
      </c>
      <c r="DY196" s="221" t="e">
        <f t="shared" si="535"/>
        <v>#DIV/0!</v>
      </c>
      <c r="DZ196" s="630"/>
      <c r="EA196" s="281" t="e">
        <f t="shared" si="536"/>
        <v>#DIV/0!</v>
      </c>
      <c r="EB196" s="234"/>
      <c r="EC196" s="577"/>
      <c r="ED196" s="221"/>
      <c r="EE196" s="577"/>
      <c r="EF196" s="306" t="e">
        <f t="shared" si="562"/>
        <v>#REF!</v>
      </c>
      <c r="EG196" s="227" t="e">
        <f t="shared" si="503"/>
        <v>#REF!</v>
      </c>
      <c r="EH196" s="306" t="e">
        <f>CN196-DZ196</f>
        <v>#REF!</v>
      </c>
      <c r="EI196" s="354"/>
      <c r="EJ196" s="354"/>
      <c r="EK196" s="354">
        <f>ES196+EX196</f>
        <v>0</v>
      </c>
      <c r="EL196" s="227" t="e">
        <f t="shared" si="538"/>
        <v>#DIV/0!</v>
      </c>
      <c r="EM196" s="281" t="e">
        <f t="shared" si="570"/>
        <v>#DIV/0!</v>
      </c>
      <c r="EN196" s="227"/>
      <c r="EO196" s="227"/>
      <c r="EP196" s="227"/>
      <c r="EQ196" s="227"/>
      <c r="ER196" s="227"/>
      <c r="ES196" s="629"/>
      <c r="ET196" s="227" t="e">
        <f t="shared" si="539"/>
        <v>#DIV/0!</v>
      </c>
      <c r="EU196" s="629"/>
      <c r="EV196" s="630"/>
      <c r="EW196" s="629"/>
      <c r="EX196" s="630"/>
      <c r="EY196" s="307">
        <f t="shared" si="517"/>
        <v>0</v>
      </c>
      <c r="EZ196" s="228" t="e">
        <f t="shared" si="496"/>
        <v>#DIV/0!</v>
      </c>
      <c r="FA196" s="307">
        <f t="shared" si="540"/>
        <v>0</v>
      </c>
      <c r="FB196" s="355"/>
      <c r="FC196" s="355"/>
      <c r="FD196" s="354"/>
      <c r="FE196" s="227" t="e">
        <f t="shared" si="497"/>
        <v>#DIV/0!</v>
      </c>
      <c r="FF196" s="629"/>
      <c r="FG196" s="227" t="e">
        <f t="shared" si="498"/>
        <v>#DIV/0!</v>
      </c>
      <c r="FH196" s="630"/>
      <c r="FI196" s="630"/>
      <c r="FJ196" s="630"/>
      <c r="FK196" s="630"/>
      <c r="FL196" s="629"/>
      <c r="FM196" s="227" t="e">
        <f t="shared" si="572"/>
        <v>#DIV/0!</v>
      </c>
      <c r="FN196" s="629"/>
      <c r="FO196" s="227" t="e">
        <f t="shared" si="574"/>
        <v>#DIV/0!</v>
      </c>
      <c r="FP196" s="630"/>
      <c r="FQ196" s="630"/>
      <c r="FR196" s="630"/>
      <c r="FS196" s="631"/>
      <c r="FT196" s="629"/>
      <c r="FU196" s="227" t="e">
        <f t="shared" si="501"/>
        <v>#DIV/0!</v>
      </c>
      <c r="FV196" s="629"/>
      <c r="FW196" s="630"/>
      <c r="FX196" s="630"/>
      <c r="FY196" s="630"/>
      <c r="FZ196" s="631"/>
      <c r="GA196" s="387"/>
    </row>
    <row r="197" spans="1:183" s="632" customFormat="1" ht="170.25" customHeight="1" x14ac:dyDescent="0.25">
      <c r="B197" s="271" t="s">
        <v>109</v>
      </c>
      <c r="C197" s="434" t="s">
        <v>341</v>
      </c>
      <c r="D197" s="633" t="s">
        <v>342</v>
      </c>
      <c r="E197" s="274">
        <f t="shared" ref="E197:AH197" si="578">E199+E201+E202</f>
        <v>1642746.40555</v>
      </c>
      <c r="F197" s="274">
        <f t="shared" si="578"/>
        <v>1572375.34142</v>
      </c>
      <c r="G197" s="274">
        <f t="shared" si="578"/>
        <v>70371.064129999999</v>
      </c>
      <c r="H197" s="274">
        <f t="shared" si="578"/>
        <v>15933.507459999993</v>
      </c>
      <c r="I197" s="274">
        <f t="shared" si="578"/>
        <v>15933.507459999993</v>
      </c>
      <c r="J197" s="274">
        <f t="shared" si="578"/>
        <v>0</v>
      </c>
      <c r="K197" s="274">
        <f t="shared" si="578"/>
        <v>1658679.91301</v>
      </c>
      <c r="L197" s="274">
        <f t="shared" si="578"/>
        <v>1588308.8488799999</v>
      </c>
      <c r="M197" s="274">
        <f t="shared" si="578"/>
        <v>70371.064129999999</v>
      </c>
      <c r="N197" s="274">
        <f t="shared" si="578"/>
        <v>0</v>
      </c>
      <c r="O197" s="274">
        <f t="shared" si="578"/>
        <v>0</v>
      </c>
      <c r="P197" s="274">
        <f t="shared" si="578"/>
        <v>0</v>
      </c>
      <c r="Q197" s="275">
        <f t="shared" si="578"/>
        <v>1658679.91301</v>
      </c>
      <c r="R197" s="275">
        <f t="shared" si="578"/>
        <v>1588308.8488799999</v>
      </c>
      <c r="S197" s="275">
        <f t="shared" si="578"/>
        <v>70371.064129999999</v>
      </c>
      <c r="T197" s="275">
        <f t="shared" si="578"/>
        <v>2426050.6324999998</v>
      </c>
      <c r="U197" s="275">
        <f t="shared" si="578"/>
        <v>0</v>
      </c>
      <c r="V197" s="275">
        <f t="shared" si="578"/>
        <v>2426050.6324999998</v>
      </c>
      <c r="W197" s="275">
        <f t="shared" si="578"/>
        <v>-1646435.80874</v>
      </c>
      <c r="X197" s="275">
        <f t="shared" si="578"/>
        <v>779614.82376000006</v>
      </c>
      <c r="Y197" s="275">
        <f t="shared" si="578"/>
        <v>-2426050.6324999998</v>
      </c>
      <c r="Z197" s="275">
        <f t="shared" si="578"/>
        <v>779614.82376000006</v>
      </c>
      <c r="AA197" s="275">
        <f t="shared" si="578"/>
        <v>779614.82376000006</v>
      </c>
      <c r="AB197" s="275">
        <f t="shared" si="578"/>
        <v>0</v>
      </c>
      <c r="AC197" s="275">
        <f t="shared" si="578"/>
        <v>0</v>
      </c>
      <c r="AD197" s="275">
        <f t="shared" si="578"/>
        <v>0</v>
      </c>
      <c r="AE197" s="275">
        <f t="shared" si="578"/>
        <v>0</v>
      </c>
      <c r="AF197" s="275" t="e">
        <f t="shared" si="578"/>
        <v>#REF!</v>
      </c>
      <c r="AG197" s="275" t="e">
        <f t="shared" si="578"/>
        <v>#REF!</v>
      </c>
      <c r="AH197" s="275">
        <f t="shared" si="578"/>
        <v>0</v>
      </c>
      <c r="AI197" s="275">
        <v>0</v>
      </c>
      <c r="AJ197" s="275">
        <f>AJ199+AJ201+AJ202</f>
        <v>872185.01601999998</v>
      </c>
      <c r="AK197" s="634">
        <f t="shared" si="549"/>
        <v>-92570.192259999923</v>
      </c>
      <c r="AL197" s="634" t="e">
        <f>AF197-AJ197</f>
        <v>#REF!</v>
      </c>
      <c r="AM197" s="1148" t="s">
        <v>343</v>
      </c>
      <c r="AN197" s="635" t="s">
        <v>328</v>
      </c>
      <c r="AO197" s="589">
        <v>1</v>
      </c>
      <c r="AP197" s="276">
        <f>AP199+AP202</f>
        <v>692340.16645999998</v>
      </c>
      <c r="AQ197" s="276">
        <f>AQ199+AQ202</f>
        <v>3203.1203</v>
      </c>
      <c r="AR197" s="276" t="e">
        <f>AR199+AR202</f>
        <v>#REF!</v>
      </c>
      <c r="AS197" s="275">
        <f>AS199+AS201+AS202</f>
        <v>2413209.0999999996</v>
      </c>
      <c r="AT197" s="275">
        <f>AT199+AT201+AT202</f>
        <v>2413209.0999999996</v>
      </c>
      <c r="AU197" s="275">
        <f>AU199+AU201+AU202</f>
        <v>0</v>
      </c>
      <c r="AV197" s="275">
        <f t="shared" si="551"/>
        <v>0</v>
      </c>
      <c r="AW197" s="275">
        <f>AW199+AW202</f>
        <v>0</v>
      </c>
      <c r="AX197" s="275">
        <f>AX199+AX202</f>
        <v>0</v>
      </c>
      <c r="AY197" s="275">
        <f t="shared" ref="AY197:BJ197" si="579">AY199+AY201+AY202</f>
        <v>2413209.0999999996</v>
      </c>
      <c r="AZ197" s="275">
        <f t="shared" si="579"/>
        <v>2413209.0999999996</v>
      </c>
      <c r="BA197" s="275">
        <f t="shared" si="579"/>
        <v>0</v>
      </c>
      <c r="BB197" s="275">
        <f t="shared" si="579"/>
        <v>2413209.1</v>
      </c>
      <c r="BC197" s="275">
        <f t="shared" si="579"/>
        <v>2413209.1</v>
      </c>
      <c r="BD197" s="275">
        <f t="shared" si="579"/>
        <v>0</v>
      </c>
      <c r="BE197" s="275">
        <f t="shared" si="579"/>
        <v>-700961.69599999976</v>
      </c>
      <c r="BF197" s="275">
        <f t="shared" si="579"/>
        <v>-700961.69599999976</v>
      </c>
      <c r="BG197" s="275">
        <f t="shared" si="579"/>
        <v>0</v>
      </c>
      <c r="BH197" s="275">
        <f t="shared" si="579"/>
        <v>1712247.4040000001</v>
      </c>
      <c r="BI197" s="275">
        <f t="shared" si="579"/>
        <v>1712247.4040000001</v>
      </c>
      <c r="BJ197" s="275">
        <f t="shared" si="579"/>
        <v>0</v>
      </c>
      <c r="BK197" s="604">
        <f>BL197/AY197</f>
        <v>0.75</v>
      </c>
      <c r="BL197" s="275">
        <f>AZ197*75/100</f>
        <v>1809906.8249999997</v>
      </c>
      <c r="BM197" s="275">
        <f t="shared" ref="BM197:CD197" si="580">BM199+BM201+BM202</f>
        <v>0</v>
      </c>
      <c r="BN197" s="275">
        <f t="shared" si="580"/>
        <v>0</v>
      </c>
      <c r="BO197" s="275">
        <f t="shared" si="580"/>
        <v>0</v>
      </c>
      <c r="BP197" s="275">
        <f t="shared" si="580"/>
        <v>0</v>
      </c>
      <c r="BQ197" s="275">
        <f t="shared" si="580"/>
        <v>0</v>
      </c>
      <c r="BR197" s="275">
        <f t="shared" si="580"/>
        <v>0</v>
      </c>
      <c r="BS197" s="275">
        <f t="shared" si="580"/>
        <v>1712247.4040000001</v>
      </c>
      <c r="BT197" s="275">
        <f t="shared" si="580"/>
        <v>1712247.4040000001</v>
      </c>
      <c r="BU197" s="275">
        <f t="shared" si="580"/>
        <v>0</v>
      </c>
      <c r="BV197" s="275">
        <f t="shared" si="580"/>
        <v>2413209.1</v>
      </c>
      <c r="BW197" s="275">
        <f t="shared" si="580"/>
        <v>2413209.1</v>
      </c>
      <c r="BX197" s="275">
        <f t="shared" si="580"/>
        <v>0</v>
      </c>
      <c r="BY197" s="275">
        <f t="shared" si="580"/>
        <v>-585301.20000000007</v>
      </c>
      <c r="BZ197" s="275">
        <f t="shared" si="580"/>
        <v>-585301.20000000007</v>
      </c>
      <c r="CA197" s="275">
        <f t="shared" si="580"/>
        <v>0</v>
      </c>
      <c r="CB197" s="275">
        <f t="shared" si="580"/>
        <v>1126946.2039999999</v>
      </c>
      <c r="CC197" s="275">
        <f t="shared" si="580"/>
        <v>1126946.2039999999</v>
      </c>
      <c r="CD197" s="275">
        <f t="shared" si="580"/>
        <v>0</v>
      </c>
      <c r="CE197" s="358">
        <f>CF197/BV197</f>
        <v>0.1800341719248448</v>
      </c>
      <c r="CF197" s="275">
        <f>CF199+CF202</f>
        <v>434460.10200000001</v>
      </c>
      <c r="CG197" s="277"/>
      <c r="CH197" s="275">
        <f>CH199+CH201+CH202</f>
        <v>2793920.2118000002</v>
      </c>
      <c r="CI197" s="275">
        <f>CI199+CI201+CI202</f>
        <v>2793920.2118000002</v>
      </c>
      <c r="CJ197" s="275">
        <f>CJ199+CJ201+CJ202</f>
        <v>0</v>
      </c>
      <c r="CK197" s="275">
        <f t="shared" si="559"/>
        <v>-836239.08000000007</v>
      </c>
      <c r="CL197" s="275">
        <f>CL199+CL202</f>
        <v>-836239.08000000007</v>
      </c>
      <c r="CM197" s="275">
        <f>CM199+CM202</f>
        <v>0</v>
      </c>
      <c r="CN197" s="358" t="e">
        <f>CN199+CN212</f>
        <v>#REF!</v>
      </c>
      <c r="CO197" s="358" t="e">
        <f>CO199+CO212</f>
        <v>#REF!</v>
      </c>
      <c r="CP197" s="358" t="e">
        <f>CP199+CP212</f>
        <v>#REF!</v>
      </c>
      <c r="CQ197" s="275">
        <f t="shared" ref="CQ197:CV197" si="581">CQ199+CQ201+CQ202</f>
        <v>1699655.1318000001</v>
      </c>
      <c r="CR197" s="275">
        <f t="shared" si="581"/>
        <v>1699655.1318000001</v>
      </c>
      <c r="CS197" s="275">
        <f t="shared" si="581"/>
        <v>0</v>
      </c>
      <c r="CT197" s="275">
        <f t="shared" si="581"/>
        <v>330763.46006999991</v>
      </c>
      <c r="CU197" s="275">
        <f t="shared" si="581"/>
        <v>330763.46006999991</v>
      </c>
      <c r="CV197" s="275">
        <f t="shared" si="581"/>
        <v>0</v>
      </c>
      <c r="CW197" s="275">
        <f>CX197</f>
        <v>2547853.54794</v>
      </c>
      <c r="CX197" s="275">
        <f>CX199+CX200+CX201+CX202</f>
        <v>2547853.54794</v>
      </c>
      <c r="CY197" s="275">
        <f>CY199+CY201+CY202</f>
        <v>0</v>
      </c>
      <c r="CZ197" s="275">
        <f>CZ199+CZ201+CZ202</f>
        <v>1146408.1902999999</v>
      </c>
      <c r="DA197" s="275">
        <f>DA199+DA201+DA202</f>
        <v>1146408.1902999999</v>
      </c>
      <c r="DB197" s="275">
        <f>DB199+DB201+DB202</f>
        <v>0</v>
      </c>
      <c r="DC197" s="275"/>
      <c r="DD197" s="275"/>
      <c r="DE197" s="275"/>
      <c r="DF197" s="275">
        <f t="shared" si="577"/>
        <v>-1928662.2372299999</v>
      </c>
      <c r="DG197" s="275">
        <f>DG199+DG200+DG201+DG202</f>
        <v>-1928662.2372299999</v>
      </c>
      <c r="DH197" s="275">
        <f>DH199+DH201+DH202</f>
        <v>0</v>
      </c>
      <c r="DI197" s="275">
        <f>DJ197+DL197</f>
        <v>619191.31070999999</v>
      </c>
      <c r="DJ197" s="275">
        <f>SUM(DJ199:DJ202)</f>
        <v>619191.31070999999</v>
      </c>
      <c r="DK197" s="275"/>
      <c r="DL197" s="275"/>
      <c r="DM197" s="588" t="e">
        <f t="shared" si="527"/>
        <v>#REF!</v>
      </c>
      <c r="DN197" s="590" t="e">
        <f t="shared" si="502"/>
        <v>#REF!</v>
      </c>
      <c r="DO197" s="274" t="e">
        <f>DO198+#REF!</f>
        <v>#REF!</v>
      </c>
      <c r="DP197" s="274"/>
      <c r="DQ197" s="274"/>
      <c r="DR197" s="274" t="e">
        <f>DT197</f>
        <v>#REF!</v>
      </c>
      <c r="DS197" s="590" t="e">
        <f>DR197/DI197</f>
        <v>#REF!</v>
      </c>
      <c r="DT197" s="274" t="e">
        <f>DT198+#REF!</f>
        <v>#REF!</v>
      </c>
      <c r="DU197" s="274"/>
      <c r="DV197" s="274"/>
      <c r="DW197" s="274"/>
      <c r="DX197" s="358">
        <f>DZ197+EB197+ED197</f>
        <v>492419.54611999996</v>
      </c>
      <c r="DY197" s="281">
        <f t="shared" si="535"/>
        <v>0.79526236496336433</v>
      </c>
      <c r="DZ197" s="275">
        <f>DZ199+DZ200+DZ201+DZ202+DZ198</f>
        <v>492419.54611999996</v>
      </c>
      <c r="EA197" s="281">
        <f t="shared" si="536"/>
        <v>0.79526236496336433</v>
      </c>
      <c r="EB197" s="274"/>
      <c r="EC197" s="590"/>
      <c r="ED197" s="274"/>
      <c r="EE197" s="590"/>
      <c r="EF197" s="274">
        <f t="shared" si="562"/>
        <v>126771.76459000005</v>
      </c>
      <c r="EG197" s="227">
        <f t="shared" si="503"/>
        <v>0.20473763503663567</v>
      </c>
      <c r="EH197" s="274">
        <f>EH199+EH200+EH201+EH202+EH198</f>
        <v>126771.76459000005</v>
      </c>
      <c r="EI197" s="274"/>
      <c r="EJ197" s="274"/>
      <c r="EK197" s="274">
        <f>ES197</f>
        <v>492419.54611999996</v>
      </c>
      <c r="EL197" s="281">
        <f t="shared" si="538"/>
        <v>0.79526236496336433</v>
      </c>
      <c r="EM197" s="281" t="e">
        <f t="shared" si="570"/>
        <v>#REF!</v>
      </c>
      <c r="EN197" s="281"/>
      <c r="EO197" s="281"/>
      <c r="EP197" s="281"/>
      <c r="EQ197" s="281"/>
      <c r="ER197" s="281"/>
      <c r="ES197" s="274">
        <f>SUM(ES199:ES202)</f>
        <v>492419.54611999996</v>
      </c>
      <c r="ET197" s="281">
        <f t="shared" si="539"/>
        <v>0.79526236496336433</v>
      </c>
      <c r="EU197" s="274"/>
      <c r="EV197" s="281"/>
      <c r="EW197" s="588"/>
      <c r="EX197" s="281"/>
      <c r="EY197" s="275">
        <f t="shared" si="517"/>
        <v>126771.76459000005</v>
      </c>
      <c r="EZ197" s="281">
        <f t="shared" si="496"/>
        <v>0.20473763503663567</v>
      </c>
      <c r="FA197" s="275">
        <f>FA199+FA200+FA201+FA202+FA198</f>
        <v>126771.76459000005</v>
      </c>
      <c r="FB197" s="275"/>
      <c r="FC197" s="275"/>
      <c r="FD197" s="274">
        <f>FF197</f>
        <v>618992.52841000003</v>
      </c>
      <c r="FE197" s="281">
        <f t="shared" si="497"/>
        <v>0.99967896464862849</v>
      </c>
      <c r="FF197" s="274">
        <f>FF199+FF202</f>
        <v>618992.52841000003</v>
      </c>
      <c r="FG197" s="281">
        <f t="shared" si="498"/>
        <v>0.99967896464862849</v>
      </c>
      <c r="FH197" s="275"/>
      <c r="FI197" s="275"/>
      <c r="FJ197" s="275"/>
      <c r="FK197" s="275"/>
      <c r="FL197" s="274">
        <f>FN197</f>
        <v>0</v>
      </c>
      <c r="FM197" s="281">
        <f t="shared" si="572"/>
        <v>0</v>
      </c>
      <c r="FN197" s="274">
        <f>FN199+FN201+FN202</f>
        <v>0</v>
      </c>
      <c r="FO197" s="281">
        <f t="shared" si="574"/>
        <v>0</v>
      </c>
      <c r="FP197" s="275"/>
      <c r="FQ197" s="275"/>
      <c r="FR197" s="275"/>
      <c r="FS197" s="636">
        <f>FS199+FS201+FS202</f>
        <v>0</v>
      </c>
      <c r="FT197" s="274">
        <f>FV197</f>
        <v>0</v>
      </c>
      <c r="FU197" s="281">
        <f t="shared" si="501"/>
        <v>0</v>
      </c>
      <c r="FV197" s="274">
        <f>FV199+FV201+FV202</f>
        <v>0</v>
      </c>
      <c r="FW197" s="275"/>
      <c r="FX197" s="275"/>
      <c r="FY197" s="275"/>
      <c r="FZ197" s="636">
        <f>FZ199+FZ201+FZ202</f>
        <v>0</v>
      </c>
      <c r="GA197" s="302" t="s">
        <v>344</v>
      </c>
    </row>
    <row r="198" spans="1:183" s="256" customFormat="1" ht="30" hidden="1" customHeight="1" x14ac:dyDescent="0.25">
      <c r="B198" s="244"/>
      <c r="C198" s="288" t="s">
        <v>345</v>
      </c>
      <c r="D198" s="637"/>
      <c r="E198" s="247"/>
      <c r="F198" s="247"/>
      <c r="G198" s="247"/>
      <c r="H198" s="247"/>
      <c r="I198" s="247"/>
      <c r="J198" s="247"/>
      <c r="K198" s="247"/>
      <c r="L198" s="247"/>
      <c r="M198" s="247"/>
      <c r="N198" s="247"/>
      <c r="O198" s="247"/>
      <c r="P198" s="247"/>
      <c r="Q198" s="248"/>
      <c r="R198" s="248"/>
      <c r="S198" s="248"/>
      <c r="T198" s="248"/>
      <c r="U198" s="248"/>
      <c r="V198" s="248"/>
      <c r="W198" s="248"/>
      <c r="X198" s="248"/>
      <c r="Y198" s="248"/>
      <c r="Z198" s="248"/>
      <c r="AA198" s="248"/>
      <c r="AB198" s="248"/>
      <c r="AC198" s="248"/>
      <c r="AD198" s="248"/>
      <c r="AE198" s="248"/>
      <c r="AF198" s="248"/>
      <c r="AG198" s="248"/>
      <c r="AH198" s="248"/>
      <c r="AI198" s="248"/>
      <c r="AJ198" s="248"/>
      <c r="AK198" s="248"/>
      <c r="AL198" s="248"/>
      <c r="AM198" s="1148"/>
      <c r="AN198" s="350"/>
      <c r="AO198" s="610"/>
      <c r="AP198" s="251"/>
      <c r="AQ198" s="251"/>
      <c r="AR198" s="251"/>
      <c r="AS198" s="248"/>
      <c r="AT198" s="248"/>
      <c r="AU198" s="248"/>
      <c r="AV198" s="248"/>
      <c r="AW198" s="248"/>
      <c r="AX198" s="248"/>
      <c r="AY198" s="248"/>
      <c r="AZ198" s="248"/>
      <c r="BA198" s="248"/>
      <c r="BB198" s="248"/>
      <c r="BC198" s="248"/>
      <c r="BD198" s="248"/>
      <c r="BE198" s="248"/>
      <c r="BF198" s="248"/>
      <c r="BG198" s="248"/>
      <c r="BH198" s="248"/>
      <c r="BI198" s="248"/>
      <c r="BJ198" s="248"/>
      <c r="BK198" s="611"/>
      <c r="BL198" s="248"/>
      <c r="BM198" s="248"/>
      <c r="BN198" s="248"/>
      <c r="BO198" s="248"/>
      <c r="BP198" s="248"/>
      <c r="BQ198" s="248"/>
      <c r="BR198" s="248"/>
      <c r="BS198" s="248"/>
      <c r="BT198" s="248"/>
      <c r="BU198" s="248"/>
      <c r="BV198" s="248"/>
      <c r="BW198" s="248"/>
      <c r="BX198" s="248"/>
      <c r="BY198" s="248"/>
      <c r="BZ198" s="248"/>
      <c r="CA198" s="248"/>
      <c r="CB198" s="248"/>
      <c r="CC198" s="248"/>
      <c r="CD198" s="248"/>
      <c r="CE198" s="322"/>
      <c r="CF198" s="248"/>
      <c r="CG198" s="289"/>
      <c r="CH198" s="248"/>
      <c r="CI198" s="248"/>
      <c r="CJ198" s="248"/>
      <c r="CK198" s="248"/>
      <c r="CL198" s="248"/>
      <c r="CM198" s="248"/>
      <c r="CN198" s="322"/>
      <c r="CO198" s="322"/>
      <c r="CP198" s="322"/>
      <c r="CQ198" s="248"/>
      <c r="CR198" s="248"/>
      <c r="CS198" s="248"/>
      <c r="CT198" s="248"/>
      <c r="CU198" s="248"/>
      <c r="CV198" s="248"/>
      <c r="CW198" s="248"/>
      <c r="CX198" s="248"/>
      <c r="CY198" s="248"/>
      <c r="CZ198" s="248"/>
      <c r="DA198" s="248"/>
      <c r="DB198" s="248"/>
      <c r="DC198" s="248"/>
      <c r="DD198" s="248"/>
      <c r="DE198" s="248"/>
      <c r="DF198" s="248"/>
      <c r="DG198" s="248"/>
      <c r="DH198" s="248"/>
      <c r="DI198" s="248">
        <f>DJ198</f>
        <v>0</v>
      </c>
      <c r="DJ198" s="248"/>
      <c r="DK198" s="248"/>
      <c r="DL198" s="248"/>
      <c r="DM198" s="321">
        <f t="shared" si="527"/>
        <v>0</v>
      </c>
      <c r="DN198" s="582" t="e">
        <f t="shared" si="502"/>
        <v>#DIV/0!</v>
      </c>
      <c r="DO198" s="247">
        <f>DJ198</f>
        <v>0</v>
      </c>
      <c r="DP198" s="247"/>
      <c r="DQ198" s="247"/>
      <c r="DR198" s="247">
        <f>DT198</f>
        <v>0</v>
      </c>
      <c r="DS198" s="582" t="e">
        <f>DR198/DI198</f>
        <v>#DIV/0!</v>
      </c>
      <c r="DT198" s="247">
        <f t="shared" ref="DT198:DT202" si="582">DJ198-DO198</f>
        <v>0</v>
      </c>
      <c r="DU198" s="247"/>
      <c r="DV198" s="247"/>
      <c r="DW198" s="247"/>
      <c r="DX198" s="322">
        <f>DZ198</f>
        <v>0</v>
      </c>
      <c r="DY198" s="281" t="e">
        <f t="shared" si="535"/>
        <v>#DIV/0!</v>
      </c>
      <c r="DZ198" s="248"/>
      <c r="EA198" s="281" t="e">
        <f t="shared" si="536"/>
        <v>#DIV/0!</v>
      </c>
      <c r="EB198" s="247"/>
      <c r="EC198" s="582"/>
      <c r="ED198" s="247"/>
      <c r="EE198" s="582"/>
      <c r="EF198" s="247">
        <f t="shared" si="562"/>
        <v>0</v>
      </c>
      <c r="EG198" s="227" t="e">
        <f t="shared" si="503"/>
        <v>#DIV/0!</v>
      </c>
      <c r="EH198" s="247">
        <f>CS198-DZ198</f>
        <v>0</v>
      </c>
      <c r="EI198" s="247"/>
      <c r="EJ198" s="247"/>
      <c r="EK198" s="247">
        <f>ES198</f>
        <v>0</v>
      </c>
      <c r="EL198" s="253" t="e">
        <f t="shared" si="538"/>
        <v>#DIV/0!</v>
      </c>
      <c r="EM198" s="253" t="e">
        <f t="shared" si="570"/>
        <v>#DIV/0!</v>
      </c>
      <c r="EN198" s="253"/>
      <c r="EO198" s="253"/>
      <c r="EP198" s="253"/>
      <c r="EQ198" s="253"/>
      <c r="ER198" s="253"/>
      <c r="ES198" s="247"/>
      <c r="ET198" s="253" t="e">
        <f t="shared" si="539"/>
        <v>#DIV/0!</v>
      </c>
      <c r="EU198" s="247"/>
      <c r="EV198" s="253"/>
      <c r="EW198" s="321"/>
      <c r="EX198" s="253"/>
      <c r="EY198" s="248">
        <f t="shared" si="517"/>
        <v>0</v>
      </c>
      <c r="EZ198" s="228" t="e">
        <f t="shared" si="496"/>
        <v>#DIV/0!</v>
      </c>
      <c r="FA198" s="248">
        <f>DO198-ES198</f>
        <v>0</v>
      </c>
      <c r="FB198" s="248"/>
      <c r="FC198" s="248"/>
      <c r="FD198" s="247">
        <f>FF198</f>
        <v>0</v>
      </c>
      <c r="FE198" s="253" t="e">
        <f t="shared" si="497"/>
        <v>#DIV/0!</v>
      </c>
      <c r="FF198" s="247"/>
      <c r="FG198" s="253" t="e">
        <f t="shared" si="498"/>
        <v>#DIV/0!</v>
      </c>
      <c r="FH198" s="248"/>
      <c r="FI198" s="248"/>
      <c r="FJ198" s="248"/>
      <c r="FK198" s="248"/>
      <c r="FL198" s="247">
        <f>FN198</f>
        <v>0</v>
      </c>
      <c r="FM198" s="253" t="e">
        <f t="shared" si="572"/>
        <v>#DIV/0!</v>
      </c>
      <c r="FN198" s="247">
        <v>0</v>
      </c>
      <c r="FO198" s="253" t="e">
        <f t="shared" si="574"/>
        <v>#DIV/0!</v>
      </c>
      <c r="FP198" s="248"/>
      <c r="FQ198" s="248"/>
      <c r="FR198" s="248"/>
      <c r="FS198" s="583"/>
      <c r="FT198" s="247">
        <f>FV198</f>
        <v>0</v>
      </c>
      <c r="FU198" s="253" t="e">
        <f t="shared" si="501"/>
        <v>#DIV/0!</v>
      </c>
      <c r="FV198" s="247">
        <v>0</v>
      </c>
      <c r="FW198" s="248"/>
      <c r="FX198" s="248"/>
      <c r="FY198" s="248"/>
      <c r="FZ198" s="583"/>
      <c r="GA198" s="255"/>
    </row>
    <row r="199" spans="1:183" s="313" customFormat="1" ht="24.75" hidden="1" customHeight="1" x14ac:dyDescent="0.25">
      <c r="B199" s="303"/>
      <c r="C199" s="352" t="s">
        <v>333</v>
      </c>
      <c r="D199" s="622" t="s">
        <v>334</v>
      </c>
      <c r="E199" s="306">
        <f>F199+G199</f>
        <v>1587746.40555</v>
      </c>
      <c r="F199" s="306">
        <v>1517375.34142</v>
      </c>
      <c r="G199" s="306">
        <v>70371.064129999999</v>
      </c>
      <c r="H199" s="306">
        <f>I199+J199</f>
        <v>15933.507459999993</v>
      </c>
      <c r="I199" s="306">
        <f>L199-F199</f>
        <v>15933.507459999993</v>
      </c>
      <c r="J199" s="306">
        <f>M199-G199</f>
        <v>0</v>
      </c>
      <c r="K199" s="306">
        <f>L199+M199</f>
        <v>1603679.91301</v>
      </c>
      <c r="L199" s="306">
        <v>1533308.8488799999</v>
      </c>
      <c r="M199" s="306">
        <v>70371.064129999999</v>
      </c>
      <c r="N199" s="306">
        <f>O199+P199</f>
        <v>0</v>
      </c>
      <c r="O199" s="306">
        <f>R199-L199</f>
        <v>0</v>
      </c>
      <c r="P199" s="306">
        <f>S199-M199</f>
        <v>0</v>
      </c>
      <c r="Q199" s="307">
        <f>R199+S199</f>
        <v>1603679.91301</v>
      </c>
      <c r="R199" s="307">
        <v>1533308.8488799999</v>
      </c>
      <c r="S199" s="307">
        <v>70371.064129999999</v>
      </c>
      <c r="T199" s="307">
        <f>U199+V199</f>
        <v>2371050.6324999998</v>
      </c>
      <c r="U199" s="307">
        <v>0</v>
      </c>
      <c r="V199" s="307">
        <v>2371050.6324999998</v>
      </c>
      <c r="W199" s="307">
        <f>X199+Y199</f>
        <v>-1600218.0767399999</v>
      </c>
      <c r="X199" s="307">
        <f>AA199-U199</f>
        <v>770832.55576000002</v>
      </c>
      <c r="Y199" s="307">
        <f>AB199-V199</f>
        <v>-2371050.6324999998</v>
      </c>
      <c r="Z199" s="307">
        <f>AA199+AB199</f>
        <v>770832.55576000002</v>
      </c>
      <c r="AA199" s="307">
        <v>770832.55576000002</v>
      </c>
      <c r="AB199" s="307"/>
      <c r="AC199" s="307">
        <f>AD199+AE199</f>
        <v>0</v>
      </c>
      <c r="AD199" s="307">
        <v>0</v>
      </c>
      <c r="AE199" s="307"/>
      <c r="AF199" s="307" t="e">
        <f>AG199+AH199</f>
        <v>#REF!</v>
      </c>
      <c r="AG199" s="307" t="e">
        <f>'[3]2017_с остатком на торги'!$AG$135</f>
        <v>#REF!</v>
      </c>
      <c r="AH199" s="307"/>
      <c r="AI199" s="307"/>
      <c r="AJ199" s="307">
        <v>866627.63382999995</v>
      </c>
      <c r="AK199" s="307">
        <f t="shared" si="549"/>
        <v>-95795.07806999993</v>
      </c>
      <c r="AL199" s="307" t="e">
        <f>AF199-AJ199</f>
        <v>#REF!</v>
      </c>
      <c r="AM199" s="1148"/>
      <c r="AN199" s="307"/>
      <c r="AO199" s="595">
        <v>1</v>
      </c>
      <c r="AP199" s="307">
        <v>687394.10190000001</v>
      </c>
      <c r="AQ199" s="307">
        <v>2263.4012400000001</v>
      </c>
      <c r="AR199" s="307" t="e">
        <f>AF199-AP199-AQ199</f>
        <v>#REF!</v>
      </c>
      <c r="AS199" s="307">
        <f>AT199+AU199</f>
        <v>2387144.5099999998</v>
      </c>
      <c r="AT199" s="307">
        <v>2387144.5099999998</v>
      </c>
      <c r="AU199" s="307"/>
      <c r="AV199" s="307">
        <f t="shared" si="551"/>
        <v>0</v>
      </c>
      <c r="AW199" s="307">
        <v>0</v>
      </c>
      <c r="AX199" s="307">
        <v>0</v>
      </c>
      <c r="AY199" s="307">
        <f>AZ199+BA199</f>
        <v>2387144.5099999998</v>
      </c>
      <c r="AZ199" s="307">
        <f>AT199</f>
        <v>2387144.5099999998</v>
      </c>
      <c r="BA199" s="307"/>
      <c r="BB199" s="307">
        <f>BC199+BD199</f>
        <v>2413209.1</v>
      </c>
      <c r="BC199" s="307">
        <f>2400000+13209.1</f>
        <v>2413209.1</v>
      </c>
      <c r="BD199" s="307"/>
      <c r="BE199" s="307">
        <f>BF199</f>
        <v>-700961.69599999976</v>
      </c>
      <c r="BF199" s="307">
        <f>BI199-AZ199</f>
        <v>-700961.69599999976</v>
      </c>
      <c r="BG199" s="307">
        <f>BX199-BD199</f>
        <v>0</v>
      </c>
      <c r="BH199" s="307">
        <f>BI199+BJ199</f>
        <v>1686182.814</v>
      </c>
      <c r="BI199" s="307">
        <v>1686182.814</v>
      </c>
      <c r="BJ199" s="307"/>
      <c r="BK199" s="596">
        <v>0.75</v>
      </c>
      <c r="BL199" s="294">
        <f>AZ199*BK199</f>
        <v>1790358.3824999998</v>
      </c>
      <c r="BM199" s="294"/>
      <c r="BN199" s="294"/>
      <c r="BO199" s="294"/>
      <c r="BP199" s="294">
        <f>BQ199+BR199</f>
        <v>0</v>
      </c>
      <c r="BQ199" s="294">
        <v>0</v>
      </c>
      <c r="BR199" s="294"/>
      <c r="BS199" s="294">
        <f>BT199+BU199</f>
        <v>1686182.814</v>
      </c>
      <c r="BT199" s="294">
        <f>BI199-BN199-BQ199</f>
        <v>1686182.814</v>
      </c>
      <c r="BU199" s="294"/>
      <c r="BV199" s="307">
        <f>BW199+BX199</f>
        <v>2413209.1</v>
      </c>
      <c r="BW199" s="307">
        <f>2400000+13209.1</f>
        <v>2413209.1</v>
      </c>
      <c r="BX199" s="307"/>
      <c r="BY199" s="307">
        <f>BZ199+CA199</f>
        <v>-832085.13936000003</v>
      </c>
      <c r="BZ199" s="307">
        <f>CC199-BI199</f>
        <v>-832085.13936000003</v>
      </c>
      <c r="CA199" s="307">
        <v>0</v>
      </c>
      <c r="CB199" s="307">
        <f>CC199+CD199</f>
        <v>854097.67463999998</v>
      </c>
      <c r="CC199" s="307">
        <v>854097.67463999998</v>
      </c>
      <c r="CD199" s="307"/>
      <c r="CE199" s="307">
        <v>0.5</v>
      </c>
      <c r="CF199" s="294">
        <f>CC199*CE199</f>
        <v>427048.83731999999</v>
      </c>
      <c r="CG199" s="307"/>
      <c r="CH199" s="307">
        <f>CI199+CJ199</f>
        <v>2391855.4205700001</v>
      </c>
      <c r="CI199" s="307">
        <v>2391855.4205700001</v>
      </c>
      <c r="CJ199" s="307"/>
      <c r="CK199" s="307">
        <f t="shared" si="559"/>
        <v>-836239.08000000007</v>
      </c>
      <c r="CL199" s="307">
        <f>CR199-CH199</f>
        <v>-836239.08000000007</v>
      </c>
      <c r="CM199" s="307">
        <v>0</v>
      </c>
      <c r="CN199" s="307" t="e">
        <f>CN201+CN213</f>
        <v>#REF!</v>
      </c>
      <c r="CO199" s="307" t="e">
        <f>CO201+CO213</f>
        <v>#REF!</v>
      </c>
      <c r="CP199" s="307" t="e">
        <f>CP201+CP213</f>
        <v>#REF!</v>
      </c>
      <c r="CQ199" s="307">
        <f>CR199+CS199</f>
        <v>1555616.34057</v>
      </c>
      <c r="CR199" s="307">
        <v>1555616.34057</v>
      </c>
      <c r="CS199" s="307"/>
      <c r="CT199" s="307">
        <f>CU199+CV199</f>
        <v>330763.46006999991</v>
      </c>
      <c r="CU199" s="307">
        <f>CX199-CC199</f>
        <v>330763.46006999991</v>
      </c>
      <c r="CV199" s="307"/>
      <c r="CW199" s="307">
        <f>CX199+CY199</f>
        <v>1184861.1347099999</v>
      </c>
      <c r="CX199" s="307">
        <v>1184861.1347099999</v>
      </c>
      <c r="CY199" s="307"/>
      <c r="CZ199" s="307">
        <f>DA199+DB199</f>
        <v>818902.19030000002</v>
      </c>
      <c r="DA199" s="307">
        <v>818902.19030000002</v>
      </c>
      <c r="DB199" s="307"/>
      <c r="DC199" s="307"/>
      <c r="DD199" s="307"/>
      <c r="DE199" s="307"/>
      <c r="DF199" s="307">
        <f t="shared" si="577"/>
        <v>-599206.42321999988</v>
      </c>
      <c r="DG199" s="307">
        <f>DJ199-CX199</f>
        <v>-599206.42321999988</v>
      </c>
      <c r="DH199" s="307"/>
      <c r="DI199" s="307">
        <f>DJ199+DL199</f>
        <v>585654.71149000002</v>
      </c>
      <c r="DJ199" s="307">
        <v>585654.71149000002</v>
      </c>
      <c r="DK199" s="307"/>
      <c r="DL199" s="307"/>
      <c r="DM199" s="588">
        <f t="shared" si="527"/>
        <v>431328.77581999998</v>
      </c>
      <c r="DN199" s="571">
        <f t="shared" si="502"/>
        <v>0.73648989303378098</v>
      </c>
      <c r="DO199" s="306">
        <v>431328.77581999998</v>
      </c>
      <c r="DP199" s="306"/>
      <c r="DQ199" s="306"/>
      <c r="DR199" s="293">
        <f t="shared" ref="DR199:DR202" si="583">DT199</f>
        <v>154325.93567000004</v>
      </c>
      <c r="DS199" s="590">
        <f>DR199/DI199</f>
        <v>0.26351010696621902</v>
      </c>
      <c r="DT199" s="293">
        <f t="shared" si="582"/>
        <v>154325.93567000004</v>
      </c>
      <c r="DU199" s="306"/>
      <c r="DV199" s="306"/>
      <c r="DW199" s="306"/>
      <c r="DX199" s="307">
        <f t="shared" ref="DX199:DX202" si="584">DZ199+EB199+ED199</f>
        <v>471896.15957999998</v>
      </c>
      <c r="DY199" s="312">
        <f t="shared" si="535"/>
        <v>0.80575832537813974</v>
      </c>
      <c r="DZ199" s="307">
        <v>471896.15957999998</v>
      </c>
      <c r="EA199" s="312">
        <f t="shared" si="536"/>
        <v>0.80575832537813974</v>
      </c>
      <c r="EB199" s="293"/>
      <c r="EC199" s="597"/>
      <c r="ED199" s="293"/>
      <c r="EE199" s="597"/>
      <c r="EF199" s="306">
        <f t="shared" si="562"/>
        <v>113758.55191000004</v>
      </c>
      <c r="EG199" s="227">
        <f t="shared" si="503"/>
        <v>0.19424167462186029</v>
      </c>
      <c r="EH199" s="306">
        <f t="shared" ref="EH199:EH202" si="585">DJ199-DZ199</f>
        <v>113758.55191000004</v>
      </c>
      <c r="EI199" s="306"/>
      <c r="EJ199" s="306"/>
      <c r="EK199" s="306">
        <f>ES199+EX199</f>
        <v>471896.15957999998</v>
      </c>
      <c r="EL199" s="312">
        <f t="shared" si="538"/>
        <v>0.80575832537813974</v>
      </c>
      <c r="EM199" s="281">
        <f t="shared" si="570"/>
        <v>1.0940521153101304</v>
      </c>
      <c r="EN199" s="312"/>
      <c r="EO199" s="312"/>
      <c r="EP199" s="312"/>
      <c r="EQ199" s="312"/>
      <c r="ER199" s="312"/>
      <c r="ES199" s="306">
        <f>DZ199</f>
        <v>471896.15957999998</v>
      </c>
      <c r="ET199" s="312">
        <f t="shared" si="539"/>
        <v>0.80575832537813974</v>
      </c>
      <c r="EU199" s="306"/>
      <c r="EV199" s="312"/>
      <c r="EW199" s="306"/>
      <c r="EX199" s="312"/>
      <c r="EY199" s="307">
        <f t="shared" si="517"/>
        <v>113758.55191000004</v>
      </c>
      <c r="EZ199" s="228">
        <f t="shared" si="496"/>
        <v>0.19424167462186029</v>
      </c>
      <c r="FA199" s="307">
        <f>DJ199-ES199</f>
        <v>113758.55191000004</v>
      </c>
      <c r="FB199" s="307"/>
      <c r="FC199" s="307"/>
      <c r="FD199" s="306">
        <f>FF199</f>
        <v>571608.5048</v>
      </c>
      <c r="FE199" s="312">
        <f t="shared" si="497"/>
        <v>0.97601623206570953</v>
      </c>
      <c r="FF199" s="306">
        <v>571608.5048</v>
      </c>
      <c r="FG199" s="312">
        <f t="shared" si="498"/>
        <v>0.97601623206570953</v>
      </c>
      <c r="FH199" s="307"/>
      <c r="FI199" s="307"/>
      <c r="FJ199" s="307"/>
      <c r="FK199" s="307"/>
      <c r="FL199" s="306">
        <f>FN199</f>
        <v>0</v>
      </c>
      <c r="FM199" s="227">
        <f t="shared" si="572"/>
        <v>0</v>
      </c>
      <c r="FN199" s="306"/>
      <c r="FO199" s="227">
        <f t="shared" si="574"/>
        <v>0</v>
      </c>
      <c r="FP199" s="307"/>
      <c r="FQ199" s="307"/>
      <c r="FR199" s="307"/>
      <c r="FS199" s="598"/>
      <c r="FT199" s="306">
        <f>FV199</f>
        <v>0</v>
      </c>
      <c r="FU199" s="312">
        <f t="shared" si="501"/>
        <v>0</v>
      </c>
      <c r="FV199" s="306">
        <f>ES199-DZ199</f>
        <v>0</v>
      </c>
      <c r="FW199" s="307"/>
      <c r="FX199" s="307"/>
      <c r="FY199" s="307"/>
      <c r="FZ199" s="598"/>
      <c r="GA199" s="317"/>
    </row>
    <row r="200" spans="1:183" s="313" customFormat="1" ht="24.75" hidden="1" customHeight="1" x14ac:dyDescent="0.25">
      <c r="B200" s="303"/>
      <c r="C200" s="352" t="s">
        <v>346</v>
      </c>
      <c r="D200" s="622"/>
      <c r="E200" s="306"/>
      <c r="F200" s="306"/>
      <c r="G200" s="306"/>
      <c r="H200" s="306"/>
      <c r="I200" s="306"/>
      <c r="J200" s="306"/>
      <c r="K200" s="306"/>
      <c r="L200" s="306"/>
      <c r="M200" s="306"/>
      <c r="N200" s="306"/>
      <c r="O200" s="306"/>
      <c r="P200" s="306"/>
      <c r="Q200" s="307"/>
      <c r="R200" s="307"/>
      <c r="S200" s="307"/>
      <c r="T200" s="307"/>
      <c r="U200" s="307"/>
      <c r="V200" s="307"/>
      <c r="W200" s="307"/>
      <c r="X200" s="307"/>
      <c r="Y200" s="307"/>
      <c r="Z200" s="307"/>
      <c r="AA200" s="307"/>
      <c r="AB200" s="307"/>
      <c r="AC200" s="307"/>
      <c r="AD200" s="307"/>
      <c r="AE200" s="307"/>
      <c r="AF200" s="307"/>
      <c r="AG200" s="307"/>
      <c r="AH200" s="307"/>
      <c r="AI200" s="307"/>
      <c r="AJ200" s="307"/>
      <c r="AK200" s="307"/>
      <c r="AL200" s="307"/>
      <c r="AM200" s="1148"/>
      <c r="AN200" s="307"/>
      <c r="AO200" s="595"/>
      <c r="AP200" s="307"/>
      <c r="AQ200" s="307"/>
      <c r="AR200" s="307"/>
      <c r="AS200" s="307"/>
      <c r="AT200" s="307"/>
      <c r="AU200" s="307"/>
      <c r="AV200" s="307"/>
      <c r="AW200" s="307"/>
      <c r="AX200" s="307"/>
      <c r="AY200" s="307"/>
      <c r="AZ200" s="307"/>
      <c r="BA200" s="307"/>
      <c r="BB200" s="307"/>
      <c r="BC200" s="307"/>
      <c r="BD200" s="307"/>
      <c r="BE200" s="307"/>
      <c r="BF200" s="307"/>
      <c r="BG200" s="307"/>
      <c r="BH200" s="307"/>
      <c r="BI200" s="307"/>
      <c r="BJ200" s="307"/>
      <c r="BK200" s="596"/>
      <c r="BL200" s="294"/>
      <c r="BM200" s="294"/>
      <c r="BN200" s="294"/>
      <c r="BO200" s="294"/>
      <c r="BP200" s="294"/>
      <c r="BQ200" s="294"/>
      <c r="BR200" s="294"/>
      <c r="BS200" s="294"/>
      <c r="BT200" s="294"/>
      <c r="BU200" s="294"/>
      <c r="BV200" s="307"/>
      <c r="BW200" s="307"/>
      <c r="BX200" s="307"/>
      <c r="BY200" s="307"/>
      <c r="BZ200" s="307"/>
      <c r="CA200" s="307"/>
      <c r="CB200" s="307"/>
      <c r="CC200" s="307"/>
      <c r="CD200" s="307"/>
      <c r="CE200" s="307"/>
      <c r="CF200" s="294"/>
      <c r="CG200" s="307"/>
      <c r="CH200" s="307"/>
      <c r="CI200" s="307"/>
      <c r="CJ200" s="307"/>
      <c r="CK200" s="307"/>
      <c r="CL200" s="307"/>
      <c r="CM200" s="307"/>
      <c r="CN200" s="307"/>
      <c r="CO200" s="307"/>
      <c r="CP200" s="307"/>
      <c r="CQ200" s="307"/>
      <c r="CR200" s="307"/>
      <c r="CS200" s="307"/>
      <c r="CT200" s="307"/>
      <c r="CU200" s="307"/>
      <c r="CV200" s="307"/>
      <c r="CW200" s="307">
        <f>CX200+CY200</f>
        <v>1056115.48859</v>
      </c>
      <c r="CX200" s="307">
        <v>1056115.48859</v>
      </c>
      <c r="CY200" s="307"/>
      <c r="CZ200" s="307"/>
      <c r="DA200" s="307"/>
      <c r="DB200" s="307"/>
      <c r="DC200" s="307"/>
      <c r="DD200" s="307"/>
      <c r="DE200" s="307"/>
      <c r="DF200" s="307">
        <f t="shared" si="577"/>
        <v>-1056115.48859</v>
      </c>
      <c r="DG200" s="307">
        <f>DJ200-CX200</f>
        <v>-1056115.48859</v>
      </c>
      <c r="DH200" s="307"/>
      <c r="DI200" s="307">
        <f t="shared" ref="DI200:DI201" si="586">DJ200+DL200</f>
        <v>0</v>
      </c>
      <c r="DJ200" s="307"/>
      <c r="DK200" s="307"/>
      <c r="DL200" s="307"/>
      <c r="DM200" s="588">
        <f t="shared" si="527"/>
        <v>0</v>
      </c>
      <c r="DN200" s="571">
        <v>0</v>
      </c>
      <c r="DO200" s="306">
        <v>0</v>
      </c>
      <c r="DP200" s="306"/>
      <c r="DQ200" s="306"/>
      <c r="DR200" s="293">
        <f t="shared" si="583"/>
        <v>0</v>
      </c>
      <c r="DS200" s="590"/>
      <c r="DT200" s="293">
        <f t="shared" si="582"/>
        <v>0</v>
      </c>
      <c r="DU200" s="306"/>
      <c r="DV200" s="306"/>
      <c r="DW200" s="306"/>
      <c r="DX200" s="307">
        <f t="shared" si="584"/>
        <v>0</v>
      </c>
      <c r="DY200" s="312" t="e">
        <f t="shared" si="535"/>
        <v>#DIV/0!</v>
      </c>
      <c r="DZ200" s="307"/>
      <c r="EA200" s="312" t="e">
        <f t="shared" si="536"/>
        <v>#DIV/0!</v>
      </c>
      <c r="EB200" s="293"/>
      <c r="EC200" s="597"/>
      <c r="ED200" s="293"/>
      <c r="EE200" s="597"/>
      <c r="EF200" s="306">
        <f t="shared" si="562"/>
        <v>0</v>
      </c>
      <c r="EG200" s="227" t="e">
        <f t="shared" si="503"/>
        <v>#DIV/0!</v>
      </c>
      <c r="EH200" s="306">
        <f t="shared" si="585"/>
        <v>0</v>
      </c>
      <c r="EI200" s="306"/>
      <c r="EJ200" s="306"/>
      <c r="EK200" s="306">
        <f t="shared" ref="EK200:EK202" si="587">ES200+EX200</f>
        <v>0</v>
      </c>
      <c r="EL200" s="312" t="e">
        <f t="shared" si="538"/>
        <v>#DIV/0!</v>
      </c>
      <c r="EM200" s="281"/>
      <c r="EN200" s="312"/>
      <c r="EO200" s="312"/>
      <c r="EP200" s="312"/>
      <c r="EQ200" s="312"/>
      <c r="ER200" s="312"/>
      <c r="ES200" s="306">
        <f t="shared" ref="ES200:ES202" si="588">DZ200</f>
        <v>0</v>
      </c>
      <c r="ET200" s="312" t="e">
        <f t="shared" si="539"/>
        <v>#DIV/0!</v>
      </c>
      <c r="EU200" s="306"/>
      <c r="EV200" s="312"/>
      <c r="EW200" s="306"/>
      <c r="EX200" s="312"/>
      <c r="EY200" s="307">
        <f t="shared" si="517"/>
        <v>0</v>
      </c>
      <c r="EZ200" s="228" t="e">
        <f t="shared" si="496"/>
        <v>#DIV/0!</v>
      </c>
      <c r="FA200" s="307">
        <f>DJ200-ES200</f>
        <v>0</v>
      </c>
      <c r="FB200" s="307"/>
      <c r="FC200" s="307"/>
      <c r="FD200" s="306">
        <f t="shared" ref="FD200:FD202" si="589">FF200</f>
        <v>0</v>
      </c>
      <c r="FE200" s="312" t="e">
        <f t="shared" si="497"/>
        <v>#DIV/0!</v>
      </c>
      <c r="FF200" s="306"/>
      <c r="FG200" s="312" t="e">
        <f t="shared" si="498"/>
        <v>#DIV/0!</v>
      </c>
      <c r="FH200" s="307"/>
      <c r="FI200" s="307"/>
      <c r="FJ200" s="307"/>
      <c r="FK200" s="307"/>
      <c r="FL200" s="306">
        <f t="shared" ref="FL200:FL202" si="590">FN200</f>
        <v>0</v>
      </c>
      <c r="FM200" s="227" t="e">
        <f t="shared" si="572"/>
        <v>#DIV/0!</v>
      </c>
      <c r="FN200" s="306"/>
      <c r="FO200" s="227" t="e">
        <f t="shared" si="574"/>
        <v>#DIV/0!</v>
      </c>
      <c r="FP200" s="307"/>
      <c r="FQ200" s="307"/>
      <c r="FR200" s="307"/>
      <c r="FS200" s="598"/>
      <c r="FT200" s="306">
        <f t="shared" ref="FT200:FT203" si="591">FV200</f>
        <v>0</v>
      </c>
      <c r="FU200" s="312" t="e">
        <f t="shared" si="501"/>
        <v>#DIV/0!</v>
      </c>
      <c r="FV200" s="306">
        <f>ES200-DZ200</f>
        <v>0</v>
      </c>
      <c r="FW200" s="307"/>
      <c r="FX200" s="307"/>
      <c r="FY200" s="307"/>
      <c r="FZ200" s="598"/>
      <c r="GA200" s="317"/>
    </row>
    <row r="201" spans="1:183" s="313" customFormat="1" ht="32.25" hidden="1" customHeight="1" x14ac:dyDescent="0.25">
      <c r="B201" s="303"/>
      <c r="C201" s="314" t="s">
        <v>192</v>
      </c>
      <c r="D201" s="622"/>
      <c r="E201" s="306">
        <f>F201+G201</f>
        <v>0</v>
      </c>
      <c r="F201" s="306"/>
      <c r="G201" s="306"/>
      <c r="H201" s="306">
        <f>I201+J201</f>
        <v>0</v>
      </c>
      <c r="I201" s="306">
        <f>L201-F201</f>
        <v>0</v>
      </c>
      <c r="J201" s="306">
        <f>M201-G201</f>
        <v>0</v>
      </c>
      <c r="K201" s="306">
        <f>L201+M201</f>
        <v>0</v>
      </c>
      <c r="L201" s="306"/>
      <c r="M201" s="306"/>
      <c r="N201" s="306">
        <f>O201+P201</f>
        <v>0</v>
      </c>
      <c r="O201" s="306">
        <f>R201-L201</f>
        <v>0</v>
      </c>
      <c r="P201" s="306">
        <f>S201-M201</f>
        <v>0</v>
      </c>
      <c r="Q201" s="307">
        <f>R201+S201</f>
        <v>0</v>
      </c>
      <c r="R201" s="307"/>
      <c r="S201" s="307"/>
      <c r="T201" s="307">
        <f>U201+V201</f>
        <v>0</v>
      </c>
      <c r="U201" s="307"/>
      <c r="V201" s="307"/>
      <c r="W201" s="307">
        <f>X201+Y201</f>
        <v>0</v>
      </c>
      <c r="X201" s="307">
        <f>AA201-U201</f>
        <v>0</v>
      </c>
      <c r="Y201" s="307">
        <f>AB201-V201</f>
        <v>0</v>
      </c>
      <c r="Z201" s="307">
        <f>AA201+AB201</f>
        <v>0</v>
      </c>
      <c r="AA201" s="307"/>
      <c r="AB201" s="307"/>
      <c r="AC201" s="307">
        <f>AD201+AE201</f>
        <v>0</v>
      </c>
      <c r="AD201" s="307"/>
      <c r="AE201" s="307"/>
      <c r="AF201" s="307">
        <f>AG201+AH201</f>
        <v>0</v>
      </c>
      <c r="AG201" s="307"/>
      <c r="AH201" s="307"/>
      <c r="AI201" s="307"/>
      <c r="AJ201" s="307"/>
      <c r="AK201" s="307">
        <f>Z201-AJ201</f>
        <v>0</v>
      </c>
      <c r="AL201" s="307">
        <f>AA201-AK201</f>
        <v>0</v>
      </c>
      <c r="AM201" s="1148"/>
      <c r="AN201" s="307"/>
      <c r="AO201" s="595">
        <v>1</v>
      </c>
      <c r="AP201" s="307"/>
      <c r="AQ201" s="307"/>
      <c r="AR201" s="307">
        <f>AF201-AP201-AQ201</f>
        <v>0</v>
      </c>
      <c r="AS201" s="307">
        <f>AT201+AU201</f>
        <v>0</v>
      </c>
      <c r="AT201" s="307">
        <f>AJ201</f>
        <v>0</v>
      </c>
      <c r="AU201" s="307"/>
      <c r="AV201" s="307">
        <f>AW201+AX201</f>
        <v>0</v>
      </c>
      <c r="AW201" s="307">
        <v>0</v>
      </c>
      <c r="AX201" s="307">
        <v>0</v>
      </c>
      <c r="AY201" s="307">
        <f>AZ201+BA201</f>
        <v>0</v>
      </c>
      <c r="AZ201" s="307">
        <f>AT201+AW201</f>
        <v>0</v>
      </c>
      <c r="BA201" s="307"/>
      <c r="BB201" s="307">
        <f>BC201+BD201</f>
        <v>0</v>
      </c>
      <c r="BC201" s="307"/>
      <c r="BD201" s="307"/>
      <c r="BE201" s="307">
        <f>BF201+BG201</f>
        <v>0</v>
      </c>
      <c r="BF201" s="307">
        <f>BW201-BC201</f>
        <v>0</v>
      </c>
      <c r="BG201" s="307">
        <f>BX201-BD201</f>
        <v>0</v>
      </c>
      <c r="BH201" s="307">
        <f>BI201+BJ201</f>
        <v>0</v>
      </c>
      <c r="BI201" s="307">
        <f>BC201+BF201</f>
        <v>0</v>
      </c>
      <c r="BJ201" s="307"/>
      <c r="BK201" s="596">
        <v>1</v>
      </c>
      <c r="BL201" s="294">
        <f>AZ201*BK201</f>
        <v>0</v>
      </c>
      <c r="BM201" s="294"/>
      <c r="BN201" s="294"/>
      <c r="BO201" s="294"/>
      <c r="BP201" s="294"/>
      <c r="BQ201" s="294"/>
      <c r="BR201" s="294"/>
      <c r="BS201" s="294"/>
      <c r="BT201" s="294">
        <f>AZ201-BQ201</f>
        <v>0</v>
      </c>
      <c r="BU201" s="294"/>
      <c r="BV201" s="307">
        <f>BW201+BX201</f>
        <v>0</v>
      </c>
      <c r="BW201" s="307"/>
      <c r="BX201" s="307"/>
      <c r="BY201" s="307">
        <f>BZ201+CA201</f>
        <v>258026</v>
      </c>
      <c r="BZ201" s="307">
        <f>CC201-BI201</f>
        <v>258026</v>
      </c>
      <c r="CA201" s="307">
        <v>0</v>
      </c>
      <c r="CB201" s="307">
        <f>CC201+CD201</f>
        <v>258026</v>
      </c>
      <c r="CC201" s="307">
        <v>258026</v>
      </c>
      <c r="CD201" s="307"/>
      <c r="CE201" s="307">
        <v>1</v>
      </c>
      <c r="CF201" s="294">
        <f>CC201*CE201</f>
        <v>258026</v>
      </c>
      <c r="CG201" s="307"/>
      <c r="CH201" s="307">
        <f>CI201+CJ201</f>
        <v>258026</v>
      </c>
      <c r="CI201" s="307">
        <f>BY201</f>
        <v>258026</v>
      </c>
      <c r="CJ201" s="307"/>
      <c r="CK201" s="307">
        <f>CL201+CM201</f>
        <v>0</v>
      </c>
      <c r="CL201" s="307">
        <v>0</v>
      </c>
      <c r="CM201" s="307">
        <v>0</v>
      </c>
      <c r="CN201" s="307" t="e">
        <f>CN202+CN215</f>
        <v>#REF!</v>
      </c>
      <c r="CO201" s="307" t="e">
        <f>CO202+CO215</f>
        <v>#REF!</v>
      </c>
      <c r="CP201" s="307" t="e">
        <f>CP202+CP215</f>
        <v>#REF!</v>
      </c>
      <c r="CQ201" s="307">
        <f>CR201+CS201</f>
        <v>0</v>
      </c>
      <c r="CR201" s="307">
        <v>0</v>
      </c>
      <c r="CS201" s="307"/>
      <c r="CT201" s="307">
        <f>CU201+CV201</f>
        <v>0</v>
      </c>
      <c r="CU201" s="307">
        <v>0</v>
      </c>
      <c r="CV201" s="307"/>
      <c r="CW201" s="307">
        <f>CX201+CY201</f>
        <v>258026</v>
      </c>
      <c r="CX201" s="307">
        <v>258026</v>
      </c>
      <c r="CY201" s="307"/>
      <c r="CZ201" s="307">
        <f>DA201+DB201</f>
        <v>272506</v>
      </c>
      <c r="DA201" s="307">
        <v>272506</v>
      </c>
      <c r="DB201" s="307"/>
      <c r="DC201" s="307"/>
      <c r="DD201" s="307"/>
      <c r="DE201" s="307"/>
      <c r="DF201" s="307">
        <f t="shared" si="577"/>
        <v>-228087.59742000001</v>
      </c>
      <c r="DG201" s="307">
        <f>DJ201-CX201</f>
        <v>-228087.59742000001</v>
      </c>
      <c r="DH201" s="307"/>
      <c r="DI201" s="307">
        <f t="shared" si="586"/>
        <v>29938.402580000002</v>
      </c>
      <c r="DJ201" s="307">
        <v>29938.402580000002</v>
      </c>
      <c r="DK201" s="307"/>
      <c r="DL201" s="307"/>
      <c r="DM201" s="588">
        <f t="shared" si="527"/>
        <v>0</v>
      </c>
      <c r="DN201" s="571">
        <v>0</v>
      </c>
      <c r="DO201" s="306">
        <v>0</v>
      </c>
      <c r="DP201" s="306"/>
      <c r="DQ201" s="306"/>
      <c r="DR201" s="293">
        <f t="shared" si="583"/>
        <v>29938.402580000002</v>
      </c>
      <c r="DS201" s="590"/>
      <c r="DT201" s="293">
        <f t="shared" si="582"/>
        <v>29938.402580000002</v>
      </c>
      <c r="DU201" s="306"/>
      <c r="DV201" s="306"/>
      <c r="DW201" s="306"/>
      <c r="DX201" s="307">
        <f t="shared" si="584"/>
        <v>16981.233499999998</v>
      </c>
      <c r="DY201" s="312">
        <f t="shared" si="535"/>
        <v>0.56720573031989729</v>
      </c>
      <c r="DZ201" s="307">
        <v>16981.233499999998</v>
      </c>
      <c r="EA201" s="312">
        <f t="shared" si="536"/>
        <v>0.56720573031989729</v>
      </c>
      <c r="EB201" s="293"/>
      <c r="EC201" s="597"/>
      <c r="ED201" s="293"/>
      <c r="EE201" s="597"/>
      <c r="EF201" s="306">
        <f t="shared" si="562"/>
        <v>12957.169080000003</v>
      </c>
      <c r="EG201" s="227">
        <f t="shared" si="503"/>
        <v>0.43279426968010271</v>
      </c>
      <c r="EH201" s="306">
        <f t="shared" si="585"/>
        <v>12957.169080000003</v>
      </c>
      <c r="EI201" s="306"/>
      <c r="EJ201" s="306"/>
      <c r="EK201" s="306">
        <f t="shared" si="587"/>
        <v>16981.233499999998</v>
      </c>
      <c r="EL201" s="312">
        <f t="shared" si="538"/>
        <v>0.56720573031989729</v>
      </c>
      <c r="EM201" s="281"/>
      <c r="EN201" s="312"/>
      <c r="EO201" s="312"/>
      <c r="EP201" s="312"/>
      <c r="EQ201" s="312"/>
      <c r="ER201" s="312"/>
      <c r="ES201" s="306">
        <f t="shared" si="588"/>
        <v>16981.233499999998</v>
      </c>
      <c r="ET201" s="312">
        <f t="shared" si="539"/>
        <v>0.56720573031989729</v>
      </c>
      <c r="EU201" s="306"/>
      <c r="EV201" s="312"/>
      <c r="EW201" s="306"/>
      <c r="EX201" s="312"/>
      <c r="EY201" s="307">
        <f t="shared" si="517"/>
        <v>12957.169080000003</v>
      </c>
      <c r="EZ201" s="228">
        <f t="shared" si="496"/>
        <v>0.43279426968010271</v>
      </c>
      <c r="FA201" s="307">
        <f>DJ201-ES201</f>
        <v>12957.169080000003</v>
      </c>
      <c r="FB201" s="307"/>
      <c r="FC201" s="307"/>
      <c r="FD201" s="306">
        <f t="shared" si="589"/>
        <v>0</v>
      </c>
      <c r="FE201" s="312">
        <f t="shared" si="497"/>
        <v>0</v>
      </c>
      <c r="FF201" s="306"/>
      <c r="FG201" s="312">
        <f t="shared" si="498"/>
        <v>0</v>
      </c>
      <c r="FH201" s="307"/>
      <c r="FI201" s="307"/>
      <c r="FJ201" s="307"/>
      <c r="FK201" s="307"/>
      <c r="FL201" s="306">
        <f t="shared" si="590"/>
        <v>0</v>
      </c>
      <c r="FM201" s="227">
        <f t="shared" si="572"/>
        <v>0</v>
      </c>
      <c r="FN201" s="306"/>
      <c r="FO201" s="227">
        <f t="shared" si="574"/>
        <v>0</v>
      </c>
      <c r="FP201" s="307"/>
      <c r="FQ201" s="307"/>
      <c r="FR201" s="307"/>
      <c r="FS201" s="598"/>
      <c r="FT201" s="306">
        <f t="shared" si="591"/>
        <v>0</v>
      </c>
      <c r="FU201" s="312">
        <f t="shared" si="501"/>
        <v>0</v>
      </c>
      <c r="FV201" s="306">
        <f>ES201-DZ201</f>
        <v>0</v>
      </c>
      <c r="FW201" s="307"/>
      <c r="FX201" s="307"/>
      <c r="FY201" s="307"/>
      <c r="FZ201" s="598"/>
      <c r="GA201" s="317"/>
    </row>
    <row r="202" spans="1:183" s="313" customFormat="1" ht="46.5" hidden="1" customHeight="1" x14ac:dyDescent="0.25">
      <c r="B202" s="303"/>
      <c r="C202" s="314" t="s">
        <v>347</v>
      </c>
      <c r="D202" s="622" t="s">
        <v>167</v>
      </c>
      <c r="E202" s="306">
        <f>F202+G202</f>
        <v>55000</v>
      </c>
      <c r="F202" s="306">
        <v>55000</v>
      </c>
      <c r="G202" s="306"/>
      <c r="H202" s="306">
        <f>I202+J202</f>
        <v>0</v>
      </c>
      <c r="I202" s="306">
        <f>L202-F202</f>
        <v>0</v>
      </c>
      <c r="J202" s="306">
        <f>M202-G202</f>
        <v>0</v>
      </c>
      <c r="K202" s="306">
        <f>L202+M202</f>
        <v>55000</v>
      </c>
      <c r="L202" s="306">
        <v>55000</v>
      </c>
      <c r="M202" s="306"/>
      <c r="N202" s="306">
        <f>O202+P202</f>
        <v>0</v>
      </c>
      <c r="O202" s="306">
        <f>R202-L202</f>
        <v>0</v>
      </c>
      <c r="P202" s="306">
        <f>S202-M202</f>
        <v>0</v>
      </c>
      <c r="Q202" s="307">
        <f>R202+S202</f>
        <v>55000</v>
      </c>
      <c r="R202" s="307">
        <v>55000</v>
      </c>
      <c r="S202" s="307"/>
      <c r="T202" s="307">
        <f>U202+V202</f>
        <v>55000</v>
      </c>
      <c r="U202" s="307">
        <v>0</v>
      </c>
      <c r="V202" s="307">
        <v>55000</v>
      </c>
      <c r="W202" s="307">
        <f>X202+Y202</f>
        <v>-46217.732000000004</v>
      </c>
      <c r="X202" s="307">
        <f>AA202-U202</f>
        <v>8782.268</v>
      </c>
      <c r="Y202" s="307">
        <f>AB202-V202</f>
        <v>-55000</v>
      </c>
      <c r="Z202" s="307">
        <f>AA202+AB202</f>
        <v>8782.268</v>
      </c>
      <c r="AA202" s="307">
        <v>8782.268</v>
      </c>
      <c r="AB202" s="307"/>
      <c r="AC202" s="307">
        <f>AD202+AE202</f>
        <v>0</v>
      </c>
      <c r="AD202" s="307">
        <v>0</v>
      </c>
      <c r="AE202" s="307"/>
      <c r="AF202" s="307" t="e">
        <f>AG202+AH202</f>
        <v>#REF!</v>
      </c>
      <c r="AG202" s="307" t="e">
        <f>'[3]2017_с остатком на торги'!$AG$137</f>
        <v>#REF!</v>
      </c>
      <c r="AH202" s="307"/>
      <c r="AI202" s="307"/>
      <c r="AJ202" s="307">
        <v>5557.3821900000003</v>
      </c>
      <c r="AK202" s="307">
        <f t="shared" ref="AK202:AK217" si="592">Z202-AJ202</f>
        <v>3224.8858099999998</v>
      </c>
      <c r="AL202" s="307" t="e">
        <f>AG202-AJ202</f>
        <v>#REF!</v>
      </c>
      <c r="AM202" s="1148"/>
      <c r="AN202" s="307"/>
      <c r="AO202" s="595">
        <v>1</v>
      </c>
      <c r="AP202" s="307">
        <v>4946.0645599999998</v>
      </c>
      <c r="AQ202" s="307">
        <v>939.71906000000001</v>
      </c>
      <c r="AR202" s="307" t="e">
        <f>AF202-AP202-AQ202</f>
        <v>#REF!</v>
      </c>
      <c r="AS202" s="307">
        <f>AT202+AU202</f>
        <v>26064.59</v>
      </c>
      <c r="AT202" s="307">
        <v>26064.59</v>
      </c>
      <c r="AU202" s="307"/>
      <c r="AV202" s="307">
        <f>AW202+AX202</f>
        <v>0</v>
      </c>
      <c r="AW202" s="307">
        <v>0</v>
      </c>
      <c r="AX202" s="307">
        <v>0</v>
      </c>
      <c r="AY202" s="307">
        <f>AZ202+BA202</f>
        <v>26064.59</v>
      </c>
      <c r="AZ202" s="307">
        <f>AT202+AW202</f>
        <v>26064.59</v>
      </c>
      <c r="BA202" s="307"/>
      <c r="BB202" s="307">
        <f>BC202+BD202</f>
        <v>0</v>
      </c>
      <c r="BC202" s="307"/>
      <c r="BD202" s="307"/>
      <c r="BE202" s="307">
        <f>BF202+BG202</f>
        <v>0</v>
      </c>
      <c r="BF202" s="307">
        <f>BW202-BC202</f>
        <v>0</v>
      </c>
      <c r="BG202" s="307">
        <f>BX202-BD202</f>
        <v>0</v>
      </c>
      <c r="BH202" s="307">
        <f>BI202+BJ202</f>
        <v>26064.59</v>
      </c>
      <c r="BI202" s="307">
        <f>AZ202</f>
        <v>26064.59</v>
      </c>
      <c r="BJ202" s="307"/>
      <c r="BK202" s="596">
        <v>0.75</v>
      </c>
      <c r="BL202" s="294">
        <f>AZ202*BK202</f>
        <v>19548.442500000001</v>
      </c>
      <c r="BM202" s="294"/>
      <c r="BN202" s="294"/>
      <c r="BO202" s="294"/>
      <c r="BP202" s="294">
        <f>BQ202+BR202</f>
        <v>0</v>
      </c>
      <c r="BQ202" s="294">
        <v>0</v>
      </c>
      <c r="BR202" s="294"/>
      <c r="BS202" s="294">
        <f>BT202+BU202</f>
        <v>26064.59</v>
      </c>
      <c r="BT202" s="294">
        <f>AZ202-BQ202</f>
        <v>26064.59</v>
      </c>
      <c r="BU202" s="294"/>
      <c r="BV202" s="307">
        <f>BW202+BX202</f>
        <v>0</v>
      </c>
      <c r="BW202" s="307"/>
      <c r="BX202" s="307"/>
      <c r="BY202" s="307">
        <f>BZ202+CA202</f>
        <v>-11242.06064</v>
      </c>
      <c r="BZ202" s="307">
        <f>CC202-BI202</f>
        <v>-11242.06064</v>
      </c>
      <c r="CA202" s="307">
        <v>0</v>
      </c>
      <c r="CB202" s="307">
        <f>CC202+CD202</f>
        <v>14822.52936</v>
      </c>
      <c r="CC202" s="307">
        <v>14822.52936</v>
      </c>
      <c r="CD202" s="307"/>
      <c r="CE202" s="307">
        <v>0.5</v>
      </c>
      <c r="CF202" s="294">
        <f>CC202*CE202</f>
        <v>7411.2646800000002</v>
      </c>
      <c r="CG202" s="307"/>
      <c r="CH202" s="307">
        <f>CI202+CJ202</f>
        <v>144038.79123</v>
      </c>
      <c r="CI202" s="307">
        <v>144038.79123</v>
      </c>
      <c r="CJ202" s="307"/>
      <c r="CK202" s="307">
        <f>CL202+CM202</f>
        <v>0</v>
      </c>
      <c r="CL202" s="307">
        <v>0</v>
      </c>
      <c r="CM202" s="307">
        <v>0</v>
      </c>
      <c r="CN202" s="307" t="e">
        <f>CN212+#REF!</f>
        <v>#REF!</v>
      </c>
      <c r="CO202" s="307" t="e">
        <f>CO212+#REF!</f>
        <v>#REF!</v>
      </c>
      <c r="CP202" s="307" t="e">
        <f>CP212+#REF!</f>
        <v>#REF!</v>
      </c>
      <c r="CQ202" s="307">
        <f>CR202+CS202</f>
        <v>144038.79123</v>
      </c>
      <c r="CR202" s="307">
        <v>144038.79123</v>
      </c>
      <c r="CS202" s="307"/>
      <c r="CT202" s="307">
        <f>CU202+CV202</f>
        <v>0</v>
      </c>
      <c r="CU202" s="307">
        <v>0</v>
      </c>
      <c r="CV202" s="307"/>
      <c r="CW202" s="307">
        <f>CX202+CY202</f>
        <v>48850.924639999997</v>
      </c>
      <c r="CX202" s="307">
        <v>48850.924639999997</v>
      </c>
      <c r="CY202" s="307"/>
      <c r="CZ202" s="307">
        <f>DA202+DB202</f>
        <v>55000</v>
      </c>
      <c r="DA202" s="307">
        <v>55000</v>
      </c>
      <c r="DB202" s="307"/>
      <c r="DC202" s="307"/>
      <c r="DD202" s="307"/>
      <c r="DE202" s="307"/>
      <c r="DF202" s="307">
        <f t="shared" si="577"/>
        <v>-45252.727999999996</v>
      </c>
      <c r="DG202" s="307">
        <f>DJ202-CX202</f>
        <v>-45252.727999999996</v>
      </c>
      <c r="DH202" s="307"/>
      <c r="DI202" s="307">
        <f>DJ202+DL202</f>
        <v>3598.1966400000001</v>
      </c>
      <c r="DJ202" s="307">
        <f>'[2]2020_уточн'!$ES$217</f>
        <v>3598.1966400000001</v>
      </c>
      <c r="DK202" s="307"/>
      <c r="DL202" s="307"/>
      <c r="DM202" s="588">
        <f t="shared" si="527"/>
        <v>28827.05888</v>
      </c>
      <c r="DN202" s="571">
        <f t="shared" si="502"/>
        <v>8.0115295977820704</v>
      </c>
      <c r="DO202" s="306">
        <v>28827.05888</v>
      </c>
      <c r="DP202" s="306"/>
      <c r="DQ202" s="306"/>
      <c r="DR202" s="293">
        <f t="shared" si="583"/>
        <v>-25228.862240000002</v>
      </c>
      <c r="DS202" s="590">
        <f t="shared" ref="DS202:DS216" si="593">DR202/DI202</f>
        <v>-7.0115295977820713</v>
      </c>
      <c r="DT202" s="293">
        <f t="shared" si="582"/>
        <v>-25228.862240000002</v>
      </c>
      <c r="DU202" s="306"/>
      <c r="DV202" s="306"/>
      <c r="DW202" s="306"/>
      <c r="DX202" s="307">
        <f t="shared" si="584"/>
        <v>3542.1530400000001</v>
      </c>
      <c r="DY202" s="312">
        <f t="shared" si="535"/>
        <v>0.98442453106175987</v>
      </c>
      <c r="DZ202" s="307">
        <v>3542.1530400000001</v>
      </c>
      <c r="EA202" s="312">
        <f t="shared" si="536"/>
        <v>0.98442453106175987</v>
      </c>
      <c r="EB202" s="293"/>
      <c r="EC202" s="597"/>
      <c r="ED202" s="293"/>
      <c r="EE202" s="597"/>
      <c r="EF202" s="306">
        <f t="shared" si="562"/>
        <v>56.043599999999969</v>
      </c>
      <c r="EG202" s="227">
        <f t="shared" si="503"/>
        <v>1.557546893824012E-2</v>
      </c>
      <c r="EH202" s="306">
        <f t="shared" si="585"/>
        <v>56.043599999999969</v>
      </c>
      <c r="EI202" s="306"/>
      <c r="EJ202" s="306"/>
      <c r="EK202" s="306">
        <f t="shared" si="587"/>
        <v>3542.1530400000001</v>
      </c>
      <c r="EL202" s="312">
        <f t="shared" si="538"/>
        <v>0.98442453106175987</v>
      </c>
      <c r="EM202" s="281">
        <f>EK202/DM202</f>
        <v>0.12287597755792977</v>
      </c>
      <c r="EN202" s="312"/>
      <c r="EO202" s="312"/>
      <c r="EP202" s="312"/>
      <c r="EQ202" s="312"/>
      <c r="ER202" s="312"/>
      <c r="ES202" s="306">
        <f t="shared" si="588"/>
        <v>3542.1530400000001</v>
      </c>
      <c r="ET202" s="312">
        <f t="shared" si="539"/>
        <v>0.98442453106175987</v>
      </c>
      <c r="EU202" s="306"/>
      <c r="EV202" s="312"/>
      <c r="EW202" s="306"/>
      <c r="EX202" s="312"/>
      <c r="EY202" s="307">
        <f t="shared" si="517"/>
        <v>56.043599999999969</v>
      </c>
      <c r="EZ202" s="228">
        <f t="shared" si="496"/>
        <v>1.557546893824012E-2</v>
      </c>
      <c r="FA202" s="307">
        <f>DJ202-ES202</f>
        <v>56.043599999999969</v>
      </c>
      <c r="FB202" s="307"/>
      <c r="FC202" s="307"/>
      <c r="FD202" s="306">
        <f t="shared" si="589"/>
        <v>47384.023610000004</v>
      </c>
      <c r="FE202" s="312">
        <f t="shared" si="497"/>
        <v>13.168825484201442</v>
      </c>
      <c r="FF202" s="306">
        <f>3598.19664+43785.82697</f>
        <v>47384.023610000004</v>
      </c>
      <c r="FG202" s="312">
        <f t="shared" si="498"/>
        <v>13.168825484201442</v>
      </c>
      <c r="FH202" s="307"/>
      <c r="FI202" s="307"/>
      <c r="FJ202" s="307"/>
      <c r="FK202" s="307"/>
      <c r="FL202" s="306">
        <f t="shared" si="590"/>
        <v>0</v>
      </c>
      <c r="FM202" s="227">
        <f t="shared" si="572"/>
        <v>0</v>
      </c>
      <c r="FN202" s="306"/>
      <c r="FO202" s="227">
        <f t="shared" si="574"/>
        <v>0</v>
      </c>
      <c r="FP202" s="307"/>
      <c r="FQ202" s="307"/>
      <c r="FR202" s="307"/>
      <c r="FS202" s="598"/>
      <c r="FT202" s="306">
        <f t="shared" si="591"/>
        <v>0</v>
      </c>
      <c r="FU202" s="312">
        <f t="shared" si="501"/>
        <v>0</v>
      </c>
      <c r="FV202" s="306">
        <f>ES202-DZ202</f>
        <v>0</v>
      </c>
      <c r="FW202" s="307"/>
      <c r="FX202" s="307"/>
      <c r="FY202" s="307"/>
      <c r="FZ202" s="598"/>
      <c r="GA202" s="317"/>
    </row>
    <row r="203" spans="1:183" s="638" customFormat="1" ht="70.5" customHeight="1" x14ac:dyDescent="0.3">
      <c r="B203" s="218" t="s">
        <v>79</v>
      </c>
      <c r="C203" s="219" t="s">
        <v>348</v>
      </c>
      <c r="D203" s="639" t="s">
        <v>342</v>
      </c>
      <c r="E203" s="221" t="e">
        <f>E204+#REF!+#REF!</f>
        <v>#REF!</v>
      </c>
      <c r="F203" s="221" t="e">
        <f>F204+#REF!+#REF!</f>
        <v>#REF!</v>
      </c>
      <c r="G203" s="221" t="e">
        <f>G204+#REF!+#REF!</f>
        <v>#REF!</v>
      </c>
      <c r="H203" s="221" t="e">
        <f>H204+#REF!+#REF!</f>
        <v>#REF!</v>
      </c>
      <c r="I203" s="221" t="e">
        <f>I204+#REF!+#REF!</f>
        <v>#REF!</v>
      </c>
      <c r="J203" s="221" t="e">
        <f>J204+#REF!+#REF!</f>
        <v>#REF!</v>
      </c>
      <c r="K203" s="221" t="e">
        <f>K204+#REF!+#REF!</f>
        <v>#REF!</v>
      </c>
      <c r="L203" s="221" t="e">
        <f>L204+#REF!+#REF!</f>
        <v>#REF!</v>
      </c>
      <c r="M203" s="221" t="e">
        <f>M204+#REF!+#REF!</f>
        <v>#REF!</v>
      </c>
      <c r="N203" s="221" t="e">
        <f>N204+#REF!+#REF!</f>
        <v>#REF!</v>
      </c>
      <c r="O203" s="221" t="e">
        <f>O204+#REF!+#REF!</f>
        <v>#REF!</v>
      </c>
      <c r="P203" s="221" t="e">
        <f>P204+#REF!+#REF!</f>
        <v>#REF!</v>
      </c>
      <c r="Q203" s="223" t="e">
        <f>Q204+#REF!+#REF!</f>
        <v>#REF!</v>
      </c>
      <c r="R203" s="223" t="e">
        <f>R204+#REF!+#REF!</f>
        <v>#REF!</v>
      </c>
      <c r="S203" s="223" t="e">
        <f>S204+#REF!+#REF!</f>
        <v>#REF!</v>
      </c>
      <c r="T203" s="223" t="e">
        <f>T204+#REF!+#REF!</f>
        <v>#REF!</v>
      </c>
      <c r="U203" s="223" t="e">
        <f>U204+#REF!+#REF!</f>
        <v>#REF!</v>
      </c>
      <c r="V203" s="223" t="e">
        <f>V204+#REF!+#REF!</f>
        <v>#REF!</v>
      </c>
      <c r="W203" s="223" t="e">
        <f>W204+#REF!+#REF!</f>
        <v>#REF!</v>
      </c>
      <c r="X203" s="223" t="e">
        <f>X204+#REF!+#REF!</f>
        <v>#REF!</v>
      </c>
      <c r="Y203" s="223" t="e">
        <f>Y204+#REF!+#REF!</f>
        <v>#REF!</v>
      </c>
      <c r="Z203" s="223" t="e">
        <f>Z204+#REF!+#REF!</f>
        <v>#REF!</v>
      </c>
      <c r="AA203" s="223" t="e">
        <f>AA204+#REF!+#REF!</f>
        <v>#REF!</v>
      </c>
      <c r="AB203" s="223" t="e">
        <f>AB204+#REF!+#REF!</f>
        <v>#REF!</v>
      </c>
      <c r="AC203" s="223" t="e">
        <f>AC204+#REF!+#REF!</f>
        <v>#REF!</v>
      </c>
      <c r="AD203" s="223" t="e">
        <f>AD204+#REF!+#REF!</f>
        <v>#REF!</v>
      </c>
      <c r="AE203" s="223" t="e">
        <f>AE204+#REF!+#REF!</f>
        <v>#REF!</v>
      </c>
      <c r="AF203" s="223" t="e">
        <f>AF204+#REF!+#REF!</f>
        <v>#REF!</v>
      </c>
      <c r="AG203" s="223" t="e">
        <f>AG204+#REF!+#REF!</f>
        <v>#REF!</v>
      </c>
      <c r="AH203" s="223" t="e">
        <f>AH204+#REF!+#REF!</f>
        <v>#REF!</v>
      </c>
      <c r="AI203" s="223">
        <v>0</v>
      </c>
      <c r="AJ203" s="223" t="e">
        <f>AJ204+#REF!+#REF!</f>
        <v>#REF!</v>
      </c>
      <c r="AK203" s="223" t="e">
        <f t="shared" si="592"/>
        <v>#REF!</v>
      </c>
      <c r="AL203" s="223" t="e">
        <f>AF203-AJ203</f>
        <v>#REF!</v>
      </c>
      <c r="AM203" s="1148" t="s">
        <v>343</v>
      </c>
      <c r="AN203" s="640" t="s">
        <v>328</v>
      </c>
      <c r="AO203" s="641">
        <v>1</v>
      </c>
      <c r="AP203" s="226" t="e">
        <f>AP204+#REF!</f>
        <v>#REF!</v>
      </c>
      <c r="AQ203" s="226" t="e">
        <f>AQ204+#REF!</f>
        <v>#REF!</v>
      </c>
      <c r="AR203" s="226" t="e">
        <f>AR204+#REF!</f>
        <v>#REF!</v>
      </c>
      <c r="AS203" s="223" t="e">
        <f>AS204+#REF!+#REF!</f>
        <v>#REF!</v>
      </c>
      <c r="AT203" s="223" t="e">
        <f>AT204+#REF!+#REF!</f>
        <v>#REF!</v>
      </c>
      <c r="AU203" s="223" t="e">
        <f>AU204+#REF!+#REF!</f>
        <v>#REF!</v>
      </c>
      <c r="AV203" s="223" t="e">
        <f>AW203+AX203</f>
        <v>#REF!</v>
      </c>
      <c r="AW203" s="223" t="e">
        <f>AW204+#REF!</f>
        <v>#REF!</v>
      </c>
      <c r="AX203" s="223" t="e">
        <f>AX204+#REF!</f>
        <v>#REF!</v>
      </c>
      <c r="AY203" s="223" t="e">
        <f>AY204+#REF!+#REF!</f>
        <v>#REF!</v>
      </c>
      <c r="AZ203" s="223" t="e">
        <f>AZ204+#REF!+#REF!</f>
        <v>#REF!</v>
      </c>
      <c r="BA203" s="223" t="e">
        <f>BA204+#REF!+#REF!</f>
        <v>#REF!</v>
      </c>
      <c r="BB203" s="223" t="e">
        <f>BB204+#REF!+#REF!</f>
        <v>#REF!</v>
      </c>
      <c r="BC203" s="223" t="e">
        <f>BC204+#REF!+#REF!</f>
        <v>#REF!</v>
      </c>
      <c r="BD203" s="223" t="e">
        <f>BD204+#REF!+#REF!</f>
        <v>#REF!</v>
      </c>
      <c r="BE203" s="223" t="e">
        <f>BE204+#REF!+#REF!</f>
        <v>#REF!</v>
      </c>
      <c r="BF203" s="223" t="e">
        <f>BF204+#REF!+#REF!</f>
        <v>#REF!</v>
      </c>
      <c r="BG203" s="223" t="e">
        <f>BG204+#REF!+#REF!</f>
        <v>#REF!</v>
      </c>
      <c r="BH203" s="223" t="e">
        <f>BH204+#REF!+#REF!</f>
        <v>#REF!</v>
      </c>
      <c r="BI203" s="223" t="e">
        <f>BI204+#REF!+#REF!</f>
        <v>#REF!</v>
      </c>
      <c r="BJ203" s="223" t="e">
        <f>BJ204+#REF!+#REF!</f>
        <v>#REF!</v>
      </c>
      <c r="BK203" s="642" t="e">
        <f>BL203/AY203</f>
        <v>#REF!</v>
      </c>
      <c r="BL203" s="223" t="e">
        <f>AZ203*75/100</f>
        <v>#REF!</v>
      </c>
      <c r="BM203" s="223" t="e">
        <f>BM204+#REF!+#REF!</f>
        <v>#REF!</v>
      </c>
      <c r="BN203" s="223" t="e">
        <f>BN204+#REF!+#REF!</f>
        <v>#REF!</v>
      </c>
      <c r="BO203" s="223" t="e">
        <f>BO204+#REF!+#REF!</f>
        <v>#REF!</v>
      </c>
      <c r="BP203" s="223" t="e">
        <f>BP204+#REF!+#REF!</f>
        <v>#REF!</v>
      </c>
      <c r="BQ203" s="223" t="e">
        <f>BQ204+#REF!+#REF!</f>
        <v>#REF!</v>
      </c>
      <c r="BR203" s="223" t="e">
        <f>BR204+#REF!+#REF!</f>
        <v>#REF!</v>
      </c>
      <c r="BS203" s="223" t="e">
        <f>BS204+#REF!+#REF!</f>
        <v>#REF!</v>
      </c>
      <c r="BT203" s="223" t="e">
        <f>BT204+#REF!+#REF!</f>
        <v>#REF!</v>
      </c>
      <c r="BU203" s="223" t="e">
        <f>BU204+#REF!+#REF!</f>
        <v>#REF!</v>
      </c>
      <c r="BV203" s="223" t="e">
        <f>BV204+#REF!+#REF!</f>
        <v>#REF!</v>
      </c>
      <c r="BW203" s="223" t="e">
        <f>BW204+#REF!+#REF!</f>
        <v>#REF!</v>
      </c>
      <c r="BX203" s="223" t="e">
        <f>BX204+#REF!+#REF!</f>
        <v>#REF!</v>
      </c>
      <c r="BY203" s="223" t="e">
        <f>BY204+#REF!+#REF!</f>
        <v>#REF!</v>
      </c>
      <c r="BZ203" s="223" t="e">
        <f>BZ204+#REF!+#REF!</f>
        <v>#REF!</v>
      </c>
      <c r="CA203" s="223" t="e">
        <f>CA204+#REF!+#REF!</f>
        <v>#REF!</v>
      </c>
      <c r="CB203" s="223" t="e">
        <f>CB204+#REF!+#REF!</f>
        <v>#REF!</v>
      </c>
      <c r="CC203" s="223" t="e">
        <f>CC204+#REF!+#REF!</f>
        <v>#REF!</v>
      </c>
      <c r="CD203" s="223" t="e">
        <f>CD204+#REF!+#REF!</f>
        <v>#REF!</v>
      </c>
      <c r="CE203" s="643" t="e">
        <f>CF203/BV203</f>
        <v>#REF!</v>
      </c>
      <c r="CF203" s="223" t="e">
        <f>CF204+#REF!</f>
        <v>#REF!</v>
      </c>
      <c r="CG203" s="644"/>
      <c r="CH203" s="223" t="e">
        <f>CH204+#REF!+#REF!</f>
        <v>#REF!</v>
      </c>
      <c r="CI203" s="223" t="e">
        <f>CI204+#REF!+#REF!</f>
        <v>#REF!</v>
      </c>
      <c r="CJ203" s="223" t="e">
        <f>CJ204+#REF!+#REF!</f>
        <v>#REF!</v>
      </c>
      <c r="CK203" s="223" t="e">
        <f>CL203+CM203</f>
        <v>#REF!</v>
      </c>
      <c r="CL203" s="223" t="e">
        <f>CL204+#REF!</f>
        <v>#REF!</v>
      </c>
      <c r="CM203" s="223" t="e">
        <f>CM204+#REF!</f>
        <v>#REF!</v>
      </c>
      <c r="CN203" s="643" t="e">
        <f>CN204+CN216</f>
        <v>#REF!</v>
      </c>
      <c r="CO203" s="643" t="e">
        <f>CO204+CO216</f>
        <v>#REF!</v>
      </c>
      <c r="CP203" s="643" t="e">
        <f>CP204+CP216</f>
        <v>#REF!</v>
      </c>
      <c r="CQ203" s="223" t="e">
        <f>CQ204+#REF!+#REF!</f>
        <v>#REF!</v>
      </c>
      <c r="CR203" s="223" t="e">
        <f>CR204+#REF!+#REF!</f>
        <v>#REF!</v>
      </c>
      <c r="CS203" s="223" t="e">
        <f>CS204+#REF!+#REF!</f>
        <v>#REF!</v>
      </c>
      <c r="CT203" s="223" t="e">
        <f>CT204+#REF!+#REF!</f>
        <v>#REF!</v>
      </c>
      <c r="CU203" s="223" t="e">
        <f>CU204+#REF!+#REF!</f>
        <v>#REF!</v>
      </c>
      <c r="CV203" s="223" t="e">
        <f>CV204+#REF!+#REF!</f>
        <v>#REF!</v>
      </c>
      <c r="CW203" s="223">
        <f>CX203</f>
        <v>296317.40000000002</v>
      </c>
      <c r="CX203" s="223">
        <f>CX204</f>
        <v>296317.40000000002</v>
      </c>
      <c r="CY203" s="223">
        <f>CY204</f>
        <v>0</v>
      </c>
      <c r="CZ203" s="223" t="e">
        <f>CZ204+#REF!+#REF!</f>
        <v>#REF!</v>
      </c>
      <c r="DA203" s="223" t="e">
        <f>DA204+#REF!+#REF!</f>
        <v>#REF!</v>
      </c>
      <c r="DB203" s="223" t="e">
        <f>DB204+#REF!+#REF!</f>
        <v>#REF!</v>
      </c>
      <c r="DC203" s="223"/>
      <c r="DD203" s="223"/>
      <c r="DE203" s="223"/>
      <c r="DF203" s="223">
        <f>DG203</f>
        <v>1491532.5748099999</v>
      </c>
      <c r="DG203" s="223">
        <f>DG204+DG205</f>
        <v>1491532.5748099999</v>
      </c>
      <c r="DH203" s="223">
        <f>DH204</f>
        <v>0</v>
      </c>
      <c r="DI203" s="223">
        <f t="shared" ref="DI203:DI211" si="594">DJ203</f>
        <v>2040464.5350299999</v>
      </c>
      <c r="DJ203" s="223">
        <f>DJ204+DJ205</f>
        <v>2040464.5350299999</v>
      </c>
      <c r="DK203" s="223"/>
      <c r="DL203" s="223"/>
      <c r="DM203" s="645">
        <f t="shared" si="527"/>
        <v>1663102.7350299999</v>
      </c>
      <c r="DN203" s="571">
        <f t="shared" si="502"/>
        <v>0.81506083858769351</v>
      </c>
      <c r="DO203" s="221">
        <f>DO204+DO205</f>
        <v>1663102.7350299999</v>
      </c>
      <c r="DP203" s="221"/>
      <c r="DQ203" s="221"/>
      <c r="DR203" s="221">
        <f>DR204+DR205</f>
        <v>0</v>
      </c>
      <c r="DS203" s="571">
        <f t="shared" si="593"/>
        <v>0</v>
      </c>
      <c r="DT203" s="221"/>
      <c r="DU203" s="221"/>
      <c r="DV203" s="221"/>
      <c r="DW203" s="221"/>
      <c r="DX203" s="223">
        <f t="shared" ref="DX203:DX211" si="595">DZ203</f>
        <v>2040464.5350299999</v>
      </c>
      <c r="DY203" s="227">
        <f t="shared" si="535"/>
        <v>1</v>
      </c>
      <c r="DZ203" s="223">
        <f>DZ204+DZ205</f>
        <v>2040464.5350299999</v>
      </c>
      <c r="EA203" s="227">
        <f t="shared" si="536"/>
        <v>1</v>
      </c>
      <c r="EB203" s="221"/>
      <c r="EC203" s="571"/>
      <c r="ED203" s="221"/>
      <c r="EE203" s="571"/>
      <c r="EF203" s="221">
        <f t="shared" si="562"/>
        <v>0</v>
      </c>
      <c r="EG203" s="227">
        <f t="shared" si="503"/>
        <v>0</v>
      </c>
      <c r="EH203" s="221">
        <f>EH204+EH205</f>
        <v>0</v>
      </c>
      <c r="EI203" s="221"/>
      <c r="EJ203" s="221"/>
      <c r="EK203" s="221">
        <f t="shared" ref="EK203:EK211" si="596">ES203</f>
        <v>2040464.5350299999</v>
      </c>
      <c r="EL203" s="227">
        <f t="shared" si="538"/>
        <v>1</v>
      </c>
      <c r="EM203" s="227">
        <f>EK203/DM203</f>
        <v>1.226902278525321</v>
      </c>
      <c r="EN203" s="227"/>
      <c r="EO203" s="227"/>
      <c r="EP203" s="227"/>
      <c r="EQ203" s="227"/>
      <c r="ER203" s="227"/>
      <c r="ES203" s="221">
        <f>ES204+ES205</f>
        <v>2040464.5350299999</v>
      </c>
      <c r="ET203" s="227">
        <f t="shared" si="539"/>
        <v>1</v>
      </c>
      <c r="EU203" s="645"/>
      <c r="EV203" s="227"/>
      <c r="EW203" s="645"/>
      <c r="EX203" s="227"/>
      <c r="EY203" s="223">
        <f t="shared" si="517"/>
        <v>0</v>
      </c>
      <c r="EZ203" s="227">
        <f t="shared" si="496"/>
        <v>0</v>
      </c>
      <c r="FA203" s="223">
        <f>FA204+FA205</f>
        <v>0</v>
      </c>
      <c r="FB203" s="223"/>
      <c r="FC203" s="223"/>
      <c r="FD203" s="221">
        <f>FF203</f>
        <v>1075275.3161599999</v>
      </c>
      <c r="FE203" s="227">
        <f t="shared" si="497"/>
        <v>0.52697574385638157</v>
      </c>
      <c r="FF203" s="221">
        <f>FF204+FF205</f>
        <v>1075275.3161599999</v>
      </c>
      <c r="FG203" s="227">
        <f t="shared" si="498"/>
        <v>0.52697574385638157</v>
      </c>
      <c r="FH203" s="223"/>
      <c r="FI203" s="223"/>
      <c r="FJ203" s="223"/>
      <c r="FK203" s="223"/>
      <c r="FL203" s="221"/>
      <c r="FM203" s="227">
        <f t="shared" si="572"/>
        <v>0</v>
      </c>
      <c r="FN203" s="221">
        <f>FN204</f>
        <v>0</v>
      </c>
      <c r="FO203" s="227">
        <f t="shared" si="574"/>
        <v>0</v>
      </c>
      <c r="FP203" s="223"/>
      <c r="FQ203" s="223"/>
      <c r="FR203" s="223"/>
      <c r="FS203" s="572">
        <f>FS204</f>
        <v>0</v>
      </c>
      <c r="FT203" s="221">
        <f t="shared" si="591"/>
        <v>0</v>
      </c>
      <c r="FU203" s="227">
        <f t="shared" si="501"/>
        <v>0</v>
      </c>
      <c r="FV203" s="221">
        <f>FV205</f>
        <v>0</v>
      </c>
      <c r="FW203" s="223"/>
      <c r="FX203" s="223"/>
      <c r="FY203" s="223"/>
      <c r="FZ203" s="572">
        <f>FZ204</f>
        <v>0</v>
      </c>
      <c r="GA203" s="646"/>
    </row>
    <row r="204" spans="1:183" s="647" customFormat="1" ht="109.5" hidden="1" customHeight="1" x14ac:dyDescent="0.3">
      <c r="B204" s="648" t="s">
        <v>80</v>
      </c>
      <c r="C204" s="649" t="s">
        <v>349</v>
      </c>
      <c r="D204" s="628" t="s">
        <v>334</v>
      </c>
      <c r="E204" s="354">
        <f>F204+G204</f>
        <v>1587746.40555</v>
      </c>
      <c r="F204" s="354">
        <v>1517375.34142</v>
      </c>
      <c r="G204" s="354">
        <v>70371.064129999999</v>
      </c>
      <c r="H204" s="354">
        <f>I204+J204</f>
        <v>15933.507459999993</v>
      </c>
      <c r="I204" s="354">
        <f>L204-F204</f>
        <v>15933.507459999993</v>
      </c>
      <c r="J204" s="354">
        <f>M204-G204</f>
        <v>0</v>
      </c>
      <c r="K204" s="354">
        <f>L204+M204</f>
        <v>1603679.91301</v>
      </c>
      <c r="L204" s="354">
        <v>1533308.8488799999</v>
      </c>
      <c r="M204" s="354">
        <v>70371.064129999999</v>
      </c>
      <c r="N204" s="354">
        <f>O204+P204</f>
        <v>0</v>
      </c>
      <c r="O204" s="354">
        <f>R204-L204</f>
        <v>0</v>
      </c>
      <c r="P204" s="354">
        <f>S204-M204</f>
        <v>0</v>
      </c>
      <c r="Q204" s="355">
        <f>R204+S204</f>
        <v>1603679.91301</v>
      </c>
      <c r="R204" s="355">
        <v>1533308.8488799999</v>
      </c>
      <c r="S204" s="355">
        <v>70371.064129999999</v>
      </c>
      <c r="T204" s="355">
        <f>U204+V204</f>
        <v>2371050.6324999998</v>
      </c>
      <c r="U204" s="355">
        <v>0</v>
      </c>
      <c r="V204" s="355">
        <v>2371050.6324999998</v>
      </c>
      <c r="W204" s="355">
        <f t="shared" ref="W204:W219" si="597">X204+Y204</f>
        <v>-1600218.0767399999</v>
      </c>
      <c r="X204" s="355">
        <f>AA204-U204</f>
        <v>770832.55576000002</v>
      </c>
      <c r="Y204" s="355">
        <f>AB204-V204</f>
        <v>-2371050.6324999998</v>
      </c>
      <c r="Z204" s="355">
        <f>AA204+AB204</f>
        <v>770832.55576000002</v>
      </c>
      <c r="AA204" s="355">
        <v>770832.55576000002</v>
      </c>
      <c r="AB204" s="355"/>
      <c r="AC204" s="355">
        <f>AD204+AE204</f>
        <v>0</v>
      </c>
      <c r="AD204" s="355">
        <v>0</v>
      </c>
      <c r="AE204" s="355"/>
      <c r="AF204" s="355" t="e">
        <f>AG204+AH204</f>
        <v>#REF!</v>
      </c>
      <c r="AG204" s="355" t="e">
        <f>'[3]2017_с остатком на торги'!$AG$135</f>
        <v>#REF!</v>
      </c>
      <c r="AH204" s="355"/>
      <c r="AI204" s="355"/>
      <c r="AJ204" s="355">
        <v>866627.63382999995</v>
      </c>
      <c r="AK204" s="355">
        <f t="shared" si="592"/>
        <v>-95795.07806999993</v>
      </c>
      <c r="AL204" s="355" t="e">
        <f>AF204-AJ204</f>
        <v>#REF!</v>
      </c>
      <c r="AM204" s="1148"/>
      <c r="AN204" s="355"/>
      <c r="AO204" s="650">
        <v>1</v>
      </c>
      <c r="AP204" s="355">
        <v>687394.10190000001</v>
      </c>
      <c r="AQ204" s="355">
        <v>2263.4012400000001</v>
      </c>
      <c r="AR204" s="355" t="e">
        <f>AF204-AP204-AQ204</f>
        <v>#REF!</v>
      </c>
      <c r="AS204" s="355">
        <f>AT204+AU204</f>
        <v>2387144.5099999998</v>
      </c>
      <c r="AT204" s="355">
        <v>2387144.5099999998</v>
      </c>
      <c r="AU204" s="355"/>
      <c r="AV204" s="355">
        <f>AW204+AX204</f>
        <v>0</v>
      </c>
      <c r="AW204" s="355">
        <v>0</v>
      </c>
      <c r="AX204" s="355">
        <v>0</v>
      </c>
      <c r="AY204" s="355">
        <f>AZ204+BA204</f>
        <v>2387144.5099999998</v>
      </c>
      <c r="AZ204" s="355">
        <f>AT204</f>
        <v>2387144.5099999998</v>
      </c>
      <c r="BA204" s="355"/>
      <c r="BB204" s="355">
        <f>BC204+BD204</f>
        <v>2413209.1</v>
      </c>
      <c r="BC204" s="355">
        <f>2400000+13209.1</f>
        <v>2413209.1</v>
      </c>
      <c r="BD204" s="355"/>
      <c r="BE204" s="355">
        <f>BF204</f>
        <v>-700961.69599999976</v>
      </c>
      <c r="BF204" s="355">
        <f>BI204-AZ204</f>
        <v>-700961.69599999976</v>
      </c>
      <c r="BG204" s="355">
        <f>BX204-BD204</f>
        <v>0</v>
      </c>
      <c r="BH204" s="355">
        <f>BI204+BJ204</f>
        <v>1686182.814</v>
      </c>
      <c r="BI204" s="355">
        <v>1686182.814</v>
      </c>
      <c r="BJ204" s="355"/>
      <c r="BK204" s="651">
        <v>0.75</v>
      </c>
      <c r="BL204" s="419">
        <f>AZ204*BK204</f>
        <v>1790358.3824999998</v>
      </c>
      <c r="BM204" s="419"/>
      <c r="BN204" s="419"/>
      <c r="BO204" s="419"/>
      <c r="BP204" s="419">
        <f>BQ204+BR204</f>
        <v>0</v>
      </c>
      <c r="BQ204" s="419">
        <v>0</v>
      </c>
      <c r="BR204" s="419"/>
      <c r="BS204" s="419">
        <f>BT204+BU204</f>
        <v>1686182.814</v>
      </c>
      <c r="BT204" s="419">
        <f>BI204-BN204-BQ204</f>
        <v>1686182.814</v>
      </c>
      <c r="BU204" s="419"/>
      <c r="BV204" s="355">
        <f>BW204+BX204</f>
        <v>2413209.1</v>
      </c>
      <c r="BW204" s="355">
        <f>2400000+13209.1</f>
        <v>2413209.1</v>
      </c>
      <c r="BX204" s="355"/>
      <c r="BY204" s="355">
        <f>BZ204+CA204</f>
        <v>-832085.13936000003</v>
      </c>
      <c r="BZ204" s="355">
        <f>CC204-BI204</f>
        <v>-832085.13936000003</v>
      </c>
      <c r="CA204" s="355">
        <v>0</v>
      </c>
      <c r="CB204" s="355">
        <f>CC204+CD204</f>
        <v>854097.67463999998</v>
      </c>
      <c r="CC204" s="355">
        <v>854097.67463999998</v>
      </c>
      <c r="CD204" s="355"/>
      <c r="CE204" s="355">
        <v>0.5</v>
      </c>
      <c r="CF204" s="419">
        <f>CC204*CE204</f>
        <v>427048.83731999999</v>
      </c>
      <c r="CG204" s="355"/>
      <c r="CH204" s="355">
        <f>CI204+CJ204</f>
        <v>2391855.4205700001</v>
      </c>
      <c r="CI204" s="355">
        <v>2391855.4205700001</v>
      </c>
      <c r="CJ204" s="355"/>
      <c r="CK204" s="355">
        <f>CL204+CM204</f>
        <v>-836239.08000000007</v>
      </c>
      <c r="CL204" s="355">
        <f>CR204-CH204</f>
        <v>-836239.08000000007</v>
      </c>
      <c r="CM204" s="355">
        <v>0</v>
      </c>
      <c r="CN204" s="355" t="e">
        <f>#REF!+CN217</f>
        <v>#REF!</v>
      </c>
      <c r="CO204" s="355" t="e">
        <f>#REF!+CO217</f>
        <v>#REF!</v>
      </c>
      <c r="CP204" s="355" t="e">
        <f>#REF!+CP217</f>
        <v>#REF!</v>
      </c>
      <c r="CQ204" s="355">
        <f>CR204+CS204</f>
        <v>1555616.34057</v>
      </c>
      <c r="CR204" s="355">
        <v>1555616.34057</v>
      </c>
      <c r="CS204" s="355"/>
      <c r="CT204" s="355">
        <f>CU204+CV204</f>
        <v>-557780.27463999996</v>
      </c>
      <c r="CU204" s="355">
        <f>CX204-CC204</f>
        <v>-557780.27463999996</v>
      </c>
      <c r="CV204" s="355"/>
      <c r="CW204" s="355">
        <f>CX204</f>
        <v>296317.40000000002</v>
      </c>
      <c r="CX204" s="355">
        <v>296317.40000000002</v>
      </c>
      <c r="CY204" s="355"/>
      <c r="CZ204" s="355"/>
      <c r="DA204" s="355"/>
      <c r="DB204" s="355"/>
      <c r="DC204" s="355"/>
      <c r="DD204" s="355"/>
      <c r="DE204" s="355"/>
      <c r="DF204" s="355">
        <f>DG204</f>
        <v>0</v>
      </c>
      <c r="DG204" s="355">
        <v>0</v>
      </c>
      <c r="DH204" s="355"/>
      <c r="DI204" s="355">
        <f t="shared" si="594"/>
        <v>0</v>
      </c>
      <c r="DJ204" s="355">
        <v>0</v>
      </c>
      <c r="DK204" s="355"/>
      <c r="DL204" s="355"/>
      <c r="DM204" s="354">
        <f t="shared" si="527"/>
        <v>0</v>
      </c>
      <c r="DN204" s="652" t="e">
        <f t="shared" si="502"/>
        <v>#DIV/0!</v>
      </c>
      <c r="DO204" s="354">
        <f>DJ204</f>
        <v>0</v>
      </c>
      <c r="DP204" s="354"/>
      <c r="DQ204" s="354"/>
      <c r="DR204" s="354">
        <f>DT204</f>
        <v>0</v>
      </c>
      <c r="DS204" s="652" t="e">
        <f t="shared" si="593"/>
        <v>#DIV/0!</v>
      </c>
      <c r="DT204" s="354">
        <f>DJ204-DO204</f>
        <v>0</v>
      </c>
      <c r="DU204" s="354"/>
      <c r="DV204" s="354"/>
      <c r="DW204" s="354"/>
      <c r="DX204" s="355">
        <f t="shared" si="595"/>
        <v>0</v>
      </c>
      <c r="DY204" s="418" t="e">
        <f t="shared" si="535"/>
        <v>#DIV/0!</v>
      </c>
      <c r="DZ204" s="355"/>
      <c r="EA204" s="418" t="e">
        <f t="shared" si="536"/>
        <v>#DIV/0!</v>
      </c>
      <c r="EB204" s="418"/>
      <c r="EC204" s="652"/>
      <c r="ED204" s="418"/>
      <c r="EE204" s="652"/>
      <c r="EF204" s="354">
        <f t="shared" si="562"/>
        <v>0</v>
      </c>
      <c r="EG204" s="227" t="e">
        <f t="shared" si="503"/>
        <v>#DIV/0!</v>
      </c>
      <c r="EH204" s="354">
        <f>CS204-DZ204</f>
        <v>0</v>
      </c>
      <c r="EI204" s="354"/>
      <c r="EJ204" s="354"/>
      <c r="EK204" s="354">
        <f t="shared" si="596"/>
        <v>0</v>
      </c>
      <c r="EL204" s="653" t="e">
        <f t="shared" si="538"/>
        <v>#DIV/0!</v>
      </c>
      <c r="EM204" s="653" t="e">
        <f>EK204/DM204</f>
        <v>#DIV/0!</v>
      </c>
      <c r="EN204" s="653"/>
      <c r="EO204" s="653"/>
      <c r="EP204" s="653"/>
      <c r="EQ204" s="653"/>
      <c r="ER204" s="653"/>
      <c r="ES204" s="354"/>
      <c r="ET204" s="653" t="e">
        <f t="shared" si="539"/>
        <v>#DIV/0!</v>
      </c>
      <c r="EU204" s="354"/>
      <c r="EV204" s="653"/>
      <c r="EW204" s="354"/>
      <c r="EX204" s="653"/>
      <c r="EY204" s="355">
        <f t="shared" si="517"/>
        <v>0</v>
      </c>
      <c r="EZ204" s="228" t="e">
        <f t="shared" si="496"/>
        <v>#DIV/0!</v>
      </c>
      <c r="FA204" s="355">
        <f>DO204-ES204</f>
        <v>0</v>
      </c>
      <c r="FB204" s="355"/>
      <c r="FC204" s="355"/>
      <c r="FD204" s="354">
        <f>FF204</f>
        <v>0</v>
      </c>
      <c r="FE204" s="653" t="e">
        <f t="shared" si="497"/>
        <v>#DIV/0!</v>
      </c>
      <c r="FF204" s="354"/>
      <c r="FG204" s="653" t="e">
        <f t="shared" si="498"/>
        <v>#DIV/0!</v>
      </c>
      <c r="FH204" s="355"/>
      <c r="FI204" s="355"/>
      <c r="FJ204" s="355"/>
      <c r="FK204" s="355"/>
      <c r="FL204" s="354"/>
      <c r="FM204" s="653" t="e">
        <f t="shared" si="572"/>
        <v>#DIV/0!</v>
      </c>
      <c r="FN204" s="354">
        <v>0</v>
      </c>
      <c r="FO204" s="653" t="e">
        <f t="shared" si="574"/>
        <v>#DIV/0!</v>
      </c>
      <c r="FP204" s="355"/>
      <c r="FQ204" s="355"/>
      <c r="FR204" s="355"/>
      <c r="FS204" s="654"/>
      <c r="FT204" s="354"/>
      <c r="FU204" s="653" t="e">
        <f t="shared" si="501"/>
        <v>#DIV/0!</v>
      </c>
      <c r="FV204" s="354">
        <v>0</v>
      </c>
      <c r="FW204" s="355"/>
      <c r="FX204" s="355"/>
      <c r="FY204" s="355"/>
      <c r="FZ204" s="654"/>
      <c r="GA204" s="655"/>
    </row>
    <row r="205" spans="1:183" s="656" customFormat="1" ht="92.25" customHeight="1" x14ac:dyDescent="0.35">
      <c r="B205" s="585" t="s">
        <v>80</v>
      </c>
      <c r="C205" s="272" t="s">
        <v>350</v>
      </c>
      <c r="D205" s="657"/>
      <c r="E205" s="588"/>
      <c r="F205" s="588"/>
      <c r="G205" s="588"/>
      <c r="H205" s="588"/>
      <c r="I205" s="588"/>
      <c r="J205" s="588"/>
      <c r="K205" s="588"/>
      <c r="L205" s="588"/>
      <c r="M205" s="588"/>
      <c r="N205" s="588"/>
      <c r="O205" s="588"/>
      <c r="P205" s="588"/>
      <c r="Q205" s="358"/>
      <c r="R205" s="358"/>
      <c r="S205" s="358"/>
      <c r="T205" s="358"/>
      <c r="U205" s="358"/>
      <c r="V205" s="358"/>
      <c r="W205" s="358"/>
      <c r="X205" s="358"/>
      <c r="Y205" s="358"/>
      <c r="Z205" s="358"/>
      <c r="AA205" s="358"/>
      <c r="AB205" s="358"/>
      <c r="AC205" s="358"/>
      <c r="AD205" s="358"/>
      <c r="AE205" s="358"/>
      <c r="AF205" s="358"/>
      <c r="AG205" s="358"/>
      <c r="AH205" s="358"/>
      <c r="AI205" s="358"/>
      <c r="AJ205" s="358"/>
      <c r="AK205" s="358"/>
      <c r="AL205" s="358"/>
      <c r="AM205" s="602"/>
      <c r="AN205" s="358"/>
      <c r="AO205" s="589"/>
      <c r="AP205" s="358"/>
      <c r="AQ205" s="358"/>
      <c r="AR205" s="358"/>
      <c r="AS205" s="358"/>
      <c r="AT205" s="358"/>
      <c r="AU205" s="358"/>
      <c r="AV205" s="358"/>
      <c r="AW205" s="358"/>
      <c r="AX205" s="358"/>
      <c r="AY205" s="358"/>
      <c r="AZ205" s="358"/>
      <c r="BA205" s="358"/>
      <c r="BB205" s="358"/>
      <c r="BC205" s="358"/>
      <c r="BD205" s="358"/>
      <c r="BE205" s="358"/>
      <c r="BF205" s="358"/>
      <c r="BG205" s="358"/>
      <c r="BH205" s="358"/>
      <c r="BI205" s="358"/>
      <c r="BJ205" s="358"/>
      <c r="BK205" s="604"/>
      <c r="BL205" s="275"/>
      <c r="BM205" s="275"/>
      <c r="BN205" s="275"/>
      <c r="BO205" s="275"/>
      <c r="BP205" s="275"/>
      <c r="BQ205" s="275"/>
      <c r="BR205" s="275"/>
      <c r="BS205" s="275"/>
      <c r="BT205" s="275"/>
      <c r="BU205" s="275"/>
      <c r="BV205" s="358"/>
      <c r="BW205" s="358"/>
      <c r="BX205" s="358"/>
      <c r="BY205" s="358"/>
      <c r="BZ205" s="358"/>
      <c r="CA205" s="358"/>
      <c r="CB205" s="358"/>
      <c r="CC205" s="358"/>
      <c r="CD205" s="358"/>
      <c r="CE205" s="358"/>
      <c r="CF205" s="275"/>
      <c r="CG205" s="358"/>
      <c r="CH205" s="358"/>
      <c r="CI205" s="358"/>
      <c r="CJ205" s="358"/>
      <c r="CK205" s="358"/>
      <c r="CL205" s="358"/>
      <c r="CM205" s="358"/>
      <c r="CN205" s="358"/>
      <c r="CO205" s="358"/>
      <c r="CP205" s="358"/>
      <c r="CQ205" s="358"/>
      <c r="CR205" s="358"/>
      <c r="CS205" s="358"/>
      <c r="CT205" s="358"/>
      <c r="CU205" s="358"/>
      <c r="CV205" s="358"/>
      <c r="CW205" s="358">
        <f>CX205</f>
        <v>0</v>
      </c>
      <c r="CX205" s="358">
        <f>CX207+CX208</f>
        <v>0</v>
      </c>
      <c r="CY205" s="358"/>
      <c r="CZ205" s="358"/>
      <c r="DA205" s="358"/>
      <c r="DB205" s="358"/>
      <c r="DC205" s="358"/>
      <c r="DD205" s="358"/>
      <c r="DE205" s="358"/>
      <c r="DF205" s="358">
        <f>DG205</f>
        <v>1491532.5748099999</v>
      </c>
      <c r="DG205" s="358">
        <f>DG207+DG208</f>
        <v>1491532.5748099999</v>
      </c>
      <c r="DH205" s="358"/>
      <c r="DI205" s="358">
        <f t="shared" si="594"/>
        <v>2040464.5350299999</v>
      </c>
      <c r="DJ205" s="358">
        <f>DJ206+DJ209</f>
        <v>2040464.5350299999</v>
      </c>
      <c r="DK205" s="358"/>
      <c r="DL205" s="358"/>
      <c r="DM205" s="588">
        <f t="shared" si="527"/>
        <v>1663102.7350299999</v>
      </c>
      <c r="DN205" s="590">
        <f t="shared" si="502"/>
        <v>0.81506083858769351</v>
      </c>
      <c r="DO205" s="588">
        <f>DO207+DO208</f>
        <v>1663102.7350299999</v>
      </c>
      <c r="DP205" s="588"/>
      <c r="DQ205" s="588"/>
      <c r="DR205" s="588">
        <f>DT205</f>
        <v>0</v>
      </c>
      <c r="DS205" s="590">
        <f t="shared" si="593"/>
        <v>0</v>
      </c>
      <c r="DT205" s="588">
        <f>DT207+DT208</f>
        <v>0</v>
      </c>
      <c r="DU205" s="588"/>
      <c r="DV205" s="588"/>
      <c r="DW205" s="588"/>
      <c r="DX205" s="358">
        <f t="shared" si="595"/>
        <v>2040464.5350299999</v>
      </c>
      <c r="DY205" s="281">
        <f>DX205/DI205</f>
        <v>1</v>
      </c>
      <c r="DZ205" s="358">
        <f>DZ206+DZ209</f>
        <v>2040464.5350299999</v>
      </c>
      <c r="EA205" s="281">
        <f t="shared" si="536"/>
        <v>1</v>
      </c>
      <c r="EB205" s="274"/>
      <c r="EC205" s="590"/>
      <c r="ED205" s="274"/>
      <c r="EE205" s="590"/>
      <c r="EF205" s="588">
        <f t="shared" si="562"/>
        <v>0</v>
      </c>
      <c r="EG205" s="281">
        <f t="shared" si="503"/>
        <v>0</v>
      </c>
      <c r="EH205" s="588">
        <f>EH206+EH209</f>
        <v>0</v>
      </c>
      <c r="EI205" s="588"/>
      <c r="EJ205" s="588"/>
      <c r="EK205" s="588">
        <f t="shared" si="596"/>
        <v>2040464.5350299999</v>
      </c>
      <c r="EL205" s="281">
        <f t="shared" si="538"/>
        <v>1</v>
      </c>
      <c r="EM205" s="281">
        <f>EK205/DM205</f>
        <v>1.226902278525321</v>
      </c>
      <c r="EN205" s="281"/>
      <c r="EO205" s="281"/>
      <c r="EP205" s="281"/>
      <c r="EQ205" s="281"/>
      <c r="ER205" s="281"/>
      <c r="ES205" s="588">
        <f>ES206+ES209</f>
        <v>2040464.5350299999</v>
      </c>
      <c r="ET205" s="281">
        <f t="shared" si="539"/>
        <v>1</v>
      </c>
      <c r="EU205" s="588"/>
      <c r="EV205" s="281"/>
      <c r="EW205" s="588"/>
      <c r="EX205" s="281"/>
      <c r="EY205" s="358">
        <f t="shared" si="517"/>
        <v>0</v>
      </c>
      <c r="EZ205" s="281">
        <f t="shared" si="496"/>
        <v>0</v>
      </c>
      <c r="FA205" s="358">
        <f>FA206+FA209</f>
        <v>0</v>
      </c>
      <c r="FB205" s="358"/>
      <c r="FC205" s="358"/>
      <c r="FD205" s="588">
        <f>FF205</f>
        <v>1075275.3161599999</v>
      </c>
      <c r="FE205" s="281">
        <f t="shared" si="497"/>
        <v>0.52697574385638157</v>
      </c>
      <c r="FF205" s="588">
        <f>FF207+FF208</f>
        <v>1075275.3161599999</v>
      </c>
      <c r="FG205" s="281">
        <f t="shared" si="498"/>
        <v>0.52697574385638157</v>
      </c>
      <c r="FH205" s="358"/>
      <c r="FI205" s="358"/>
      <c r="FJ205" s="358"/>
      <c r="FK205" s="358"/>
      <c r="FL205" s="588"/>
      <c r="FM205" s="281">
        <f t="shared" si="572"/>
        <v>0</v>
      </c>
      <c r="FN205" s="588"/>
      <c r="FO205" s="281">
        <f t="shared" si="574"/>
        <v>0</v>
      </c>
      <c r="FP205" s="358"/>
      <c r="FQ205" s="358"/>
      <c r="FR205" s="358"/>
      <c r="FS205" s="592"/>
      <c r="FT205" s="588">
        <f>FV205</f>
        <v>0</v>
      </c>
      <c r="FU205" s="281">
        <f t="shared" si="501"/>
        <v>0</v>
      </c>
      <c r="FV205" s="588">
        <f>FV206+FV209</f>
        <v>0</v>
      </c>
      <c r="FW205" s="358"/>
      <c r="FX205" s="358"/>
      <c r="FY205" s="358"/>
      <c r="FZ205" s="592"/>
      <c r="GA205" s="658"/>
    </row>
    <row r="206" spans="1:183" s="656" customFormat="1" ht="47.25" hidden="1" customHeight="1" x14ac:dyDescent="0.3">
      <c r="B206" s="585"/>
      <c r="C206" s="352" t="s">
        <v>332</v>
      </c>
      <c r="D206" s="657"/>
      <c r="E206" s="588"/>
      <c r="F206" s="588"/>
      <c r="G206" s="588"/>
      <c r="H206" s="588"/>
      <c r="I206" s="588"/>
      <c r="J206" s="588"/>
      <c r="K206" s="588"/>
      <c r="L206" s="588"/>
      <c r="M206" s="588"/>
      <c r="N206" s="588"/>
      <c r="O206" s="588"/>
      <c r="P206" s="588"/>
      <c r="Q206" s="358"/>
      <c r="R206" s="358"/>
      <c r="S206" s="358"/>
      <c r="T206" s="358"/>
      <c r="U206" s="358"/>
      <c r="V206" s="358"/>
      <c r="W206" s="358"/>
      <c r="X206" s="358"/>
      <c r="Y206" s="358"/>
      <c r="Z206" s="358"/>
      <c r="AA206" s="358"/>
      <c r="AB206" s="358"/>
      <c r="AC206" s="358"/>
      <c r="AD206" s="358"/>
      <c r="AE206" s="358"/>
      <c r="AF206" s="358"/>
      <c r="AG206" s="358"/>
      <c r="AH206" s="358"/>
      <c r="AI206" s="358"/>
      <c r="AJ206" s="358"/>
      <c r="AK206" s="358"/>
      <c r="AL206" s="358"/>
      <c r="AM206" s="602"/>
      <c r="AN206" s="358"/>
      <c r="AO206" s="589"/>
      <c r="AP206" s="358"/>
      <c r="AQ206" s="358"/>
      <c r="AR206" s="358"/>
      <c r="AS206" s="358"/>
      <c r="AT206" s="358"/>
      <c r="AU206" s="358"/>
      <c r="AV206" s="358"/>
      <c r="AW206" s="358"/>
      <c r="AX206" s="358"/>
      <c r="AY206" s="358"/>
      <c r="AZ206" s="358"/>
      <c r="BA206" s="358"/>
      <c r="BB206" s="358"/>
      <c r="BC206" s="358"/>
      <c r="BD206" s="358"/>
      <c r="BE206" s="358"/>
      <c r="BF206" s="358"/>
      <c r="BG206" s="358"/>
      <c r="BH206" s="358"/>
      <c r="BI206" s="358"/>
      <c r="BJ206" s="358"/>
      <c r="BK206" s="604"/>
      <c r="BL206" s="275"/>
      <c r="BM206" s="275"/>
      <c r="BN206" s="275"/>
      <c r="BO206" s="275"/>
      <c r="BP206" s="275"/>
      <c r="BQ206" s="275"/>
      <c r="BR206" s="275"/>
      <c r="BS206" s="275"/>
      <c r="BT206" s="275"/>
      <c r="BU206" s="275"/>
      <c r="BV206" s="358"/>
      <c r="BW206" s="358"/>
      <c r="BX206" s="358"/>
      <c r="BY206" s="358"/>
      <c r="BZ206" s="358"/>
      <c r="CA206" s="358"/>
      <c r="CB206" s="358"/>
      <c r="CC206" s="358"/>
      <c r="CD206" s="358"/>
      <c r="CE206" s="358"/>
      <c r="CF206" s="275"/>
      <c r="CG206" s="358"/>
      <c r="CH206" s="358"/>
      <c r="CI206" s="358"/>
      <c r="CJ206" s="358"/>
      <c r="CK206" s="358"/>
      <c r="CL206" s="358"/>
      <c r="CM206" s="358"/>
      <c r="CN206" s="358"/>
      <c r="CO206" s="358"/>
      <c r="CP206" s="358"/>
      <c r="CQ206" s="358"/>
      <c r="CR206" s="358"/>
      <c r="CS206" s="358"/>
      <c r="CT206" s="358"/>
      <c r="CU206" s="358"/>
      <c r="CV206" s="358"/>
      <c r="CW206" s="358"/>
      <c r="CX206" s="358"/>
      <c r="CY206" s="358"/>
      <c r="CZ206" s="358"/>
      <c r="DA206" s="358"/>
      <c r="DB206" s="358"/>
      <c r="DC206" s="358"/>
      <c r="DD206" s="358"/>
      <c r="DE206" s="358"/>
      <c r="DF206" s="358"/>
      <c r="DG206" s="358"/>
      <c r="DH206" s="358"/>
      <c r="DI206" s="307">
        <f t="shared" si="594"/>
        <v>1663102.7350299999</v>
      </c>
      <c r="DJ206" s="307">
        <f>DJ207+DJ208</f>
        <v>1663102.7350299999</v>
      </c>
      <c r="DK206" s="358"/>
      <c r="DL206" s="358"/>
      <c r="DM206" s="588"/>
      <c r="DN206" s="590"/>
      <c r="DO206" s="588"/>
      <c r="DP206" s="588"/>
      <c r="DQ206" s="588"/>
      <c r="DR206" s="588"/>
      <c r="DS206" s="590"/>
      <c r="DT206" s="588"/>
      <c r="DU206" s="588"/>
      <c r="DV206" s="588"/>
      <c r="DW206" s="588"/>
      <c r="DX206" s="307">
        <f t="shared" si="595"/>
        <v>1663102.7350299999</v>
      </c>
      <c r="DY206" s="281">
        <f t="shared" ref="DY206:DY211" si="598">DX206/DI206</f>
        <v>1</v>
      </c>
      <c r="DZ206" s="307">
        <f>DZ207+DZ208</f>
        <v>1663102.7350299999</v>
      </c>
      <c r="EA206" s="312">
        <f t="shared" si="536"/>
        <v>1</v>
      </c>
      <c r="EB206" s="274"/>
      <c r="EC206" s="590"/>
      <c r="ED206" s="274"/>
      <c r="EE206" s="590"/>
      <c r="EF206" s="306">
        <f>EH206</f>
        <v>0</v>
      </c>
      <c r="EG206" s="227">
        <f t="shared" si="503"/>
        <v>0</v>
      </c>
      <c r="EH206" s="588">
        <f>EH207+EH208</f>
        <v>0</v>
      </c>
      <c r="EI206" s="588"/>
      <c r="EJ206" s="588"/>
      <c r="EK206" s="306">
        <f t="shared" si="596"/>
        <v>1663102.7350299999</v>
      </c>
      <c r="EL206" s="312">
        <f t="shared" si="538"/>
        <v>1</v>
      </c>
      <c r="EM206" s="281"/>
      <c r="EN206" s="281"/>
      <c r="EO206" s="281"/>
      <c r="EP206" s="281"/>
      <c r="EQ206" s="281"/>
      <c r="ER206" s="281"/>
      <c r="ES206" s="306">
        <f>ES207+ES208</f>
        <v>1663102.7350299999</v>
      </c>
      <c r="ET206" s="312">
        <f t="shared" si="539"/>
        <v>1</v>
      </c>
      <c r="EU206" s="588"/>
      <c r="EV206" s="281"/>
      <c r="EW206" s="588"/>
      <c r="EX206" s="281"/>
      <c r="EY206" s="307">
        <f>FA206</f>
        <v>0</v>
      </c>
      <c r="EZ206" s="228">
        <f t="shared" si="496"/>
        <v>0</v>
      </c>
      <c r="FA206" s="307">
        <f>FA207+FA208</f>
        <v>0</v>
      </c>
      <c r="FB206" s="358"/>
      <c r="FC206" s="358"/>
      <c r="FD206" s="588"/>
      <c r="FE206" s="281"/>
      <c r="FF206" s="588"/>
      <c r="FG206" s="281"/>
      <c r="FH206" s="358"/>
      <c r="FI206" s="358"/>
      <c r="FJ206" s="358"/>
      <c r="FK206" s="358"/>
      <c r="FL206" s="588"/>
      <c r="FM206" s="281"/>
      <c r="FN206" s="588"/>
      <c r="FO206" s="281"/>
      <c r="FP206" s="358"/>
      <c r="FQ206" s="358"/>
      <c r="FR206" s="358"/>
      <c r="FS206" s="592"/>
      <c r="FT206" s="306">
        <f>FV206</f>
        <v>0</v>
      </c>
      <c r="FU206" s="312">
        <f t="shared" si="501"/>
        <v>0</v>
      </c>
      <c r="FV206" s="306">
        <f>FV207+FV208</f>
        <v>0</v>
      </c>
      <c r="FW206" s="358"/>
      <c r="FX206" s="358"/>
      <c r="FY206" s="358"/>
      <c r="FZ206" s="592"/>
      <c r="GA206" s="658"/>
    </row>
    <row r="207" spans="1:183" s="659" customFormat="1" ht="36.75" hidden="1" customHeight="1" x14ac:dyDescent="0.3">
      <c r="B207" s="303"/>
      <c r="C207" s="352" t="s">
        <v>340</v>
      </c>
      <c r="D207" s="622"/>
      <c r="E207" s="306"/>
      <c r="F207" s="306"/>
      <c r="G207" s="306"/>
      <c r="H207" s="306"/>
      <c r="I207" s="306"/>
      <c r="J207" s="306"/>
      <c r="K207" s="306"/>
      <c r="L207" s="306"/>
      <c r="M207" s="306"/>
      <c r="N207" s="306"/>
      <c r="O207" s="306"/>
      <c r="P207" s="306"/>
      <c r="Q207" s="307"/>
      <c r="R207" s="307"/>
      <c r="S207" s="307"/>
      <c r="T207" s="307"/>
      <c r="U207" s="307"/>
      <c r="V207" s="307"/>
      <c r="W207" s="307"/>
      <c r="X207" s="307"/>
      <c r="Y207" s="307"/>
      <c r="Z207" s="307"/>
      <c r="AA207" s="307"/>
      <c r="AB207" s="307"/>
      <c r="AC207" s="307"/>
      <c r="AD207" s="307"/>
      <c r="AE207" s="307"/>
      <c r="AF207" s="307"/>
      <c r="AG207" s="307"/>
      <c r="AH207" s="307"/>
      <c r="AI207" s="307"/>
      <c r="AJ207" s="307"/>
      <c r="AK207" s="307"/>
      <c r="AL207" s="307"/>
      <c r="AM207" s="342"/>
      <c r="AN207" s="307"/>
      <c r="AO207" s="595"/>
      <c r="AP207" s="307"/>
      <c r="AQ207" s="307"/>
      <c r="AR207" s="307"/>
      <c r="AS207" s="307"/>
      <c r="AT207" s="307"/>
      <c r="AU207" s="307"/>
      <c r="AV207" s="307"/>
      <c r="AW207" s="307"/>
      <c r="AX207" s="307"/>
      <c r="AY207" s="307"/>
      <c r="AZ207" s="307"/>
      <c r="BA207" s="307"/>
      <c r="BB207" s="307"/>
      <c r="BC207" s="307"/>
      <c r="BD207" s="307"/>
      <c r="BE207" s="307"/>
      <c r="BF207" s="307"/>
      <c r="BG207" s="307"/>
      <c r="BH207" s="307"/>
      <c r="BI207" s="307"/>
      <c r="BJ207" s="307"/>
      <c r="BK207" s="596"/>
      <c r="BL207" s="294"/>
      <c r="BM207" s="294"/>
      <c r="BN207" s="294"/>
      <c r="BO207" s="294"/>
      <c r="BP207" s="294"/>
      <c r="BQ207" s="294"/>
      <c r="BR207" s="294"/>
      <c r="BS207" s="294"/>
      <c r="BT207" s="294"/>
      <c r="BU207" s="294"/>
      <c r="BV207" s="307"/>
      <c r="BW207" s="307"/>
      <c r="BX207" s="307"/>
      <c r="BY207" s="307"/>
      <c r="BZ207" s="307"/>
      <c r="CA207" s="307"/>
      <c r="CB207" s="307"/>
      <c r="CC207" s="307"/>
      <c r="CD207" s="307"/>
      <c r="CE207" s="307"/>
      <c r="CF207" s="294"/>
      <c r="CG207" s="307"/>
      <c r="CH207" s="307"/>
      <c r="CI207" s="307"/>
      <c r="CJ207" s="307"/>
      <c r="CK207" s="307"/>
      <c r="CL207" s="307"/>
      <c r="CM207" s="307"/>
      <c r="CN207" s="307"/>
      <c r="CO207" s="307"/>
      <c r="CP207" s="307"/>
      <c r="CQ207" s="307"/>
      <c r="CR207" s="307"/>
      <c r="CS207" s="307"/>
      <c r="CT207" s="307"/>
      <c r="CU207" s="307"/>
      <c r="CV207" s="307"/>
      <c r="CW207" s="307">
        <f>CX207</f>
        <v>0</v>
      </c>
      <c r="CX207" s="307">
        <v>0</v>
      </c>
      <c r="CY207" s="307"/>
      <c r="CZ207" s="307"/>
      <c r="DA207" s="307"/>
      <c r="DB207" s="307"/>
      <c r="DC207" s="307"/>
      <c r="DD207" s="307"/>
      <c r="DE207" s="307"/>
      <c r="DF207" s="307">
        <f>DG207</f>
        <v>1491532.5748099999</v>
      </c>
      <c r="DG207" s="307">
        <f>DJ207-CX207</f>
        <v>1491532.5748099999</v>
      </c>
      <c r="DH207" s="307"/>
      <c r="DI207" s="307">
        <f t="shared" si="594"/>
        <v>1491532.5748099999</v>
      </c>
      <c r="DJ207" s="307">
        <v>1491532.5748099999</v>
      </c>
      <c r="DK207" s="307"/>
      <c r="DL207" s="307"/>
      <c r="DM207" s="306">
        <f t="shared" si="527"/>
        <v>1491532.5748099999</v>
      </c>
      <c r="DN207" s="597">
        <f t="shared" si="502"/>
        <v>1</v>
      </c>
      <c r="DO207" s="306">
        <f>DJ207</f>
        <v>1491532.5748099999</v>
      </c>
      <c r="DP207" s="306"/>
      <c r="DQ207" s="306"/>
      <c r="DR207" s="306">
        <f>DT207</f>
        <v>0</v>
      </c>
      <c r="DS207" s="597">
        <f t="shared" si="593"/>
        <v>0</v>
      </c>
      <c r="DT207" s="306">
        <f>DJ207-DO207</f>
        <v>0</v>
      </c>
      <c r="DU207" s="306"/>
      <c r="DV207" s="306"/>
      <c r="DW207" s="306"/>
      <c r="DX207" s="307">
        <f t="shared" si="595"/>
        <v>1491532.5748099999</v>
      </c>
      <c r="DY207" s="281">
        <f t="shared" si="598"/>
        <v>1</v>
      </c>
      <c r="DZ207" s="307">
        <f>DJ207</f>
        <v>1491532.5748099999</v>
      </c>
      <c r="EA207" s="312">
        <f t="shared" si="536"/>
        <v>1</v>
      </c>
      <c r="EB207" s="293"/>
      <c r="EC207" s="597"/>
      <c r="ED207" s="293"/>
      <c r="EE207" s="597"/>
      <c r="EF207" s="306">
        <f t="shared" ref="EF207:EF208" si="599">EH207+EI207+EJ207</f>
        <v>0</v>
      </c>
      <c r="EG207" s="227">
        <f t="shared" si="503"/>
        <v>0</v>
      </c>
      <c r="EH207" s="306">
        <f>DJ207-DZ207</f>
        <v>0</v>
      </c>
      <c r="EI207" s="306"/>
      <c r="EJ207" s="306"/>
      <c r="EK207" s="306">
        <f t="shared" si="596"/>
        <v>1491532.5748099999</v>
      </c>
      <c r="EL207" s="312">
        <f t="shared" si="538"/>
        <v>1</v>
      </c>
      <c r="EM207" s="312">
        <f>EK207/DM207</f>
        <v>1</v>
      </c>
      <c r="EN207" s="312"/>
      <c r="EO207" s="312"/>
      <c r="EP207" s="312"/>
      <c r="EQ207" s="312"/>
      <c r="ER207" s="312"/>
      <c r="ES207" s="306">
        <f>DJ207</f>
        <v>1491532.5748099999</v>
      </c>
      <c r="ET207" s="312">
        <f t="shared" si="539"/>
        <v>1</v>
      </c>
      <c r="EU207" s="306"/>
      <c r="EV207" s="312"/>
      <c r="EW207" s="306"/>
      <c r="EX207" s="312"/>
      <c r="EY207" s="307">
        <f t="shared" si="517"/>
        <v>0</v>
      </c>
      <c r="EZ207" s="228">
        <f t="shared" si="496"/>
        <v>0</v>
      </c>
      <c r="FA207" s="307">
        <f>DJ207-ES207</f>
        <v>0</v>
      </c>
      <c r="FB207" s="307"/>
      <c r="FC207" s="307"/>
      <c r="FD207" s="306">
        <f>FF207</f>
        <v>994508.51598999999</v>
      </c>
      <c r="FE207" s="312">
        <f>FD207/DI207</f>
        <v>0.66676955822884809</v>
      </c>
      <c r="FF207" s="306">
        <v>994508.51598999999</v>
      </c>
      <c r="FG207" s="312">
        <f>FF207/DJ207</f>
        <v>0.66676955822884809</v>
      </c>
      <c r="FH207" s="307"/>
      <c r="FI207" s="307"/>
      <c r="FJ207" s="307"/>
      <c r="FK207" s="307"/>
      <c r="FL207" s="306"/>
      <c r="FM207" s="312">
        <f>FL207/DI207</f>
        <v>0</v>
      </c>
      <c r="FN207" s="306"/>
      <c r="FO207" s="312">
        <f>FN207/DJ207</f>
        <v>0</v>
      </c>
      <c r="FP207" s="307"/>
      <c r="FQ207" s="307"/>
      <c r="FR207" s="307"/>
      <c r="FS207" s="598"/>
      <c r="FT207" s="306">
        <f t="shared" ref="FT207:FT211" si="600">FV207</f>
        <v>0</v>
      </c>
      <c r="FU207" s="312">
        <f t="shared" si="501"/>
        <v>0</v>
      </c>
      <c r="FV207" s="306">
        <f>ES207-DZ207</f>
        <v>0</v>
      </c>
      <c r="FW207" s="307"/>
      <c r="FX207" s="307"/>
      <c r="FY207" s="307"/>
      <c r="FZ207" s="598"/>
      <c r="GA207" s="660"/>
    </row>
    <row r="208" spans="1:183" s="659" customFormat="1" ht="36.75" hidden="1" customHeight="1" x14ac:dyDescent="0.3">
      <c r="B208" s="303"/>
      <c r="C208" s="352" t="s">
        <v>351</v>
      </c>
      <c r="D208" s="622"/>
      <c r="E208" s="306"/>
      <c r="F208" s="306"/>
      <c r="G208" s="306"/>
      <c r="H208" s="306"/>
      <c r="I208" s="306"/>
      <c r="J208" s="306"/>
      <c r="K208" s="306"/>
      <c r="L208" s="306"/>
      <c r="M208" s="306"/>
      <c r="N208" s="306"/>
      <c r="O208" s="306"/>
      <c r="P208" s="306"/>
      <c r="Q208" s="307"/>
      <c r="R208" s="307"/>
      <c r="S208" s="307"/>
      <c r="T208" s="307"/>
      <c r="U208" s="307"/>
      <c r="V208" s="307"/>
      <c r="W208" s="307"/>
      <c r="X208" s="307"/>
      <c r="Y208" s="307"/>
      <c r="Z208" s="307"/>
      <c r="AA208" s="307"/>
      <c r="AB208" s="307"/>
      <c r="AC208" s="307"/>
      <c r="AD208" s="307"/>
      <c r="AE208" s="307"/>
      <c r="AF208" s="307"/>
      <c r="AG208" s="307"/>
      <c r="AH208" s="307"/>
      <c r="AI208" s="307"/>
      <c r="AJ208" s="307"/>
      <c r="AK208" s="307"/>
      <c r="AL208" s="307"/>
      <c r="AM208" s="342"/>
      <c r="AN208" s="307"/>
      <c r="AO208" s="595"/>
      <c r="AP208" s="307"/>
      <c r="AQ208" s="307"/>
      <c r="AR208" s="307"/>
      <c r="AS208" s="307"/>
      <c r="AT208" s="307"/>
      <c r="AU208" s="307"/>
      <c r="AV208" s="307"/>
      <c r="AW208" s="307"/>
      <c r="AX208" s="307"/>
      <c r="AY208" s="307"/>
      <c r="AZ208" s="307"/>
      <c r="BA208" s="307"/>
      <c r="BB208" s="307"/>
      <c r="BC208" s="307"/>
      <c r="BD208" s="307"/>
      <c r="BE208" s="307"/>
      <c r="BF208" s="307"/>
      <c r="BG208" s="307"/>
      <c r="BH208" s="307"/>
      <c r="BI208" s="307"/>
      <c r="BJ208" s="307"/>
      <c r="BK208" s="596"/>
      <c r="BL208" s="294"/>
      <c r="BM208" s="294"/>
      <c r="BN208" s="294"/>
      <c r="BO208" s="294"/>
      <c r="BP208" s="294"/>
      <c r="BQ208" s="294"/>
      <c r="BR208" s="294"/>
      <c r="BS208" s="294"/>
      <c r="BT208" s="294"/>
      <c r="BU208" s="294"/>
      <c r="BV208" s="307"/>
      <c r="BW208" s="307"/>
      <c r="BX208" s="307"/>
      <c r="BY208" s="307"/>
      <c r="BZ208" s="307"/>
      <c r="CA208" s="307"/>
      <c r="CB208" s="307"/>
      <c r="CC208" s="307"/>
      <c r="CD208" s="307"/>
      <c r="CE208" s="307"/>
      <c r="CF208" s="294"/>
      <c r="CG208" s="307"/>
      <c r="CH208" s="307"/>
      <c r="CI208" s="307"/>
      <c r="CJ208" s="307"/>
      <c r="CK208" s="307"/>
      <c r="CL208" s="307"/>
      <c r="CM208" s="307"/>
      <c r="CN208" s="307"/>
      <c r="CO208" s="307"/>
      <c r="CP208" s="307"/>
      <c r="CQ208" s="307"/>
      <c r="CR208" s="307"/>
      <c r="CS208" s="307"/>
      <c r="CT208" s="307"/>
      <c r="CU208" s="307"/>
      <c r="CV208" s="307"/>
      <c r="CW208" s="307">
        <f>CX208</f>
        <v>0</v>
      </c>
      <c r="CX208" s="307">
        <v>0</v>
      </c>
      <c r="CY208" s="307"/>
      <c r="CZ208" s="307"/>
      <c r="DA208" s="307"/>
      <c r="DB208" s="307"/>
      <c r="DC208" s="307"/>
      <c r="DD208" s="307"/>
      <c r="DE208" s="307"/>
      <c r="DF208" s="307">
        <f>DG208</f>
        <v>0</v>
      </c>
      <c r="DG208" s="307">
        <v>0</v>
      </c>
      <c r="DH208" s="307"/>
      <c r="DI208" s="307">
        <f t="shared" si="594"/>
        <v>171570.16021999999</v>
      </c>
      <c r="DJ208" s="307">
        <v>171570.16021999999</v>
      </c>
      <c r="DK208" s="307"/>
      <c r="DL208" s="307"/>
      <c r="DM208" s="306">
        <f t="shared" si="527"/>
        <v>171570.16021999999</v>
      </c>
      <c r="DN208" s="597">
        <f t="shared" si="502"/>
        <v>1</v>
      </c>
      <c r="DO208" s="306">
        <f>DJ208</f>
        <v>171570.16021999999</v>
      </c>
      <c r="DP208" s="306"/>
      <c r="DQ208" s="306"/>
      <c r="DR208" s="306">
        <f>DT208</f>
        <v>0</v>
      </c>
      <c r="DS208" s="597">
        <f t="shared" si="593"/>
        <v>0</v>
      </c>
      <c r="DT208" s="306">
        <f>DJ208-DO208</f>
        <v>0</v>
      </c>
      <c r="DU208" s="306"/>
      <c r="DV208" s="306"/>
      <c r="DW208" s="306"/>
      <c r="DX208" s="307">
        <f t="shared" si="595"/>
        <v>171570.16021999999</v>
      </c>
      <c r="DY208" s="281">
        <f t="shared" si="598"/>
        <v>1</v>
      </c>
      <c r="DZ208" s="307">
        <v>171570.16021999999</v>
      </c>
      <c r="EA208" s="312">
        <f t="shared" si="536"/>
        <v>1</v>
      </c>
      <c r="EB208" s="293"/>
      <c r="EC208" s="597"/>
      <c r="ED208" s="293"/>
      <c r="EE208" s="597"/>
      <c r="EF208" s="306">
        <f t="shared" si="599"/>
        <v>0</v>
      </c>
      <c r="EG208" s="227">
        <f t="shared" si="503"/>
        <v>0</v>
      </c>
      <c r="EH208" s="306">
        <f>DJ208-DZ208</f>
        <v>0</v>
      </c>
      <c r="EI208" s="306"/>
      <c r="EJ208" s="306"/>
      <c r="EK208" s="306">
        <f t="shared" si="596"/>
        <v>171570.16021999999</v>
      </c>
      <c r="EL208" s="312">
        <f t="shared" si="538"/>
        <v>1</v>
      </c>
      <c r="EM208" s="312">
        <f>EK208/DM208</f>
        <v>1</v>
      </c>
      <c r="EN208" s="312"/>
      <c r="EO208" s="312"/>
      <c r="EP208" s="312"/>
      <c r="EQ208" s="312"/>
      <c r="ER208" s="312"/>
      <c r="ES208" s="306">
        <v>171570.16021999999</v>
      </c>
      <c r="ET208" s="312">
        <f t="shared" si="539"/>
        <v>1</v>
      </c>
      <c r="EU208" s="306"/>
      <c r="EV208" s="312"/>
      <c r="EW208" s="306"/>
      <c r="EX208" s="312"/>
      <c r="EY208" s="307">
        <f t="shared" si="517"/>
        <v>0</v>
      </c>
      <c r="EZ208" s="228">
        <f t="shared" si="496"/>
        <v>0</v>
      </c>
      <c r="FA208" s="307">
        <f>DJ208-ES208</f>
        <v>0</v>
      </c>
      <c r="FB208" s="307"/>
      <c r="FC208" s="307"/>
      <c r="FD208" s="306">
        <f>FF208</f>
        <v>80766.800170000002</v>
      </c>
      <c r="FE208" s="312">
        <f>FD208/DI208</f>
        <v>0.47075085822869672</v>
      </c>
      <c r="FF208" s="306">
        <v>80766.800170000002</v>
      </c>
      <c r="FG208" s="312">
        <f>FF208/DJ208</f>
        <v>0.47075085822869672</v>
      </c>
      <c r="FH208" s="307"/>
      <c r="FI208" s="307"/>
      <c r="FJ208" s="307"/>
      <c r="FK208" s="307"/>
      <c r="FL208" s="306"/>
      <c r="FM208" s="312">
        <f>FL208/DI208</f>
        <v>0</v>
      </c>
      <c r="FN208" s="306"/>
      <c r="FO208" s="312">
        <f>FN208/DJ208</f>
        <v>0</v>
      </c>
      <c r="FP208" s="307"/>
      <c r="FQ208" s="307"/>
      <c r="FR208" s="307"/>
      <c r="FS208" s="598"/>
      <c r="FT208" s="306">
        <f t="shared" si="600"/>
        <v>0</v>
      </c>
      <c r="FU208" s="312">
        <f t="shared" si="501"/>
        <v>0</v>
      </c>
      <c r="FV208" s="306">
        <f>ES208-DZ208</f>
        <v>0</v>
      </c>
      <c r="FW208" s="307"/>
      <c r="FX208" s="307"/>
      <c r="FY208" s="307"/>
      <c r="FZ208" s="598"/>
      <c r="GA208" s="660"/>
    </row>
    <row r="209" spans="2:189" s="659" customFormat="1" ht="36.75" hidden="1" customHeight="1" x14ac:dyDescent="0.3">
      <c r="B209" s="303"/>
      <c r="C209" s="352" t="s">
        <v>335</v>
      </c>
      <c r="D209" s="622"/>
      <c r="E209" s="306"/>
      <c r="F209" s="306"/>
      <c r="G209" s="306"/>
      <c r="H209" s="306"/>
      <c r="I209" s="306"/>
      <c r="J209" s="306"/>
      <c r="K209" s="306"/>
      <c r="L209" s="306"/>
      <c r="M209" s="306"/>
      <c r="N209" s="306"/>
      <c r="O209" s="306"/>
      <c r="P209" s="306"/>
      <c r="Q209" s="307"/>
      <c r="R209" s="307"/>
      <c r="S209" s="307"/>
      <c r="T209" s="307"/>
      <c r="U209" s="307"/>
      <c r="V209" s="307"/>
      <c r="W209" s="307"/>
      <c r="X209" s="307"/>
      <c r="Y209" s="307"/>
      <c r="Z209" s="307"/>
      <c r="AA209" s="307"/>
      <c r="AB209" s="307"/>
      <c r="AC209" s="307"/>
      <c r="AD209" s="307"/>
      <c r="AE209" s="307"/>
      <c r="AF209" s="307"/>
      <c r="AG209" s="307"/>
      <c r="AH209" s="307"/>
      <c r="AI209" s="307"/>
      <c r="AJ209" s="307"/>
      <c r="AK209" s="307"/>
      <c r="AL209" s="307"/>
      <c r="AM209" s="342"/>
      <c r="AN209" s="307"/>
      <c r="AO209" s="595"/>
      <c r="AP209" s="307"/>
      <c r="AQ209" s="307"/>
      <c r="AR209" s="307"/>
      <c r="AS209" s="307"/>
      <c r="AT209" s="307"/>
      <c r="AU209" s="307"/>
      <c r="AV209" s="307"/>
      <c r="AW209" s="307"/>
      <c r="AX209" s="307"/>
      <c r="AY209" s="307"/>
      <c r="AZ209" s="307"/>
      <c r="BA209" s="307"/>
      <c r="BB209" s="307"/>
      <c r="BC209" s="307"/>
      <c r="BD209" s="307"/>
      <c r="BE209" s="307"/>
      <c r="BF209" s="307"/>
      <c r="BG209" s="307"/>
      <c r="BH209" s="307"/>
      <c r="BI209" s="307"/>
      <c r="BJ209" s="307"/>
      <c r="BK209" s="596"/>
      <c r="BL209" s="294"/>
      <c r="BM209" s="294"/>
      <c r="BN209" s="294"/>
      <c r="BO209" s="294"/>
      <c r="BP209" s="294"/>
      <c r="BQ209" s="294"/>
      <c r="BR209" s="294"/>
      <c r="BS209" s="294"/>
      <c r="BT209" s="294"/>
      <c r="BU209" s="294"/>
      <c r="BV209" s="307"/>
      <c r="BW209" s="307"/>
      <c r="BX209" s="307"/>
      <c r="BY209" s="307"/>
      <c r="BZ209" s="307"/>
      <c r="CA209" s="307"/>
      <c r="CB209" s="307"/>
      <c r="CC209" s="307"/>
      <c r="CD209" s="307"/>
      <c r="CE209" s="307"/>
      <c r="CF209" s="294"/>
      <c r="CG209" s="307"/>
      <c r="CH209" s="307"/>
      <c r="CI209" s="307"/>
      <c r="CJ209" s="307"/>
      <c r="CK209" s="307"/>
      <c r="CL209" s="307"/>
      <c r="CM209" s="307"/>
      <c r="CN209" s="307"/>
      <c r="CO209" s="307"/>
      <c r="CP209" s="307"/>
      <c r="CQ209" s="307"/>
      <c r="CR209" s="307"/>
      <c r="CS209" s="307"/>
      <c r="CT209" s="307"/>
      <c r="CU209" s="307"/>
      <c r="CV209" s="307"/>
      <c r="CW209" s="307"/>
      <c r="CX209" s="307"/>
      <c r="CY209" s="307"/>
      <c r="CZ209" s="307"/>
      <c r="DA209" s="307"/>
      <c r="DB209" s="307"/>
      <c r="DC209" s="307"/>
      <c r="DD209" s="307"/>
      <c r="DE209" s="307"/>
      <c r="DF209" s="307"/>
      <c r="DG209" s="307"/>
      <c r="DH209" s="307"/>
      <c r="DI209" s="307">
        <f t="shared" si="594"/>
        <v>377361.80000000005</v>
      </c>
      <c r="DJ209" s="307">
        <f>DJ210+DJ211</f>
        <v>377361.80000000005</v>
      </c>
      <c r="DK209" s="307"/>
      <c r="DL209" s="307"/>
      <c r="DM209" s="306"/>
      <c r="DN209" s="597"/>
      <c r="DO209" s="306"/>
      <c r="DP209" s="306"/>
      <c r="DQ209" s="306"/>
      <c r="DR209" s="306"/>
      <c r="DS209" s="597"/>
      <c r="DT209" s="306"/>
      <c r="DU209" s="306"/>
      <c r="DV209" s="306"/>
      <c r="DW209" s="306"/>
      <c r="DX209" s="307">
        <f t="shared" si="595"/>
        <v>377361.80000000005</v>
      </c>
      <c r="DY209" s="281">
        <f t="shared" si="598"/>
        <v>1</v>
      </c>
      <c r="DZ209" s="307">
        <f>DZ210+DZ211</f>
        <v>377361.80000000005</v>
      </c>
      <c r="EA209" s="312">
        <f t="shared" si="536"/>
        <v>1</v>
      </c>
      <c r="EB209" s="293"/>
      <c r="EC209" s="597"/>
      <c r="ED209" s="293"/>
      <c r="EE209" s="597"/>
      <c r="EF209" s="306">
        <f>EH209</f>
        <v>0</v>
      </c>
      <c r="EG209" s="227">
        <f t="shared" si="503"/>
        <v>0</v>
      </c>
      <c r="EH209" s="306">
        <f>EH210+EH211</f>
        <v>0</v>
      </c>
      <c r="EI209" s="306"/>
      <c r="EJ209" s="306"/>
      <c r="EK209" s="306">
        <f t="shared" si="596"/>
        <v>377361.80000000005</v>
      </c>
      <c r="EL209" s="312">
        <f t="shared" si="538"/>
        <v>1</v>
      </c>
      <c r="EM209" s="312"/>
      <c r="EN209" s="312"/>
      <c r="EO209" s="312"/>
      <c r="EP209" s="312"/>
      <c r="EQ209" s="312"/>
      <c r="ER209" s="312"/>
      <c r="ES209" s="306">
        <f>ES210+ES211</f>
        <v>377361.80000000005</v>
      </c>
      <c r="ET209" s="312">
        <f t="shared" si="539"/>
        <v>1</v>
      </c>
      <c r="EU209" s="306"/>
      <c r="EV209" s="312"/>
      <c r="EW209" s="306"/>
      <c r="EX209" s="312"/>
      <c r="EY209" s="307">
        <f>FA209</f>
        <v>0</v>
      </c>
      <c r="EZ209" s="228">
        <f t="shared" si="496"/>
        <v>0</v>
      </c>
      <c r="FA209" s="307">
        <f>FA210+FA211</f>
        <v>0</v>
      </c>
      <c r="FB209" s="307"/>
      <c r="FC209" s="307"/>
      <c r="FD209" s="306"/>
      <c r="FE209" s="312"/>
      <c r="FF209" s="306"/>
      <c r="FG209" s="312"/>
      <c r="FH209" s="307"/>
      <c r="FI209" s="307"/>
      <c r="FJ209" s="307"/>
      <c r="FK209" s="307"/>
      <c r="FL209" s="306"/>
      <c r="FM209" s="312"/>
      <c r="FN209" s="306"/>
      <c r="FO209" s="312"/>
      <c r="FP209" s="307"/>
      <c r="FQ209" s="307"/>
      <c r="FR209" s="307"/>
      <c r="FS209" s="598"/>
      <c r="FT209" s="306">
        <f t="shared" si="600"/>
        <v>0</v>
      </c>
      <c r="FU209" s="312">
        <f t="shared" si="501"/>
        <v>0</v>
      </c>
      <c r="FV209" s="306">
        <f>FV210+FV211</f>
        <v>0</v>
      </c>
      <c r="FW209" s="307"/>
      <c r="FX209" s="307"/>
      <c r="FY209" s="307"/>
      <c r="FZ209" s="598"/>
      <c r="GA209" s="660"/>
    </row>
    <row r="210" spans="2:189" s="659" customFormat="1" ht="36.75" hidden="1" customHeight="1" x14ac:dyDescent="0.3">
      <c r="B210" s="303"/>
      <c r="C210" s="352" t="s">
        <v>333</v>
      </c>
      <c r="D210" s="622"/>
      <c r="E210" s="306"/>
      <c r="F210" s="306"/>
      <c r="G210" s="306"/>
      <c r="H210" s="306"/>
      <c r="I210" s="306"/>
      <c r="J210" s="306"/>
      <c r="K210" s="306"/>
      <c r="L210" s="306"/>
      <c r="M210" s="306"/>
      <c r="N210" s="306"/>
      <c r="O210" s="306"/>
      <c r="P210" s="306"/>
      <c r="Q210" s="307"/>
      <c r="R210" s="307"/>
      <c r="S210" s="307"/>
      <c r="T210" s="307"/>
      <c r="U210" s="307"/>
      <c r="V210" s="307"/>
      <c r="W210" s="307"/>
      <c r="X210" s="307"/>
      <c r="Y210" s="307"/>
      <c r="Z210" s="307"/>
      <c r="AA210" s="307"/>
      <c r="AB210" s="307"/>
      <c r="AC210" s="307"/>
      <c r="AD210" s="307"/>
      <c r="AE210" s="307"/>
      <c r="AF210" s="307"/>
      <c r="AG210" s="307"/>
      <c r="AH210" s="307"/>
      <c r="AI210" s="307"/>
      <c r="AJ210" s="307"/>
      <c r="AK210" s="307"/>
      <c r="AL210" s="307"/>
      <c r="AM210" s="342"/>
      <c r="AN210" s="307"/>
      <c r="AO210" s="595"/>
      <c r="AP210" s="307"/>
      <c r="AQ210" s="307"/>
      <c r="AR210" s="307"/>
      <c r="AS210" s="307"/>
      <c r="AT210" s="307"/>
      <c r="AU210" s="307"/>
      <c r="AV210" s="307"/>
      <c r="AW210" s="307"/>
      <c r="AX210" s="307"/>
      <c r="AY210" s="307"/>
      <c r="AZ210" s="307"/>
      <c r="BA210" s="307"/>
      <c r="BB210" s="307"/>
      <c r="BC210" s="307"/>
      <c r="BD210" s="307"/>
      <c r="BE210" s="307"/>
      <c r="BF210" s="307"/>
      <c r="BG210" s="307"/>
      <c r="BH210" s="307"/>
      <c r="BI210" s="307"/>
      <c r="BJ210" s="307"/>
      <c r="BK210" s="596"/>
      <c r="BL210" s="294"/>
      <c r="BM210" s="294"/>
      <c r="BN210" s="294"/>
      <c r="BO210" s="294"/>
      <c r="BP210" s="294"/>
      <c r="BQ210" s="294"/>
      <c r="BR210" s="294"/>
      <c r="BS210" s="294"/>
      <c r="BT210" s="294"/>
      <c r="BU210" s="294"/>
      <c r="BV210" s="307"/>
      <c r="BW210" s="307"/>
      <c r="BX210" s="307"/>
      <c r="BY210" s="307"/>
      <c r="BZ210" s="307"/>
      <c r="CA210" s="307"/>
      <c r="CB210" s="307"/>
      <c r="CC210" s="307"/>
      <c r="CD210" s="307"/>
      <c r="CE210" s="307"/>
      <c r="CF210" s="294"/>
      <c r="CG210" s="307"/>
      <c r="CH210" s="307"/>
      <c r="CI210" s="307"/>
      <c r="CJ210" s="307"/>
      <c r="CK210" s="307"/>
      <c r="CL210" s="307"/>
      <c r="CM210" s="307"/>
      <c r="CN210" s="307"/>
      <c r="CO210" s="307"/>
      <c r="CP210" s="307"/>
      <c r="CQ210" s="307"/>
      <c r="CR210" s="307"/>
      <c r="CS210" s="307"/>
      <c r="CT210" s="307"/>
      <c r="CU210" s="307"/>
      <c r="CV210" s="307"/>
      <c r="CW210" s="307"/>
      <c r="CX210" s="307"/>
      <c r="CY210" s="307"/>
      <c r="CZ210" s="307"/>
      <c r="DA210" s="307"/>
      <c r="DB210" s="307"/>
      <c r="DC210" s="307"/>
      <c r="DD210" s="307"/>
      <c r="DE210" s="307"/>
      <c r="DF210" s="307"/>
      <c r="DG210" s="307"/>
      <c r="DH210" s="307"/>
      <c r="DI210" s="307">
        <f t="shared" si="594"/>
        <v>188496.92219000001</v>
      </c>
      <c r="DJ210" s="307">
        <v>188496.92219000001</v>
      </c>
      <c r="DK210" s="307"/>
      <c r="DL210" s="307"/>
      <c r="DM210" s="306"/>
      <c r="DN210" s="597"/>
      <c r="DO210" s="306"/>
      <c r="DP210" s="306"/>
      <c r="DQ210" s="306"/>
      <c r="DR210" s="306"/>
      <c r="DS210" s="597"/>
      <c r="DT210" s="306"/>
      <c r="DU210" s="306"/>
      <c r="DV210" s="306"/>
      <c r="DW210" s="306"/>
      <c r="DX210" s="307">
        <f t="shared" si="595"/>
        <v>188496.92219000001</v>
      </c>
      <c r="DY210" s="281">
        <f t="shared" si="598"/>
        <v>1</v>
      </c>
      <c r="DZ210" s="307">
        <v>188496.92219000001</v>
      </c>
      <c r="EA210" s="312">
        <f t="shared" si="536"/>
        <v>1</v>
      </c>
      <c r="EB210" s="293"/>
      <c r="EC210" s="597"/>
      <c r="ED210" s="293"/>
      <c r="EE210" s="597"/>
      <c r="EF210" s="306">
        <f>EH210</f>
        <v>0</v>
      </c>
      <c r="EG210" s="227">
        <f t="shared" si="503"/>
        <v>0</v>
      </c>
      <c r="EH210" s="306">
        <f t="shared" ref="EH210:EH212" si="601">DJ210-DZ210</f>
        <v>0</v>
      </c>
      <c r="EI210" s="306"/>
      <c r="EJ210" s="306"/>
      <c r="EK210" s="306">
        <f t="shared" si="596"/>
        <v>188496.92219000001</v>
      </c>
      <c r="EL210" s="312">
        <f t="shared" si="538"/>
        <v>1</v>
      </c>
      <c r="EM210" s="312"/>
      <c r="EN210" s="312"/>
      <c r="EO210" s="312"/>
      <c r="EP210" s="312"/>
      <c r="EQ210" s="312"/>
      <c r="ER210" s="312"/>
      <c r="ES210" s="306">
        <f>DJ210</f>
        <v>188496.92219000001</v>
      </c>
      <c r="ET210" s="312">
        <f t="shared" si="539"/>
        <v>1</v>
      </c>
      <c r="EU210" s="306"/>
      <c r="EV210" s="312"/>
      <c r="EW210" s="306"/>
      <c r="EX210" s="312"/>
      <c r="EY210" s="307">
        <f>FA210</f>
        <v>0</v>
      </c>
      <c r="EZ210" s="228">
        <f t="shared" si="496"/>
        <v>0</v>
      </c>
      <c r="FA210" s="307">
        <f>DJ210-ES210</f>
        <v>0</v>
      </c>
      <c r="FB210" s="307"/>
      <c r="FC210" s="307"/>
      <c r="FD210" s="306"/>
      <c r="FE210" s="312"/>
      <c r="FF210" s="306"/>
      <c r="FG210" s="312"/>
      <c r="FH210" s="307"/>
      <c r="FI210" s="307"/>
      <c r="FJ210" s="307"/>
      <c r="FK210" s="307"/>
      <c r="FL210" s="306"/>
      <c r="FM210" s="312"/>
      <c r="FN210" s="306"/>
      <c r="FO210" s="312"/>
      <c r="FP210" s="307"/>
      <c r="FQ210" s="307"/>
      <c r="FR210" s="307"/>
      <c r="FS210" s="598"/>
      <c r="FT210" s="306">
        <f t="shared" si="600"/>
        <v>0</v>
      </c>
      <c r="FU210" s="312">
        <f t="shared" si="501"/>
        <v>0</v>
      </c>
      <c r="FV210" s="306">
        <f>ES210-DZ210</f>
        <v>0</v>
      </c>
      <c r="FW210" s="307"/>
      <c r="FX210" s="307"/>
      <c r="FY210" s="307"/>
      <c r="FZ210" s="598"/>
      <c r="GA210" s="660"/>
    </row>
    <row r="211" spans="2:189" s="659" customFormat="1" ht="36.75" hidden="1" customHeight="1" x14ac:dyDescent="0.3">
      <c r="B211" s="303"/>
      <c r="C211" s="352" t="s">
        <v>351</v>
      </c>
      <c r="D211" s="622"/>
      <c r="E211" s="306"/>
      <c r="F211" s="306"/>
      <c r="G211" s="306"/>
      <c r="H211" s="306"/>
      <c r="I211" s="306"/>
      <c r="J211" s="306"/>
      <c r="K211" s="306"/>
      <c r="L211" s="306"/>
      <c r="M211" s="306"/>
      <c r="N211" s="306"/>
      <c r="O211" s="306"/>
      <c r="P211" s="306"/>
      <c r="Q211" s="307"/>
      <c r="R211" s="307"/>
      <c r="S211" s="307"/>
      <c r="T211" s="307"/>
      <c r="U211" s="307"/>
      <c r="V211" s="307"/>
      <c r="W211" s="307"/>
      <c r="X211" s="307"/>
      <c r="Y211" s="307"/>
      <c r="Z211" s="307"/>
      <c r="AA211" s="307"/>
      <c r="AB211" s="307"/>
      <c r="AC211" s="307"/>
      <c r="AD211" s="307"/>
      <c r="AE211" s="307"/>
      <c r="AF211" s="307"/>
      <c r="AG211" s="307"/>
      <c r="AH211" s="307"/>
      <c r="AI211" s="307"/>
      <c r="AJ211" s="307"/>
      <c r="AK211" s="307"/>
      <c r="AL211" s="307"/>
      <c r="AM211" s="342"/>
      <c r="AN211" s="307"/>
      <c r="AO211" s="595"/>
      <c r="AP211" s="307"/>
      <c r="AQ211" s="307"/>
      <c r="AR211" s="307"/>
      <c r="AS211" s="307"/>
      <c r="AT211" s="307"/>
      <c r="AU211" s="307"/>
      <c r="AV211" s="307"/>
      <c r="AW211" s="307"/>
      <c r="AX211" s="307"/>
      <c r="AY211" s="307"/>
      <c r="AZ211" s="307"/>
      <c r="BA211" s="307"/>
      <c r="BB211" s="307"/>
      <c r="BC211" s="307"/>
      <c r="BD211" s="307"/>
      <c r="BE211" s="307"/>
      <c r="BF211" s="307"/>
      <c r="BG211" s="307"/>
      <c r="BH211" s="307"/>
      <c r="BI211" s="307"/>
      <c r="BJ211" s="307"/>
      <c r="BK211" s="596"/>
      <c r="BL211" s="294"/>
      <c r="BM211" s="294"/>
      <c r="BN211" s="294"/>
      <c r="BO211" s="294"/>
      <c r="BP211" s="294"/>
      <c r="BQ211" s="294"/>
      <c r="BR211" s="294"/>
      <c r="BS211" s="294"/>
      <c r="BT211" s="294"/>
      <c r="BU211" s="294"/>
      <c r="BV211" s="307"/>
      <c r="BW211" s="307"/>
      <c r="BX211" s="307"/>
      <c r="BY211" s="307"/>
      <c r="BZ211" s="307"/>
      <c r="CA211" s="307"/>
      <c r="CB211" s="307"/>
      <c r="CC211" s="307"/>
      <c r="CD211" s="307"/>
      <c r="CE211" s="307"/>
      <c r="CF211" s="294"/>
      <c r="CG211" s="307"/>
      <c r="CH211" s="307"/>
      <c r="CI211" s="307"/>
      <c r="CJ211" s="307"/>
      <c r="CK211" s="307"/>
      <c r="CL211" s="307"/>
      <c r="CM211" s="307"/>
      <c r="CN211" s="307"/>
      <c r="CO211" s="307"/>
      <c r="CP211" s="307"/>
      <c r="CQ211" s="307"/>
      <c r="CR211" s="307"/>
      <c r="CS211" s="307"/>
      <c r="CT211" s="307"/>
      <c r="CU211" s="307"/>
      <c r="CV211" s="307"/>
      <c r="CW211" s="307"/>
      <c r="CX211" s="307"/>
      <c r="CY211" s="307"/>
      <c r="CZ211" s="307"/>
      <c r="DA211" s="307"/>
      <c r="DB211" s="307"/>
      <c r="DC211" s="307"/>
      <c r="DD211" s="307"/>
      <c r="DE211" s="307"/>
      <c r="DF211" s="307"/>
      <c r="DG211" s="307"/>
      <c r="DH211" s="307"/>
      <c r="DI211" s="307">
        <f t="shared" si="594"/>
        <v>188864.87781000001</v>
      </c>
      <c r="DJ211" s="307">
        <v>188864.87781000001</v>
      </c>
      <c r="DK211" s="307"/>
      <c r="DL211" s="307"/>
      <c r="DM211" s="306"/>
      <c r="DN211" s="597"/>
      <c r="DO211" s="306"/>
      <c r="DP211" s="306"/>
      <c r="DQ211" s="306"/>
      <c r="DR211" s="306"/>
      <c r="DS211" s="597"/>
      <c r="DT211" s="306"/>
      <c r="DU211" s="306"/>
      <c r="DV211" s="306"/>
      <c r="DW211" s="306"/>
      <c r="DX211" s="307">
        <f t="shared" si="595"/>
        <v>188864.87781000001</v>
      </c>
      <c r="DY211" s="281">
        <f t="shared" si="598"/>
        <v>1</v>
      </c>
      <c r="DZ211" s="307">
        <v>188864.87781000001</v>
      </c>
      <c r="EA211" s="312">
        <f t="shared" si="536"/>
        <v>1</v>
      </c>
      <c r="EB211" s="293"/>
      <c r="EC211" s="597"/>
      <c r="ED211" s="293"/>
      <c r="EE211" s="597"/>
      <c r="EF211" s="306">
        <f>EH211</f>
        <v>0</v>
      </c>
      <c r="EG211" s="227">
        <f t="shared" si="503"/>
        <v>0</v>
      </c>
      <c r="EH211" s="306">
        <f t="shared" si="601"/>
        <v>0</v>
      </c>
      <c r="EI211" s="306"/>
      <c r="EJ211" s="306"/>
      <c r="EK211" s="306">
        <f t="shared" si="596"/>
        <v>188864.87781000001</v>
      </c>
      <c r="EL211" s="312">
        <f t="shared" si="538"/>
        <v>1</v>
      </c>
      <c r="EM211" s="312"/>
      <c r="EN211" s="312"/>
      <c r="EO211" s="312"/>
      <c r="EP211" s="312"/>
      <c r="EQ211" s="312"/>
      <c r="ER211" s="312"/>
      <c r="ES211" s="306">
        <v>188864.87781000001</v>
      </c>
      <c r="ET211" s="312">
        <f t="shared" si="539"/>
        <v>1</v>
      </c>
      <c r="EU211" s="306"/>
      <c r="EV211" s="312"/>
      <c r="EW211" s="306"/>
      <c r="EX211" s="312"/>
      <c r="EY211" s="307">
        <f>FA211</f>
        <v>0</v>
      </c>
      <c r="EZ211" s="228">
        <f t="shared" si="496"/>
        <v>0</v>
      </c>
      <c r="FA211" s="307">
        <f>DJ211-ES211</f>
        <v>0</v>
      </c>
      <c r="FB211" s="307"/>
      <c r="FC211" s="307"/>
      <c r="FD211" s="306"/>
      <c r="FE211" s="312"/>
      <c r="FF211" s="306"/>
      <c r="FG211" s="312"/>
      <c r="FH211" s="307"/>
      <c r="FI211" s="307"/>
      <c r="FJ211" s="307"/>
      <c r="FK211" s="307"/>
      <c r="FL211" s="306"/>
      <c r="FM211" s="312"/>
      <c r="FN211" s="306"/>
      <c r="FO211" s="312"/>
      <c r="FP211" s="307"/>
      <c r="FQ211" s="307"/>
      <c r="FR211" s="307"/>
      <c r="FS211" s="598"/>
      <c r="FT211" s="306">
        <f t="shared" si="600"/>
        <v>0</v>
      </c>
      <c r="FU211" s="312">
        <f t="shared" si="501"/>
        <v>0</v>
      </c>
      <c r="FV211" s="306">
        <f>ES211-DZ211</f>
        <v>0</v>
      </c>
      <c r="FW211" s="307"/>
      <c r="FX211" s="307"/>
      <c r="FY211" s="307"/>
      <c r="FZ211" s="598"/>
      <c r="GA211" s="660"/>
    </row>
    <row r="212" spans="2:189" s="661" customFormat="1" ht="119.25" customHeight="1" x14ac:dyDescent="0.3">
      <c r="B212" s="218" t="s">
        <v>82</v>
      </c>
      <c r="C212" s="219" t="s">
        <v>352</v>
      </c>
      <c r="D212" s="639" t="s">
        <v>353</v>
      </c>
      <c r="E212" s="221" t="e">
        <f>F212+G212</f>
        <v>#REF!</v>
      </c>
      <c r="F212" s="221"/>
      <c r="G212" s="221" t="e">
        <f>G213+G216+G217</f>
        <v>#REF!</v>
      </c>
      <c r="H212" s="221" t="e">
        <f>I212+J212</f>
        <v>#REF!</v>
      </c>
      <c r="I212" s="221"/>
      <c r="J212" s="221" t="e">
        <f>J213+J216+J217</f>
        <v>#REF!</v>
      </c>
      <c r="K212" s="221" t="e">
        <f>L212+M212</f>
        <v>#REF!</v>
      </c>
      <c r="L212" s="221"/>
      <c r="M212" s="221" t="e">
        <f>M213+M216+M217</f>
        <v>#REF!</v>
      </c>
      <c r="N212" s="221" t="e">
        <f>O212+P212</f>
        <v>#REF!</v>
      </c>
      <c r="O212" s="221"/>
      <c r="P212" s="221" t="e">
        <f>P213+P216+P217</f>
        <v>#REF!</v>
      </c>
      <c r="Q212" s="223" t="e">
        <f>R212+S212</f>
        <v>#REF!</v>
      </c>
      <c r="R212" s="223"/>
      <c r="S212" s="223" t="e">
        <f>S213+S216+S217</f>
        <v>#REF!</v>
      </c>
      <c r="T212" s="223">
        <f>U212+V212</f>
        <v>400000</v>
      </c>
      <c r="U212" s="223"/>
      <c r="V212" s="223">
        <f>V213+V216+V217</f>
        <v>400000</v>
      </c>
      <c r="W212" s="223">
        <f t="shared" si="597"/>
        <v>-138431.29999999999</v>
      </c>
      <c r="X212" s="223"/>
      <c r="Y212" s="223">
        <f>Y213+Y216+Y217</f>
        <v>-138431.29999999999</v>
      </c>
      <c r="Z212" s="223">
        <f t="shared" ref="Z212:AF212" si="602">Z213+Z216</f>
        <v>261568.7</v>
      </c>
      <c r="AA212" s="223">
        <f t="shared" si="602"/>
        <v>0</v>
      </c>
      <c r="AB212" s="223">
        <f t="shared" si="602"/>
        <v>261568.7</v>
      </c>
      <c r="AC212" s="223">
        <f t="shared" si="602"/>
        <v>0</v>
      </c>
      <c r="AD212" s="223">
        <f t="shared" si="602"/>
        <v>0</v>
      </c>
      <c r="AE212" s="223">
        <f t="shared" si="602"/>
        <v>0</v>
      </c>
      <c r="AF212" s="223" t="e">
        <f t="shared" si="602"/>
        <v>#REF!</v>
      </c>
      <c r="AG212" s="223"/>
      <c r="AH212" s="223" t="e">
        <f>AH213+AH216+AH217</f>
        <v>#REF!</v>
      </c>
      <c r="AI212" s="223">
        <v>0</v>
      </c>
      <c r="AJ212" s="223">
        <v>0</v>
      </c>
      <c r="AK212" s="223">
        <f t="shared" si="592"/>
        <v>261568.7</v>
      </c>
      <c r="AL212" s="223" t="e">
        <f>AF212-AJ212</f>
        <v>#REF!</v>
      </c>
      <c r="AM212" s="1149" t="s">
        <v>354</v>
      </c>
      <c r="AN212" s="1149" t="s">
        <v>355</v>
      </c>
      <c r="AO212" s="641">
        <v>1</v>
      </c>
      <c r="AP212" s="644"/>
      <c r="AQ212" s="644"/>
      <c r="AR212" s="223" t="e">
        <f>AR213+AR216</f>
        <v>#REF!</v>
      </c>
      <c r="AS212" s="223">
        <f>AT212+AU212</f>
        <v>248761.3</v>
      </c>
      <c r="AT212" s="223"/>
      <c r="AU212" s="223">
        <f>AU213+AU216+AU217</f>
        <v>248761.3</v>
      </c>
      <c r="AV212" s="223">
        <f>AV213+AV216+AV217</f>
        <v>0</v>
      </c>
      <c r="AW212" s="223">
        <f>AW213+AW216+AW217</f>
        <v>0</v>
      </c>
      <c r="AX212" s="223">
        <f>AX213+AX216+AX217</f>
        <v>0</v>
      </c>
      <c r="AY212" s="223">
        <f>AY213+AY216+AY217</f>
        <v>248761.3</v>
      </c>
      <c r="AZ212" s="223">
        <f>AZ213+AZ216</f>
        <v>0</v>
      </c>
      <c r="BA212" s="223">
        <f t="shared" ref="BA212:BH212" si="603">BA213+BA216+BA217</f>
        <v>248761.3</v>
      </c>
      <c r="BB212" s="223">
        <f t="shared" si="603"/>
        <v>500000</v>
      </c>
      <c r="BC212" s="223">
        <f t="shared" si="603"/>
        <v>0</v>
      </c>
      <c r="BD212" s="223">
        <f t="shared" si="603"/>
        <v>500000</v>
      </c>
      <c r="BE212" s="223">
        <f t="shared" si="603"/>
        <v>160829.95300000001</v>
      </c>
      <c r="BF212" s="223">
        <f t="shared" si="603"/>
        <v>0</v>
      </c>
      <c r="BG212" s="223">
        <f t="shared" si="603"/>
        <v>160829.95300000001</v>
      </c>
      <c r="BH212" s="223">
        <f t="shared" si="603"/>
        <v>409591.25300000003</v>
      </c>
      <c r="BI212" s="223">
        <f>BI213+BI216</f>
        <v>0</v>
      </c>
      <c r="BJ212" s="223">
        <f>BJ213+BJ216+BJ217</f>
        <v>409591.25300000003</v>
      </c>
      <c r="BK212" s="642">
        <v>1</v>
      </c>
      <c r="BL212" s="223">
        <f t="shared" ref="BL212:BL219" si="604">AY212</f>
        <v>248761.3</v>
      </c>
      <c r="BM212" s="223">
        <f>BM213+BM216+BM217</f>
        <v>0</v>
      </c>
      <c r="BN212" s="223">
        <f>BN213+BN216</f>
        <v>0</v>
      </c>
      <c r="BO212" s="223">
        <f>BO213+BO216+BO217</f>
        <v>0</v>
      </c>
      <c r="BP212" s="223">
        <f>BP213+BP216+BP217</f>
        <v>0</v>
      </c>
      <c r="BQ212" s="223">
        <f>BQ213+BQ216</f>
        <v>0</v>
      </c>
      <c r="BR212" s="223">
        <f>BR213+BR216+BR217</f>
        <v>0</v>
      </c>
      <c r="BS212" s="223">
        <f>BS213+BS216+BS217</f>
        <v>409591.25300000003</v>
      </c>
      <c r="BT212" s="223">
        <f>BT213+BT216</f>
        <v>0</v>
      </c>
      <c r="BU212" s="223">
        <f t="shared" ref="BU212:CD212" si="605">BU213+BU216+BU217</f>
        <v>409591.25300000003</v>
      </c>
      <c r="BV212" s="223">
        <f t="shared" si="605"/>
        <v>248761.3</v>
      </c>
      <c r="BW212" s="223">
        <f t="shared" si="605"/>
        <v>0</v>
      </c>
      <c r="BX212" s="223">
        <f t="shared" si="605"/>
        <v>248761.3</v>
      </c>
      <c r="BY212" s="223" t="e">
        <f t="shared" si="605"/>
        <v>#REF!</v>
      </c>
      <c r="BZ212" s="223">
        <f t="shared" si="605"/>
        <v>0</v>
      </c>
      <c r="CA212" s="223" t="e">
        <f t="shared" si="605"/>
        <v>#REF!</v>
      </c>
      <c r="CB212" s="223">
        <f t="shared" si="605"/>
        <v>355000</v>
      </c>
      <c r="CC212" s="223">
        <f t="shared" si="605"/>
        <v>0</v>
      </c>
      <c r="CD212" s="223">
        <f t="shared" si="605"/>
        <v>355000</v>
      </c>
      <c r="CE212" s="643">
        <v>1</v>
      </c>
      <c r="CF212" s="223">
        <f t="shared" ref="CF212:CF219" si="606">BV212</f>
        <v>248761.3</v>
      </c>
      <c r="CG212" s="223"/>
      <c r="CH212" s="223">
        <f>CI212+CJ212</f>
        <v>261199.4</v>
      </c>
      <c r="CI212" s="223"/>
      <c r="CJ212" s="223">
        <f t="shared" ref="CJ212:CQ212" si="607">CJ213+CJ216+CJ217</f>
        <v>261199.4</v>
      </c>
      <c r="CK212" s="223">
        <f t="shared" si="607"/>
        <v>227540.88</v>
      </c>
      <c r="CL212" s="223">
        <f t="shared" si="607"/>
        <v>0</v>
      </c>
      <c r="CM212" s="223">
        <f t="shared" si="607"/>
        <v>227540.88</v>
      </c>
      <c r="CN212" s="223" t="e">
        <f t="shared" si="607"/>
        <v>#REF!</v>
      </c>
      <c r="CO212" s="223" t="e">
        <f t="shared" si="607"/>
        <v>#REF!</v>
      </c>
      <c r="CP212" s="223" t="e">
        <f t="shared" si="607"/>
        <v>#REF!</v>
      </c>
      <c r="CQ212" s="223">
        <f t="shared" si="607"/>
        <v>488740.28</v>
      </c>
      <c r="CR212" s="223"/>
      <c r="CS212" s="223">
        <f t="shared" ref="CS212:CZ212" si="608">CS213+CS216+CS217</f>
        <v>488740.28</v>
      </c>
      <c r="CT212" s="223">
        <f t="shared" si="608"/>
        <v>340071</v>
      </c>
      <c r="CU212" s="223">
        <f t="shared" si="608"/>
        <v>0</v>
      </c>
      <c r="CV212" s="223">
        <f t="shared" si="608"/>
        <v>340071</v>
      </c>
      <c r="CW212" s="223">
        <f t="shared" si="608"/>
        <v>964852.10600000003</v>
      </c>
      <c r="CX212" s="223">
        <f t="shared" si="608"/>
        <v>0</v>
      </c>
      <c r="CY212" s="223">
        <f t="shared" si="608"/>
        <v>964852.10600000003</v>
      </c>
      <c r="CZ212" s="223">
        <f t="shared" si="608"/>
        <v>488740.28</v>
      </c>
      <c r="DA212" s="223"/>
      <c r="DB212" s="223">
        <f>DB213+DB216+DB217</f>
        <v>488740.28</v>
      </c>
      <c r="DC212" s="223" t="e">
        <f>DD212+DE212</f>
        <v>#REF!</v>
      </c>
      <c r="DD212" s="223"/>
      <c r="DE212" s="223" t="e">
        <f>DE213+DE216</f>
        <v>#REF!</v>
      </c>
      <c r="DF212" s="223">
        <f>DF213+DF216+DF217</f>
        <v>-183698.77419999999</v>
      </c>
      <c r="DG212" s="223">
        <f>DG213+DG216+DG217</f>
        <v>0</v>
      </c>
      <c r="DH212" s="223">
        <f>DH213+DH216+DH217</f>
        <v>-183698.77419999999</v>
      </c>
      <c r="DI212" s="223">
        <f>DI213+DI216+DI217</f>
        <v>1272009.0318</v>
      </c>
      <c r="DJ212" s="223"/>
      <c r="DK212" s="223"/>
      <c r="DL212" s="223">
        <f>DL213+DL216</f>
        <v>1272009.0318</v>
      </c>
      <c r="DM212" s="645">
        <f>DO212+DP212+DQ212</f>
        <v>910979.60527000006</v>
      </c>
      <c r="DN212" s="571">
        <f t="shared" si="502"/>
        <v>0.71617384978854048</v>
      </c>
      <c r="DO212" s="221"/>
      <c r="DP212" s="221"/>
      <c r="DQ212" s="221">
        <f>DQ213+DQ216</f>
        <v>910979.60527000006</v>
      </c>
      <c r="DR212" s="221">
        <f>DT212+DU212+DV212</f>
        <v>361029.42652999994</v>
      </c>
      <c r="DS212" s="571">
        <f t="shared" si="593"/>
        <v>0.28382615021145946</v>
      </c>
      <c r="DT212" s="221"/>
      <c r="DU212" s="221"/>
      <c r="DV212" s="221">
        <f>DV213+DV216</f>
        <v>361029.42652999994</v>
      </c>
      <c r="DW212" s="221"/>
      <c r="DX212" s="223">
        <f>ED212</f>
        <v>1175168.3599100001</v>
      </c>
      <c r="DY212" s="227">
        <f t="shared" si="535"/>
        <v>0.92386793688645263</v>
      </c>
      <c r="DZ212" s="223">
        <f>DZ213+DZ216</f>
        <v>0</v>
      </c>
      <c r="EA212" s="312"/>
      <c r="EB212" s="221"/>
      <c r="EC212" s="571"/>
      <c r="ED212" s="223">
        <f>ED213+ED216</f>
        <v>1175168.3599100001</v>
      </c>
      <c r="EE212" s="227">
        <f t="shared" ref="EE212:EE218" si="609">ED212/DL212</f>
        <v>0.92386793688645263</v>
      </c>
      <c r="EF212" s="221">
        <f>EH212+EI212+EJ212</f>
        <v>96840.671889999998</v>
      </c>
      <c r="EG212" s="227">
        <f t="shared" si="503"/>
        <v>7.6132063113547463E-2</v>
      </c>
      <c r="EH212" s="306">
        <f t="shared" si="601"/>
        <v>0</v>
      </c>
      <c r="EI212" s="221"/>
      <c r="EJ212" s="221">
        <f>EJ213+EJ216</f>
        <v>96840.671889999998</v>
      </c>
      <c r="EK212" s="221">
        <f>EK213+EK216+EK217</f>
        <v>1175168.3599100001</v>
      </c>
      <c r="EL212" s="227">
        <f t="shared" si="538"/>
        <v>0.92386793688645263</v>
      </c>
      <c r="EM212" s="227">
        <f>EK212/DM212</f>
        <v>1.2900051253745672</v>
      </c>
      <c r="EN212" s="227"/>
      <c r="EO212" s="227"/>
      <c r="EP212" s="227"/>
      <c r="EQ212" s="227"/>
      <c r="ER212" s="227"/>
      <c r="ES212" s="645"/>
      <c r="ET212" s="227"/>
      <c r="EU212" s="221"/>
      <c r="EV212" s="227"/>
      <c r="EW212" s="221">
        <f>EW213+EW216</f>
        <v>1175168.3599100001</v>
      </c>
      <c r="EX212" s="227">
        <f>EW212/DL212</f>
        <v>0.92386793688645263</v>
      </c>
      <c r="EY212" s="223">
        <f>FA212+FB212+FC212</f>
        <v>96840.671889999998</v>
      </c>
      <c r="EZ212" s="227">
        <f t="shared" si="496"/>
        <v>7.6132063113547463E-2</v>
      </c>
      <c r="FA212" s="223">
        <f>FA213+FA216</f>
        <v>0</v>
      </c>
      <c r="FB212" s="223"/>
      <c r="FC212" s="223">
        <f>FC213+FC216</f>
        <v>96840.671889999998</v>
      </c>
      <c r="FD212" s="221">
        <f>FD213+FD216+FD217</f>
        <v>1353535.9373699999</v>
      </c>
      <c r="FE212" s="227">
        <f t="shared" ref="FE212:FE236" si="610">FD212/DI212</f>
        <v>1.0640930241309943</v>
      </c>
      <c r="FF212" s="221"/>
      <c r="FG212" s="227"/>
      <c r="FH212" s="223"/>
      <c r="FI212" s="223"/>
      <c r="FJ212" s="221">
        <f>FJ213+FJ216</f>
        <v>1353535.9373699999</v>
      </c>
      <c r="FK212" s="227">
        <f>FJ212/DL212</f>
        <v>1.0640930241309943</v>
      </c>
      <c r="FL212" s="221"/>
      <c r="FM212" s="227">
        <f>FL212/DI212</f>
        <v>0</v>
      </c>
      <c r="FN212" s="221">
        <f>FN213+FN216+FN217</f>
        <v>0</v>
      </c>
      <c r="FO212" s="227" t="e">
        <f>FN212/DJ212</f>
        <v>#DIV/0!</v>
      </c>
      <c r="FP212" s="223"/>
      <c r="FQ212" s="223"/>
      <c r="FR212" s="223"/>
      <c r="FS212" s="572">
        <f>FS213+FS216</f>
        <v>0</v>
      </c>
      <c r="FT212" s="221">
        <f>FY212</f>
        <v>0</v>
      </c>
      <c r="FU212" s="227">
        <f t="shared" si="501"/>
        <v>0</v>
      </c>
      <c r="FV212" s="221">
        <f>FV213+FV216+FV217</f>
        <v>0</v>
      </c>
      <c r="FW212" s="223"/>
      <c r="FX212" s="223"/>
      <c r="FY212" s="221">
        <f>FY213+FY216</f>
        <v>0</v>
      </c>
      <c r="FZ212" s="572">
        <f>FZ213+FZ216</f>
        <v>0</v>
      </c>
      <c r="GA212" s="646"/>
      <c r="GB212" s="638"/>
      <c r="GC212" s="638"/>
      <c r="GD212" s="638"/>
      <c r="GE212" s="638"/>
      <c r="GF212" s="638"/>
      <c r="GG212" s="638"/>
    </row>
    <row r="213" spans="2:189" s="663" customFormat="1" ht="78.75" customHeight="1" x14ac:dyDescent="0.35">
      <c r="B213" s="585" t="s">
        <v>83</v>
      </c>
      <c r="C213" s="434" t="s">
        <v>356</v>
      </c>
      <c r="D213" s="587" t="s">
        <v>357</v>
      </c>
      <c r="E213" s="588" t="e">
        <f>F213+G213</f>
        <v>#REF!</v>
      </c>
      <c r="F213" s="588"/>
      <c r="G213" s="588" t="e">
        <f>G215+#REF!</f>
        <v>#REF!</v>
      </c>
      <c r="H213" s="588" t="e">
        <f>I213+J213</f>
        <v>#REF!</v>
      </c>
      <c r="I213" s="588"/>
      <c r="J213" s="588" t="e">
        <f>J215+#REF!</f>
        <v>#REF!</v>
      </c>
      <c r="K213" s="588" t="e">
        <f>L213+M213</f>
        <v>#REF!</v>
      </c>
      <c r="L213" s="588"/>
      <c r="M213" s="588" t="e">
        <f>M215+#REF!</f>
        <v>#REF!</v>
      </c>
      <c r="N213" s="588" t="e">
        <f>O213+P213</f>
        <v>#REF!</v>
      </c>
      <c r="O213" s="588"/>
      <c r="P213" s="588" t="e">
        <f>P215+#REF!</f>
        <v>#REF!</v>
      </c>
      <c r="Q213" s="358" t="e">
        <f>R213+S213</f>
        <v>#REF!</v>
      </c>
      <c r="R213" s="358"/>
      <c r="S213" s="358" t="e">
        <f>S215+#REF!</f>
        <v>#REF!</v>
      </c>
      <c r="T213" s="358">
        <f>U213+V213</f>
        <v>304000</v>
      </c>
      <c r="U213" s="358"/>
      <c r="V213" s="358">
        <v>304000</v>
      </c>
      <c r="W213" s="358">
        <f t="shared" si="597"/>
        <v>-204000</v>
      </c>
      <c r="X213" s="358"/>
      <c r="Y213" s="358">
        <f>AB213-V213</f>
        <v>-204000</v>
      </c>
      <c r="Z213" s="358">
        <f>AA213+AB213</f>
        <v>100000</v>
      </c>
      <c r="AA213" s="358"/>
      <c r="AB213" s="358">
        <v>100000</v>
      </c>
      <c r="AC213" s="358">
        <f>AD213+AE213</f>
        <v>0</v>
      </c>
      <c r="AD213" s="358"/>
      <c r="AE213" s="358">
        <v>0</v>
      </c>
      <c r="AF213" s="358">
        <f>AG213+AH213</f>
        <v>100000</v>
      </c>
      <c r="AG213" s="358"/>
      <c r="AH213" s="358">
        <v>100000</v>
      </c>
      <c r="AI213" s="358">
        <v>0</v>
      </c>
      <c r="AJ213" s="358">
        <v>0</v>
      </c>
      <c r="AK213" s="358">
        <f t="shared" si="592"/>
        <v>100000</v>
      </c>
      <c r="AL213" s="358">
        <f>AA213-AK213</f>
        <v>-100000</v>
      </c>
      <c r="AM213" s="1149"/>
      <c r="AN213" s="1149"/>
      <c r="AO213" s="589">
        <v>1</v>
      </c>
      <c r="AP213" s="606"/>
      <c r="AQ213" s="606"/>
      <c r="AR213" s="358">
        <f>AF213-AP213-AQ213</f>
        <v>100000</v>
      </c>
      <c r="AS213" s="358">
        <f>AT213+AU213</f>
        <v>148761.29999999999</v>
      </c>
      <c r="AT213" s="358"/>
      <c r="AU213" s="358">
        <f>'[10]2018-2019 _с лимит75и50'!BR148</f>
        <v>148761.29999999999</v>
      </c>
      <c r="AV213" s="358">
        <f>AW213+AX213</f>
        <v>0</v>
      </c>
      <c r="AW213" s="358"/>
      <c r="AX213" s="358">
        <v>0</v>
      </c>
      <c r="AY213" s="358">
        <f>AZ213+BA213</f>
        <v>148761.29999999999</v>
      </c>
      <c r="AZ213" s="662"/>
      <c r="BA213" s="358">
        <f>AU213</f>
        <v>148761.29999999999</v>
      </c>
      <c r="BB213" s="358">
        <f>BC213+BD213</f>
        <v>400000</v>
      </c>
      <c r="BC213" s="358"/>
      <c r="BD213" s="358">
        <v>400000</v>
      </c>
      <c r="BE213" s="358">
        <f>BF213+BG213</f>
        <v>81238.700000000012</v>
      </c>
      <c r="BF213" s="358"/>
      <c r="BG213" s="358">
        <f>BJ213-BA213</f>
        <v>81238.700000000012</v>
      </c>
      <c r="BH213" s="358">
        <f>BI213+BJ213</f>
        <v>230000</v>
      </c>
      <c r="BI213" s="662"/>
      <c r="BJ213" s="358">
        <v>230000</v>
      </c>
      <c r="BK213" s="604">
        <v>1</v>
      </c>
      <c r="BL213" s="275">
        <f t="shared" si="604"/>
        <v>148761.29999999999</v>
      </c>
      <c r="BM213" s="275"/>
      <c r="BN213" s="275"/>
      <c r="BO213" s="275"/>
      <c r="BP213" s="275"/>
      <c r="BQ213" s="275"/>
      <c r="BR213" s="275"/>
      <c r="BS213" s="275">
        <f>BT213+BU213</f>
        <v>230000</v>
      </c>
      <c r="BT213" s="275"/>
      <c r="BU213" s="275">
        <f>BJ213</f>
        <v>230000</v>
      </c>
      <c r="BV213" s="358">
        <f>BW213+BX213</f>
        <v>148761.29999999999</v>
      </c>
      <c r="BW213" s="358"/>
      <c r="BX213" s="358">
        <f>400000-251238.7</f>
        <v>148761.29999999999</v>
      </c>
      <c r="BY213" s="358" t="e">
        <f>BZ213+CA213</f>
        <v>#REF!</v>
      </c>
      <c r="BZ213" s="358"/>
      <c r="CA213" s="358" t="e">
        <f>CA215+#REF!</f>
        <v>#REF!</v>
      </c>
      <c r="CB213" s="358">
        <f>CC213+CD213</f>
        <v>230000</v>
      </c>
      <c r="CC213" s="358"/>
      <c r="CD213" s="358">
        <f>BJ213</f>
        <v>230000</v>
      </c>
      <c r="CE213" s="358">
        <v>1</v>
      </c>
      <c r="CF213" s="275">
        <f t="shared" si="606"/>
        <v>148761.29999999999</v>
      </c>
      <c r="CG213" s="358"/>
      <c r="CH213" s="358">
        <f>CI213+CJ213</f>
        <v>261199.4</v>
      </c>
      <c r="CI213" s="358"/>
      <c r="CJ213" s="358">
        <v>261199.4</v>
      </c>
      <c r="CK213" s="358">
        <f>CL213+CM213</f>
        <v>-31199.399999999994</v>
      </c>
      <c r="CL213" s="358"/>
      <c r="CM213" s="358">
        <f>CS213-CH213</f>
        <v>-31199.399999999994</v>
      </c>
      <c r="CN213" s="358" t="e">
        <f>CN215+CN217</f>
        <v>#REF!</v>
      </c>
      <c r="CO213" s="358" t="e">
        <f>CO215+CO217</f>
        <v>#REF!</v>
      </c>
      <c r="CP213" s="358" t="e">
        <f>CP215+CP217</f>
        <v>#REF!</v>
      </c>
      <c r="CQ213" s="358">
        <f>CR213+CS213</f>
        <v>230000</v>
      </c>
      <c r="CR213" s="358"/>
      <c r="CS213" s="358">
        <v>230000</v>
      </c>
      <c r="CT213" s="358">
        <f>CU213+CV213</f>
        <v>0</v>
      </c>
      <c r="CU213" s="358"/>
      <c r="CV213" s="358">
        <f>CY213-CD213</f>
        <v>0</v>
      </c>
      <c r="CW213" s="358">
        <f>CX213+CY213</f>
        <v>230000</v>
      </c>
      <c r="CX213" s="358"/>
      <c r="CY213" s="358">
        <v>230000</v>
      </c>
      <c r="CZ213" s="358">
        <f>DA213+DB213</f>
        <v>230000</v>
      </c>
      <c r="DA213" s="358"/>
      <c r="DB213" s="358">
        <v>230000</v>
      </c>
      <c r="DC213" s="358"/>
      <c r="DD213" s="358"/>
      <c r="DE213" s="358"/>
      <c r="DF213" s="358">
        <f>DG213+DH213</f>
        <v>0</v>
      </c>
      <c r="DG213" s="358"/>
      <c r="DH213" s="358">
        <v>0</v>
      </c>
      <c r="DI213" s="358">
        <f>DJ213+DL213</f>
        <v>720855.7</v>
      </c>
      <c r="DJ213" s="358"/>
      <c r="DK213" s="358"/>
      <c r="DL213" s="358">
        <f>DL214+DL215</f>
        <v>720855.7</v>
      </c>
      <c r="DM213" s="588">
        <f t="shared" si="527"/>
        <v>219066.80106</v>
      </c>
      <c r="DN213" s="590">
        <f t="shared" si="502"/>
        <v>0.30389827126288937</v>
      </c>
      <c r="DO213" s="588"/>
      <c r="DP213" s="588"/>
      <c r="DQ213" s="588">
        <f>'[12]на 01.12.2019_к кадр сов'!$EF$187+24560.78529</f>
        <v>219066.80106</v>
      </c>
      <c r="DR213" s="588">
        <f>DV213</f>
        <v>501788.89893999998</v>
      </c>
      <c r="DS213" s="590">
        <f t="shared" si="593"/>
        <v>0.69610172873711063</v>
      </c>
      <c r="DT213" s="588"/>
      <c r="DU213" s="588"/>
      <c r="DV213" s="588">
        <f>DL213-DQ213</f>
        <v>501788.89893999998</v>
      </c>
      <c r="DW213" s="588"/>
      <c r="DX213" s="358">
        <f>ED213</f>
        <v>654667.08874000004</v>
      </c>
      <c r="DY213" s="281">
        <f t="shared" si="535"/>
        <v>0.90818049817737456</v>
      </c>
      <c r="DZ213" s="358"/>
      <c r="EA213" s="312"/>
      <c r="EB213" s="275"/>
      <c r="EC213" s="590"/>
      <c r="ED213" s="358">
        <f>ED214+ED215</f>
        <v>654667.08874000004</v>
      </c>
      <c r="EE213" s="281">
        <f t="shared" si="609"/>
        <v>0.90818049817737456</v>
      </c>
      <c r="EF213" s="588">
        <f t="shared" ref="EF213" si="611">EH213+EI213+EJ213</f>
        <v>66188.611259999976</v>
      </c>
      <c r="EG213" s="227">
        <f t="shared" si="503"/>
        <v>9.1819501822625493E-2</v>
      </c>
      <c r="EH213" s="588"/>
      <c r="EI213" s="588"/>
      <c r="EJ213" s="588">
        <f>EJ214+EJ215</f>
        <v>66188.611259999976</v>
      </c>
      <c r="EK213" s="588">
        <f>EW213</f>
        <v>654667.08874000004</v>
      </c>
      <c r="EL213" s="281">
        <f t="shared" si="538"/>
        <v>0.90818049817737456</v>
      </c>
      <c r="EM213" s="281">
        <f>EK213/DM213</f>
        <v>2.9884358815313776</v>
      </c>
      <c r="EN213" s="281"/>
      <c r="EO213" s="281"/>
      <c r="EP213" s="281"/>
      <c r="EQ213" s="281"/>
      <c r="ER213" s="281"/>
      <c r="ES213" s="588"/>
      <c r="ET213" s="281"/>
      <c r="EU213" s="588"/>
      <c r="EV213" s="589"/>
      <c r="EW213" s="588">
        <f>EW214+EW215</f>
        <v>654667.08874000004</v>
      </c>
      <c r="EX213" s="281">
        <f>EW213/DL213</f>
        <v>0.90818049817737456</v>
      </c>
      <c r="EY213" s="358">
        <f t="shared" si="517"/>
        <v>66188.611259999976</v>
      </c>
      <c r="EZ213" s="281">
        <f t="shared" si="496"/>
        <v>9.1819501822625493E-2</v>
      </c>
      <c r="FA213" s="358"/>
      <c r="FB213" s="358"/>
      <c r="FC213" s="358">
        <f>FC214+FC215</f>
        <v>66188.611259999976</v>
      </c>
      <c r="FD213" s="588">
        <f>FJ213</f>
        <v>716653.48609000002</v>
      </c>
      <c r="FE213" s="281">
        <f t="shared" si="610"/>
        <v>0.99417051996675632</v>
      </c>
      <c r="FF213" s="588"/>
      <c r="FG213" s="281"/>
      <c r="FH213" s="358"/>
      <c r="FI213" s="358"/>
      <c r="FJ213" s="588">
        <f>SUM(FJ214:FJ215)</f>
        <v>716653.48609000002</v>
      </c>
      <c r="FK213" s="281">
        <f>FJ213/DL213</f>
        <v>0.99417051996675632</v>
      </c>
      <c r="FL213" s="588"/>
      <c r="FM213" s="281">
        <f>FL213/DI213</f>
        <v>0</v>
      </c>
      <c r="FN213" s="588"/>
      <c r="FO213" s="281" t="e">
        <f>FN213/DJ213</f>
        <v>#DIV/0!</v>
      </c>
      <c r="FP213" s="358"/>
      <c r="FQ213" s="358"/>
      <c r="FR213" s="358"/>
      <c r="FS213" s="592">
        <v>0</v>
      </c>
      <c r="FT213" s="588">
        <f>FY213</f>
        <v>0</v>
      </c>
      <c r="FU213" s="281">
        <f t="shared" si="501"/>
        <v>0</v>
      </c>
      <c r="FV213" s="588"/>
      <c r="FW213" s="358"/>
      <c r="FX213" s="358"/>
      <c r="FY213" s="588">
        <f>FY214+FY215</f>
        <v>0</v>
      </c>
      <c r="FZ213" s="592">
        <v>0</v>
      </c>
      <c r="GA213" s="302" t="s">
        <v>358</v>
      </c>
      <c r="GB213" s="656"/>
      <c r="GC213" s="656"/>
      <c r="GD213" s="656"/>
      <c r="GE213" s="656"/>
      <c r="GF213" s="656"/>
      <c r="GG213" s="656"/>
    </row>
    <row r="214" spans="2:189" s="663" customFormat="1" ht="44.25" hidden="1" customHeight="1" x14ac:dyDescent="0.3">
      <c r="B214" s="303" t="s">
        <v>359</v>
      </c>
      <c r="C214" s="352" t="s">
        <v>360</v>
      </c>
      <c r="D214" s="587"/>
      <c r="E214" s="588"/>
      <c r="F214" s="588"/>
      <c r="G214" s="588"/>
      <c r="H214" s="588"/>
      <c r="I214" s="588"/>
      <c r="J214" s="588"/>
      <c r="K214" s="588"/>
      <c r="L214" s="588"/>
      <c r="M214" s="588"/>
      <c r="N214" s="588"/>
      <c r="O214" s="588"/>
      <c r="P214" s="588"/>
      <c r="Q214" s="358"/>
      <c r="R214" s="358"/>
      <c r="S214" s="358"/>
      <c r="T214" s="358"/>
      <c r="U214" s="358"/>
      <c r="V214" s="358"/>
      <c r="W214" s="358"/>
      <c r="X214" s="358"/>
      <c r="Y214" s="358"/>
      <c r="Z214" s="358"/>
      <c r="AA214" s="358"/>
      <c r="AB214" s="358"/>
      <c r="AC214" s="358"/>
      <c r="AD214" s="358"/>
      <c r="AE214" s="358"/>
      <c r="AF214" s="358"/>
      <c r="AG214" s="358"/>
      <c r="AH214" s="358"/>
      <c r="AI214" s="358"/>
      <c r="AJ214" s="358"/>
      <c r="AK214" s="358"/>
      <c r="AL214" s="358"/>
      <c r="AM214" s="1149"/>
      <c r="AN214" s="1149"/>
      <c r="AO214" s="589"/>
      <c r="AP214" s="606"/>
      <c r="AQ214" s="606"/>
      <c r="AR214" s="358"/>
      <c r="AS214" s="358"/>
      <c r="AT214" s="358"/>
      <c r="AU214" s="358"/>
      <c r="AV214" s="358"/>
      <c r="AW214" s="358"/>
      <c r="AX214" s="358"/>
      <c r="AY214" s="358"/>
      <c r="AZ214" s="662"/>
      <c r="BA214" s="358"/>
      <c r="BB214" s="358"/>
      <c r="BC214" s="358"/>
      <c r="BD214" s="358"/>
      <c r="BE214" s="358"/>
      <c r="BF214" s="358"/>
      <c r="BG214" s="358"/>
      <c r="BH214" s="358"/>
      <c r="BI214" s="662"/>
      <c r="BJ214" s="358"/>
      <c r="BK214" s="604"/>
      <c r="BL214" s="275"/>
      <c r="BM214" s="275"/>
      <c r="BN214" s="275"/>
      <c r="BO214" s="275"/>
      <c r="BP214" s="275"/>
      <c r="BQ214" s="275"/>
      <c r="BR214" s="275"/>
      <c r="BS214" s="275"/>
      <c r="BT214" s="275"/>
      <c r="BU214" s="275"/>
      <c r="BV214" s="358"/>
      <c r="BW214" s="358"/>
      <c r="BX214" s="358"/>
      <c r="BY214" s="358"/>
      <c r="BZ214" s="358"/>
      <c r="CA214" s="358"/>
      <c r="CB214" s="358"/>
      <c r="CC214" s="358"/>
      <c r="CD214" s="358"/>
      <c r="CE214" s="358"/>
      <c r="CF214" s="275"/>
      <c r="CG214" s="358"/>
      <c r="CH214" s="358"/>
      <c r="CI214" s="358"/>
      <c r="CJ214" s="358"/>
      <c r="CK214" s="358"/>
      <c r="CL214" s="358"/>
      <c r="CM214" s="358"/>
      <c r="CN214" s="358"/>
      <c r="CO214" s="358"/>
      <c r="CP214" s="358"/>
      <c r="CQ214" s="358"/>
      <c r="CR214" s="358"/>
      <c r="CS214" s="358"/>
      <c r="CT214" s="358"/>
      <c r="CU214" s="358"/>
      <c r="CV214" s="358"/>
      <c r="CW214" s="358"/>
      <c r="CX214" s="358"/>
      <c r="CY214" s="358"/>
      <c r="CZ214" s="358"/>
      <c r="DA214" s="358"/>
      <c r="DB214" s="358"/>
      <c r="DC214" s="358"/>
      <c r="DD214" s="358"/>
      <c r="DE214" s="358"/>
      <c r="DF214" s="358"/>
      <c r="DG214" s="358"/>
      <c r="DH214" s="358"/>
      <c r="DI214" s="307">
        <f>DL214</f>
        <v>228431.1</v>
      </c>
      <c r="DJ214" s="307"/>
      <c r="DK214" s="307"/>
      <c r="DL214" s="307">
        <v>228431.1</v>
      </c>
      <c r="DM214" s="306"/>
      <c r="DN214" s="597"/>
      <c r="DO214" s="306"/>
      <c r="DP214" s="306"/>
      <c r="DQ214" s="306"/>
      <c r="DR214" s="306"/>
      <c r="DS214" s="597"/>
      <c r="DT214" s="306"/>
      <c r="DU214" s="306"/>
      <c r="DV214" s="306"/>
      <c r="DW214" s="306"/>
      <c r="DX214" s="307">
        <f>ED214</f>
        <v>202012.05953</v>
      </c>
      <c r="DY214" s="312">
        <f t="shared" si="535"/>
        <v>0.88434569342790892</v>
      </c>
      <c r="DZ214" s="307"/>
      <c r="EA214" s="293"/>
      <c r="EB214" s="294"/>
      <c r="EC214" s="597"/>
      <c r="ED214" s="307">
        <f>201690.74403+321.3155</f>
        <v>202012.05953</v>
      </c>
      <c r="EE214" s="312">
        <f t="shared" si="609"/>
        <v>0.88434569342790892</v>
      </c>
      <c r="EF214" s="306">
        <f>EJ214</f>
        <v>26419.040470000007</v>
      </c>
      <c r="EG214" s="227">
        <f t="shared" si="503"/>
        <v>0.11565430657209114</v>
      </c>
      <c r="EH214" s="306"/>
      <c r="EI214" s="588"/>
      <c r="EJ214" s="306">
        <f>DL214-ED214</f>
        <v>26419.040470000007</v>
      </c>
      <c r="EK214" s="306">
        <f>EW214</f>
        <v>202012.05953</v>
      </c>
      <c r="EL214" s="312">
        <f t="shared" si="538"/>
        <v>0.88434569342790892</v>
      </c>
      <c r="EM214" s="281"/>
      <c r="EN214" s="281"/>
      <c r="EO214" s="281"/>
      <c r="EP214" s="281"/>
      <c r="EQ214" s="281"/>
      <c r="ER214" s="281"/>
      <c r="ES214" s="588"/>
      <c r="ET214" s="281"/>
      <c r="EU214" s="588"/>
      <c r="EV214" s="589"/>
      <c r="EW214" s="306">
        <f>ED214</f>
        <v>202012.05953</v>
      </c>
      <c r="EX214" s="312">
        <f>EW214/DL214</f>
        <v>0.88434569342790892</v>
      </c>
      <c r="EY214" s="307">
        <f>FC214</f>
        <v>26419.040470000007</v>
      </c>
      <c r="EZ214" s="228">
        <f t="shared" si="496"/>
        <v>0.11565430657209114</v>
      </c>
      <c r="FA214" s="307"/>
      <c r="FB214" s="358"/>
      <c r="FC214" s="307">
        <f>DL214-EW214</f>
        <v>26419.040470000007</v>
      </c>
      <c r="FD214" s="306">
        <f t="shared" ref="FD214:FD216" si="612">FJ214</f>
        <v>226871.51417000001</v>
      </c>
      <c r="FE214" s="312">
        <f t="shared" si="610"/>
        <v>0.99317262040939258</v>
      </c>
      <c r="FF214" s="588"/>
      <c r="FG214" s="312"/>
      <c r="FH214" s="358"/>
      <c r="FI214" s="358"/>
      <c r="FJ214" s="306">
        <v>226871.51417000001</v>
      </c>
      <c r="FK214" s="281">
        <f>FJ214/DL214</f>
        <v>0.99317262040939258</v>
      </c>
      <c r="FL214" s="588"/>
      <c r="FM214" s="281"/>
      <c r="FN214" s="588"/>
      <c r="FO214" s="281"/>
      <c r="FP214" s="358"/>
      <c r="FQ214" s="358"/>
      <c r="FR214" s="358"/>
      <c r="FS214" s="592"/>
      <c r="FT214" s="588">
        <f>FY214</f>
        <v>0</v>
      </c>
      <c r="FU214" s="281">
        <f t="shared" si="501"/>
        <v>0</v>
      </c>
      <c r="FV214" s="588"/>
      <c r="FW214" s="358"/>
      <c r="FX214" s="358"/>
      <c r="FY214" s="306">
        <f>EW214-ED214</f>
        <v>0</v>
      </c>
      <c r="FZ214" s="592"/>
      <c r="GA214" s="302" t="s">
        <v>361</v>
      </c>
      <c r="GB214" s="656"/>
      <c r="GC214" s="656"/>
      <c r="GD214" s="656"/>
      <c r="GE214" s="656"/>
      <c r="GF214" s="656"/>
      <c r="GG214" s="656"/>
    </row>
    <row r="215" spans="2:189" s="663" customFormat="1" ht="25.5" hidden="1" customHeight="1" x14ac:dyDescent="0.3">
      <c r="B215" s="303" t="s">
        <v>362</v>
      </c>
      <c r="C215" s="352" t="s">
        <v>363</v>
      </c>
      <c r="D215" s="657"/>
      <c r="E215" s="588">
        <f>G215</f>
        <v>304000</v>
      </c>
      <c r="F215" s="588"/>
      <c r="G215" s="588">
        <v>304000</v>
      </c>
      <c r="H215" s="588">
        <f>J215</f>
        <v>0</v>
      </c>
      <c r="I215" s="588"/>
      <c r="J215" s="588">
        <f>M215-G215</f>
        <v>0</v>
      </c>
      <c r="K215" s="588">
        <f>M215</f>
        <v>304000</v>
      </c>
      <c r="L215" s="588"/>
      <c r="M215" s="588">
        <v>304000</v>
      </c>
      <c r="N215" s="588">
        <f>P215</f>
        <v>0</v>
      </c>
      <c r="O215" s="588"/>
      <c r="P215" s="588">
        <f>S215-M215</f>
        <v>0</v>
      </c>
      <c r="Q215" s="358">
        <f>S215</f>
        <v>304000</v>
      </c>
      <c r="R215" s="358"/>
      <c r="S215" s="358">
        <v>304000</v>
      </c>
      <c r="T215" s="358">
        <f>U215+V215</f>
        <v>304000</v>
      </c>
      <c r="U215" s="358"/>
      <c r="V215" s="358">
        <v>304000</v>
      </c>
      <c r="W215" s="358">
        <f t="shared" si="597"/>
        <v>-304000</v>
      </c>
      <c r="X215" s="358"/>
      <c r="Y215" s="358">
        <f>AB215-V215</f>
        <v>-304000</v>
      </c>
      <c r="Z215" s="358">
        <f>AB215</f>
        <v>0</v>
      </c>
      <c r="AA215" s="358"/>
      <c r="AB215" s="358">
        <v>0</v>
      </c>
      <c r="AC215" s="358">
        <f>AE215</f>
        <v>0</v>
      </c>
      <c r="AD215" s="358"/>
      <c r="AE215" s="358">
        <v>0</v>
      </c>
      <c r="AF215" s="358">
        <f>AH215</f>
        <v>0</v>
      </c>
      <c r="AG215" s="358"/>
      <c r="AH215" s="358">
        <v>0</v>
      </c>
      <c r="AI215" s="358">
        <v>0</v>
      </c>
      <c r="AJ215" s="358">
        <v>0</v>
      </c>
      <c r="AK215" s="358">
        <f t="shared" si="592"/>
        <v>0</v>
      </c>
      <c r="AL215" s="358">
        <f>AA215-AK215</f>
        <v>0</v>
      </c>
      <c r="AM215" s="1149"/>
      <c r="AN215" s="1149"/>
      <c r="AO215" s="589">
        <v>1</v>
      </c>
      <c r="AP215" s="606"/>
      <c r="AQ215" s="606"/>
      <c r="AR215" s="358">
        <f>AF215-AP215-AQ215</f>
        <v>0</v>
      </c>
      <c r="AS215" s="358">
        <f>AU215</f>
        <v>0</v>
      </c>
      <c r="AT215" s="358"/>
      <c r="AU215" s="358">
        <f>'[10]2018-2019 _с лимит75и50'!BR149</f>
        <v>0</v>
      </c>
      <c r="AV215" s="358" t="e">
        <f>AX215</f>
        <v>#REF!</v>
      </c>
      <c r="AW215" s="358"/>
      <c r="AX215" s="358" t="e">
        <f>#REF!-AU215</f>
        <v>#REF!</v>
      </c>
      <c r="AY215" s="358" t="e">
        <f>#REF!</f>
        <v>#REF!</v>
      </c>
      <c r="AZ215" s="662"/>
      <c r="BA215" s="358">
        <f>AU215</f>
        <v>0</v>
      </c>
      <c r="BB215" s="358">
        <f>BD215</f>
        <v>0</v>
      </c>
      <c r="BC215" s="358"/>
      <c r="BD215" s="358"/>
      <c r="BE215" s="358">
        <f>BG215</f>
        <v>0</v>
      </c>
      <c r="BF215" s="358"/>
      <c r="BG215" s="358">
        <f>BJ215-BA215</f>
        <v>0</v>
      </c>
      <c r="BH215" s="358" t="e">
        <f>#REF!</f>
        <v>#REF!</v>
      </c>
      <c r="BI215" s="662"/>
      <c r="BJ215" s="358">
        <f>BD215</f>
        <v>0</v>
      </c>
      <c r="BK215" s="604">
        <v>1</v>
      </c>
      <c r="BL215" s="275" t="e">
        <f t="shared" si="604"/>
        <v>#REF!</v>
      </c>
      <c r="BM215" s="275"/>
      <c r="BN215" s="275"/>
      <c r="BO215" s="275"/>
      <c r="BP215" s="275"/>
      <c r="BQ215" s="275"/>
      <c r="BR215" s="275"/>
      <c r="BS215" s="275">
        <f>BT215+BU215</f>
        <v>0</v>
      </c>
      <c r="BT215" s="275"/>
      <c r="BU215" s="275">
        <f>BJ215</f>
        <v>0</v>
      </c>
      <c r="BV215" s="358">
        <f>BX215</f>
        <v>0</v>
      </c>
      <c r="BW215" s="358"/>
      <c r="BX215" s="358"/>
      <c r="BY215" s="358">
        <f>CA215</f>
        <v>0</v>
      </c>
      <c r="BZ215" s="358"/>
      <c r="CA215" s="358">
        <f>CD215-BX215</f>
        <v>0</v>
      </c>
      <c r="CB215" s="358">
        <f>CD215</f>
        <v>0</v>
      </c>
      <c r="CC215" s="358"/>
      <c r="CD215" s="358"/>
      <c r="CE215" s="358">
        <v>1</v>
      </c>
      <c r="CF215" s="275">
        <f t="shared" si="606"/>
        <v>0</v>
      </c>
      <c r="CG215" s="358"/>
      <c r="CH215" s="358">
        <f>CJ215</f>
        <v>0</v>
      </c>
      <c r="CI215" s="358"/>
      <c r="CJ215" s="358">
        <f>'[10]2018-2019 _с лимит75и50'!DD149</f>
        <v>0</v>
      </c>
      <c r="CK215" s="358">
        <f>CM215</f>
        <v>230000</v>
      </c>
      <c r="CL215" s="358"/>
      <c r="CM215" s="358">
        <f>CS215-CH215</f>
        <v>230000</v>
      </c>
      <c r="CN215" s="358" t="e">
        <f>#REF!+CN218</f>
        <v>#REF!</v>
      </c>
      <c r="CO215" s="358" t="e">
        <f>#REF!+CO218</f>
        <v>#REF!</v>
      </c>
      <c r="CP215" s="358" t="e">
        <f>#REF!+CP218</f>
        <v>#REF!</v>
      </c>
      <c r="CQ215" s="358" t="e">
        <f>#REF!</f>
        <v>#REF!</v>
      </c>
      <c r="CR215" s="358"/>
      <c r="CS215" s="358">
        <v>230000</v>
      </c>
      <c r="CT215" s="358">
        <f>CV215</f>
        <v>0</v>
      </c>
      <c r="CU215" s="358"/>
      <c r="CV215" s="358"/>
      <c r="CW215" s="358"/>
      <c r="CX215" s="358"/>
      <c r="CY215" s="358"/>
      <c r="CZ215" s="358"/>
      <c r="DA215" s="358"/>
      <c r="DB215" s="358"/>
      <c r="DC215" s="358"/>
      <c r="DD215" s="358"/>
      <c r="DE215" s="358"/>
      <c r="DF215" s="358"/>
      <c r="DG215" s="358"/>
      <c r="DH215" s="358"/>
      <c r="DI215" s="307">
        <f>DL215</f>
        <v>492424.6</v>
      </c>
      <c r="DJ215" s="307"/>
      <c r="DK215" s="307"/>
      <c r="DL215" s="307">
        <f>500000-7575.4</f>
        <v>492424.6</v>
      </c>
      <c r="DM215" s="306">
        <f t="shared" si="527"/>
        <v>0</v>
      </c>
      <c r="DN215" s="597">
        <f t="shared" si="502"/>
        <v>0</v>
      </c>
      <c r="DO215" s="306"/>
      <c r="DP215" s="306"/>
      <c r="DQ215" s="306"/>
      <c r="DR215" s="306">
        <f t="shared" ref="DR215:DR216" si="613">DV215</f>
        <v>492424.6</v>
      </c>
      <c r="DS215" s="597">
        <f t="shared" si="593"/>
        <v>1</v>
      </c>
      <c r="DT215" s="306"/>
      <c r="DU215" s="306"/>
      <c r="DV215" s="306">
        <f>DL215-DQ215</f>
        <v>492424.6</v>
      </c>
      <c r="DW215" s="306"/>
      <c r="DX215" s="307">
        <f t="shared" ref="DX215:DX216" si="614">ED215</f>
        <v>452655.02921000001</v>
      </c>
      <c r="DY215" s="312">
        <f t="shared" si="535"/>
        <v>0.9192372379649596</v>
      </c>
      <c r="DZ215" s="307"/>
      <c r="EA215" s="293"/>
      <c r="EB215" s="294"/>
      <c r="EC215" s="597"/>
      <c r="ED215" s="307">
        <v>452655.02921000001</v>
      </c>
      <c r="EE215" s="312">
        <f t="shared" si="609"/>
        <v>0.9192372379649596</v>
      </c>
      <c r="EF215" s="306">
        <f>EJ215</f>
        <v>39769.570789999969</v>
      </c>
      <c r="EG215" s="227">
        <f t="shared" si="503"/>
        <v>8.0762762035040431E-2</v>
      </c>
      <c r="EH215" s="306"/>
      <c r="EI215" s="588"/>
      <c r="EJ215" s="306">
        <f>DL215-ED215</f>
        <v>39769.570789999969</v>
      </c>
      <c r="EK215" s="306">
        <f>EW215</f>
        <v>452655.02921000001</v>
      </c>
      <c r="EL215" s="312">
        <f t="shared" si="538"/>
        <v>0.9192372379649596</v>
      </c>
      <c r="EM215" s="281" t="e">
        <f t="shared" ref="EM215:EM226" si="615">EK215/DM215</f>
        <v>#DIV/0!</v>
      </c>
      <c r="EN215" s="281"/>
      <c r="EO215" s="281"/>
      <c r="EP215" s="281"/>
      <c r="EQ215" s="281"/>
      <c r="ER215" s="281"/>
      <c r="ES215" s="588"/>
      <c r="ET215" s="281"/>
      <c r="EU215" s="588"/>
      <c r="EV215" s="589"/>
      <c r="EW215" s="306">
        <f>ED215</f>
        <v>452655.02921000001</v>
      </c>
      <c r="EX215" s="312">
        <f>EW215/DL215</f>
        <v>0.9192372379649596</v>
      </c>
      <c r="EY215" s="307">
        <f>FC215</f>
        <v>39769.570789999969</v>
      </c>
      <c r="EZ215" s="228">
        <f t="shared" si="496"/>
        <v>8.0762762035040431E-2</v>
      </c>
      <c r="FA215" s="307"/>
      <c r="FB215" s="358"/>
      <c r="FC215" s="307">
        <f>DL215-EW215</f>
        <v>39769.570789999969</v>
      </c>
      <c r="FD215" s="306">
        <f t="shared" si="612"/>
        <v>489781.97191999998</v>
      </c>
      <c r="FE215" s="312">
        <f t="shared" si="610"/>
        <v>0.99463343610372024</v>
      </c>
      <c r="FF215" s="588"/>
      <c r="FG215" s="312"/>
      <c r="FH215" s="358"/>
      <c r="FI215" s="358"/>
      <c r="FJ215" s="306">
        <v>489781.97191999998</v>
      </c>
      <c r="FK215" s="281">
        <f>FJ215/DL215</f>
        <v>0.99463343610372024</v>
      </c>
      <c r="FL215" s="588"/>
      <c r="FM215" s="281">
        <f t="shared" ref="FM215:FM226" si="616">FL215/DI215</f>
        <v>0</v>
      </c>
      <c r="FN215" s="588"/>
      <c r="FO215" s="281" t="e">
        <f t="shared" ref="FO215:FO226" si="617">FN215/DJ215</f>
        <v>#DIV/0!</v>
      </c>
      <c r="FP215" s="358"/>
      <c r="FQ215" s="358"/>
      <c r="FR215" s="358"/>
      <c r="FS215" s="592"/>
      <c r="FT215" s="588">
        <f>FY215</f>
        <v>0</v>
      </c>
      <c r="FU215" s="281">
        <f t="shared" si="501"/>
        <v>0</v>
      </c>
      <c r="FV215" s="588"/>
      <c r="FW215" s="358"/>
      <c r="FX215" s="358"/>
      <c r="FY215" s="306">
        <f>EW215-ED215</f>
        <v>0</v>
      </c>
      <c r="FZ215" s="592"/>
      <c r="GA215" s="302" t="s">
        <v>361</v>
      </c>
      <c r="GB215" s="656"/>
      <c r="GC215" s="656"/>
      <c r="GD215" s="656"/>
      <c r="GE215" s="656"/>
      <c r="GF215" s="656"/>
      <c r="GG215" s="656"/>
    </row>
    <row r="216" spans="2:189" s="663" customFormat="1" ht="96.75" customHeight="1" x14ac:dyDescent="0.35">
      <c r="B216" s="585" t="s">
        <v>84</v>
      </c>
      <c r="C216" s="434" t="s">
        <v>364</v>
      </c>
      <c r="D216" s="587" t="s">
        <v>365</v>
      </c>
      <c r="E216" s="588">
        <f>F216+G216</f>
        <v>198473.5</v>
      </c>
      <c r="F216" s="588"/>
      <c r="G216" s="588">
        <v>198473.5</v>
      </c>
      <c r="H216" s="588">
        <f>I216+J216</f>
        <v>0</v>
      </c>
      <c r="I216" s="588"/>
      <c r="J216" s="588">
        <f>M216-G216</f>
        <v>0</v>
      </c>
      <c r="K216" s="588">
        <f>L216+M216</f>
        <v>198473.5</v>
      </c>
      <c r="L216" s="588"/>
      <c r="M216" s="588">
        <v>198473.5</v>
      </c>
      <c r="N216" s="588">
        <f>O216+P216</f>
        <v>250000</v>
      </c>
      <c r="O216" s="588"/>
      <c r="P216" s="588">
        <f>S216-M216</f>
        <v>250000</v>
      </c>
      <c r="Q216" s="358">
        <f>R216+S216</f>
        <v>448473.5</v>
      </c>
      <c r="R216" s="358"/>
      <c r="S216" s="358">
        <f>198473.5+250000</f>
        <v>448473.5</v>
      </c>
      <c r="T216" s="358">
        <f>U216+V216</f>
        <v>96000</v>
      </c>
      <c r="U216" s="358"/>
      <c r="V216" s="358">
        <v>96000</v>
      </c>
      <c r="W216" s="358">
        <f t="shared" si="597"/>
        <v>65568.700000000012</v>
      </c>
      <c r="X216" s="358"/>
      <c r="Y216" s="358">
        <f>AB216-V216</f>
        <v>65568.700000000012</v>
      </c>
      <c r="Z216" s="358">
        <f>AA216+AB216</f>
        <v>161568.70000000001</v>
      </c>
      <c r="AA216" s="358"/>
      <c r="AB216" s="358">
        <v>161568.70000000001</v>
      </c>
      <c r="AC216" s="358">
        <f>AD216+AE216</f>
        <v>0</v>
      </c>
      <c r="AD216" s="358"/>
      <c r="AE216" s="358">
        <v>0</v>
      </c>
      <c r="AF216" s="358" t="e">
        <f>AG216+AH216</f>
        <v>#REF!</v>
      </c>
      <c r="AG216" s="358"/>
      <c r="AH216" s="358" t="e">
        <f>'[3]2017_с остатком на торги'!$AH$142</f>
        <v>#REF!</v>
      </c>
      <c r="AI216" s="358">
        <v>0</v>
      </c>
      <c r="AJ216" s="358">
        <v>0</v>
      </c>
      <c r="AK216" s="358">
        <f t="shared" si="592"/>
        <v>161568.70000000001</v>
      </c>
      <c r="AL216" s="358" t="e">
        <f>AF216-AJ216</f>
        <v>#REF!</v>
      </c>
      <c r="AM216" s="1149"/>
      <c r="AN216" s="1149"/>
      <c r="AO216" s="589">
        <v>1</v>
      </c>
      <c r="AP216" s="606"/>
      <c r="AQ216" s="606"/>
      <c r="AR216" s="358" t="e">
        <f>AF216-AP216-AQ216</f>
        <v>#REF!</v>
      </c>
      <c r="AS216" s="358">
        <f>AT216+AU216</f>
        <v>100000</v>
      </c>
      <c r="AT216" s="358"/>
      <c r="AU216" s="358">
        <f>'[10]2018-2019 _с лимит75и50'!BR151</f>
        <v>100000</v>
      </c>
      <c r="AV216" s="358">
        <f>AW216+AX216</f>
        <v>0</v>
      </c>
      <c r="AW216" s="358"/>
      <c r="AX216" s="358">
        <v>0</v>
      </c>
      <c r="AY216" s="358">
        <f>BA216</f>
        <v>100000</v>
      </c>
      <c r="AZ216" s="662"/>
      <c r="BA216" s="358">
        <f>AU216</f>
        <v>100000</v>
      </c>
      <c r="BB216" s="358">
        <f>BC216+BD216</f>
        <v>100000</v>
      </c>
      <c r="BC216" s="358"/>
      <c r="BD216" s="358">
        <v>100000</v>
      </c>
      <c r="BE216" s="358">
        <f>BF216+BG216</f>
        <v>79591.252999999997</v>
      </c>
      <c r="BF216" s="358"/>
      <c r="BG216" s="358">
        <f>BJ216-BA216</f>
        <v>79591.252999999997</v>
      </c>
      <c r="BH216" s="358">
        <f>BJ216</f>
        <v>179591.253</v>
      </c>
      <c r="BI216" s="662"/>
      <c r="BJ216" s="358">
        <v>179591.253</v>
      </c>
      <c r="BK216" s="604">
        <v>1</v>
      </c>
      <c r="BL216" s="275">
        <f t="shared" si="604"/>
        <v>100000</v>
      </c>
      <c r="BM216" s="275"/>
      <c r="BN216" s="275"/>
      <c r="BO216" s="275"/>
      <c r="BP216" s="275"/>
      <c r="BQ216" s="275"/>
      <c r="BR216" s="275"/>
      <c r="BS216" s="275">
        <f>BT216+BU216</f>
        <v>179591.253</v>
      </c>
      <c r="BT216" s="275"/>
      <c r="BU216" s="275">
        <f>BJ216</f>
        <v>179591.253</v>
      </c>
      <c r="BV216" s="358">
        <f>BW216+BX216</f>
        <v>100000</v>
      </c>
      <c r="BW216" s="358"/>
      <c r="BX216" s="358">
        <v>100000</v>
      </c>
      <c r="BY216" s="358">
        <f>BZ216+CA216</f>
        <v>-54591.252999999997</v>
      </c>
      <c r="BZ216" s="358"/>
      <c r="CA216" s="358">
        <f>CD216-BJ216</f>
        <v>-54591.252999999997</v>
      </c>
      <c r="CB216" s="358">
        <f>CC216+CD216</f>
        <v>125000</v>
      </c>
      <c r="CC216" s="358"/>
      <c r="CD216" s="358">
        <f>179591.253-54591.253</f>
        <v>125000</v>
      </c>
      <c r="CE216" s="358">
        <v>1</v>
      </c>
      <c r="CF216" s="275">
        <f t="shared" si="606"/>
        <v>100000</v>
      </c>
      <c r="CG216" s="358"/>
      <c r="CH216" s="358">
        <f>CI216+CJ216</f>
        <v>0</v>
      </c>
      <c r="CI216" s="358"/>
      <c r="CJ216" s="358">
        <f>'[10]2018-2019 _с лимит75и50'!DD151</f>
        <v>0</v>
      </c>
      <c r="CK216" s="358">
        <f>CL216+CM216</f>
        <v>258740.28</v>
      </c>
      <c r="CL216" s="358"/>
      <c r="CM216" s="358">
        <f>CS216-CH216</f>
        <v>258740.28</v>
      </c>
      <c r="CN216" s="358">
        <f>CN217+CN221</f>
        <v>0</v>
      </c>
      <c r="CO216" s="358">
        <f>CO217+CO221</f>
        <v>0</v>
      </c>
      <c r="CP216" s="358">
        <f>CP217+CP221</f>
        <v>0</v>
      </c>
      <c r="CQ216" s="358">
        <f>CS216</f>
        <v>258740.28</v>
      </c>
      <c r="CR216" s="358"/>
      <c r="CS216" s="358">
        <v>258740.28</v>
      </c>
      <c r="CT216" s="358">
        <f>CU216+CV216</f>
        <v>340071</v>
      </c>
      <c r="CU216" s="358"/>
      <c r="CV216" s="358">
        <f>50000+290071</f>
        <v>340071</v>
      </c>
      <c r="CW216" s="358">
        <f>CX216+CY216</f>
        <v>734852.10600000003</v>
      </c>
      <c r="CX216" s="358"/>
      <c r="CY216" s="358">
        <v>734852.10600000003</v>
      </c>
      <c r="CZ216" s="358">
        <f>DB216</f>
        <v>258740.28</v>
      </c>
      <c r="DA216" s="358"/>
      <c r="DB216" s="588">
        <v>258740.28</v>
      </c>
      <c r="DC216" s="588" t="e">
        <f>DD216+DE216</f>
        <v>#REF!</v>
      </c>
      <c r="DD216" s="358"/>
      <c r="DE216" s="358" t="e">
        <f>#REF!-DB216</f>
        <v>#REF!</v>
      </c>
      <c r="DF216" s="358">
        <f>DG216+DH216</f>
        <v>-183698.77419999999</v>
      </c>
      <c r="DG216" s="358"/>
      <c r="DH216" s="358">
        <f>DL216-CY216</f>
        <v>-183698.77419999999</v>
      </c>
      <c r="DI216" s="358">
        <f>DL216</f>
        <v>551153.33180000004</v>
      </c>
      <c r="DJ216" s="358"/>
      <c r="DK216" s="358"/>
      <c r="DL216" s="358">
        <f>'[2]2020_уточн'!$ES$231</f>
        <v>551153.33180000004</v>
      </c>
      <c r="DM216" s="588">
        <f t="shared" si="527"/>
        <v>691912.80421000009</v>
      </c>
      <c r="DN216" s="590">
        <f t="shared" si="502"/>
        <v>1.2553907674844251</v>
      </c>
      <c r="DO216" s="588"/>
      <c r="DP216" s="588"/>
      <c r="DQ216" s="588">
        <f>'[12]на 01.12.2019_к кадр сов'!$EF$190+92395.48221</f>
        <v>691912.80421000009</v>
      </c>
      <c r="DR216" s="588">
        <f t="shared" si="613"/>
        <v>-140759.47241000005</v>
      </c>
      <c r="DS216" s="590">
        <f t="shared" si="593"/>
        <v>-0.25539076748442519</v>
      </c>
      <c r="DT216" s="588"/>
      <c r="DU216" s="588"/>
      <c r="DV216" s="588">
        <f>DL216-DQ216</f>
        <v>-140759.47241000005</v>
      </c>
      <c r="DW216" s="588"/>
      <c r="DX216" s="358">
        <f t="shared" si="614"/>
        <v>520501.27117000002</v>
      </c>
      <c r="DY216" s="281">
        <f t="shared" si="535"/>
        <v>0.94438560222453138</v>
      </c>
      <c r="DZ216" s="358"/>
      <c r="EA216" s="274"/>
      <c r="EB216" s="275"/>
      <c r="EC216" s="590"/>
      <c r="ED216" s="358">
        <v>520501.27117000002</v>
      </c>
      <c r="EE216" s="281">
        <f t="shared" si="609"/>
        <v>0.94438560222453138</v>
      </c>
      <c r="EF216" s="588">
        <f t="shared" ref="EF216:EF228" si="618">EH216+EI216+EJ216</f>
        <v>30652.060630000022</v>
      </c>
      <c r="EG216" s="227">
        <f t="shared" si="503"/>
        <v>5.5614397775468588E-2</v>
      </c>
      <c r="EH216" s="588"/>
      <c r="EI216" s="588"/>
      <c r="EJ216" s="306">
        <f>DL216-ED216</f>
        <v>30652.060630000022</v>
      </c>
      <c r="EK216" s="588">
        <f t="shared" ref="EK216" si="619">EW216</f>
        <v>520501.27117000002</v>
      </c>
      <c r="EL216" s="281">
        <f t="shared" si="538"/>
        <v>0.94438560222453138</v>
      </c>
      <c r="EM216" s="281">
        <f t="shared" si="615"/>
        <v>0.75226425642504002</v>
      </c>
      <c r="EN216" s="281"/>
      <c r="EO216" s="281"/>
      <c r="EP216" s="281"/>
      <c r="EQ216" s="281"/>
      <c r="ER216" s="281"/>
      <c r="ES216" s="588"/>
      <c r="ET216" s="281"/>
      <c r="EU216" s="588"/>
      <c r="EV216" s="589"/>
      <c r="EW216" s="588">
        <f>ED216</f>
        <v>520501.27117000002</v>
      </c>
      <c r="EX216" s="281">
        <f>EW216/DL216</f>
        <v>0.94438560222453138</v>
      </c>
      <c r="EY216" s="358">
        <f t="shared" si="517"/>
        <v>30652.060630000022</v>
      </c>
      <c r="EZ216" s="281">
        <f t="shared" si="496"/>
        <v>5.5614397775468588E-2</v>
      </c>
      <c r="FA216" s="358"/>
      <c r="FB216" s="358"/>
      <c r="FC216" s="358">
        <f>DL216-EW216</f>
        <v>30652.060630000022</v>
      </c>
      <c r="FD216" s="588">
        <f t="shared" si="612"/>
        <v>636882.45128000004</v>
      </c>
      <c r="FE216" s="281">
        <f t="shared" si="610"/>
        <v>1.1555449537064741</v>
      </c>
      <c r="FF216" s="588"/>
      <c r="FG216" s="281"/>
      <c r="FH216" s="588"/>
      <c r="FI216" s="358"/>
      <c r="FJ216" s="588">
        <v>636882.45128000004</v>
      </c>
      <c r="FK216" s="281">
        <f>FJ216/DL216</f>
        <v>1.1555449537064741</v>
      </c>
      <c r="FL216" s="588"/>
      <c r="FM216" s="281">
        <f t="shared" si="616"/>
        <v>0</v>
      </c>
      <c r="FN216" s="588"/>
      <c r="FO216" s="281" t="e">
        <f t="shared" si="617"/>
        <v>#DIV/0!</v>
      </c>
      <c r="FP216" s="358"/>
      <c r="FQ216" s="358"/>
      <c r="FR216" s="358"/>
      <c r="FS216" s="592">
        <v>0</v>
      </c>
      <c r="FT216" s="588">
        <f>FY216</f>
        <v>0</v>
      </c>
      <c r="FU216" s="281">
        <f t="shared" si="501"/>
        <v>0</v>
      </c>
      <c r="FV216" s="588"/>
      <c r="FW216" s="358"/>
      <c r="FX216" s="358"/>
      <c r="FY216" s="588">
        <f>EW216-ED216</f>
        <v>0</v>
      </c>
      <c r="FZ216" s="592">
        <v>0</v>
      </c>
      <c r="GA216" s="302" t="s">
        <v>366</v>
      </c>
      <c r="GB216" s="656"/>
      <c r="GC216" s="656"/>
      <c r="GD216" s="656"/>
      <c r="GE216" s="656"/>
      <c r="GF216" s="656"/>
      <c r="GG216" s="656"/>
    </row>
    <row r="217" spans="2:189" s="216" customFormat="1" ht="33" hidden="1" customHeight="1" x14ac:dyDescent="0.25">
      <c r="B217" s="366" t="s">
        <v>111</v>
      </c>
      <c r="C217" s="352" t="s">
        <v>367</v>
      </c>
      <c r="D217" s="664"/>
      <c r="E217" s="306">
        <f>F217+G217</f>
        <v>0</v>
      </c>
      <c r="F217" s="306"/>
      <c r="G217" s="306"/>
      <c r="H217" s="306">
        <f>I217+J217</f>
        <v>0</v>
      </c>
      <c r="I217" s="629"/>
      <c r="J217" s="629">
        <f>M217-G217</f>
        <v>0</v>
      </c>
      <c r="K217" s="306">
        <f>L217+M217</f>
        <v>0</v>
      </c>
      <c r="L217" s="306"/>
      <c r="M217" s="306"/>
      <c r="N217" s="306">
        <f>O217+P217</f>
        <v>0</v>
      </c>
      <c r="O217" s="629"/>
      <c r="P217" s="629">
        <f>S217-M217</f>
        <v>0</v>
      </c>
      <c r="Q217" s="307">
        <f>R217+S217</f>
        <v>0</v>
      </c>
      <c r="R217" s="307"/>
      <c r="S217" s="307"/>
      <c r="T217" s="307">
        <f>U217+V217</f>
        <v>0</v>
      </c>
      <c r="U217" s="307"/>
      <c r="V217" s="307"/>
      <c r="W217" s="307">
        <f t="shared" si="597"/>
        <v>0</v>
      </c>
      <c r="X217" s="630"/>
      <c r="Y217" s="630">
        <f>AB217-V217</f>
        <v>0</v>
      </c>
      <c r="Z217" s="307">
        <f>AA217+AB217</f>
        <v>0</v>
      </c>
      <c r="AA217" s="307"/>
      <c r="AB217" s="307"/>
      <c r="AC217" s="307">
        <f>AD217+AE217</f>
        <v>0</v>
      </c>
      <c r="AD217" s="307"/>
      <c r="AE217" s="307"/>
      <c r="AF217" s="307">
        <f>AG217+AH217</f>
        <v>0</v>
      </c>
      <c r="AG217" s="307"/>
      <c r="AH217" s="307"/>
      <c r="AI217" s="307"/>
      <c r="AJ217" s="351">
        <v>0</v>
      </c>
      <c r="AK217" s="351">
        <f t="shared" si="592"/>
        <v>0</v>
      </c>
      <c r="AL217" s="351">
        <f>AA217-AK217</f>
        <v>0</v>
      </c>
      <c r="AM217" s="307"/>
      <c r="AN217" s="307"/>
      <c r="AO217" s="385">
        <v>1</v>
      </c>
      <c r="AP217" s="307"/>
      <c r="AQ217" s="307"/>
      <c r="AR217" s="307"/>
      <c r="AS217" s="307">
        <f>AT217+AU217</f>
        <v>0</v>
      </c>
      <c r="AT217" s="307"/>
      <c r="AU217" s="307"/>
      <c r="AV217" s="307">
        <f>AW217+AX217</f>
        <v>0</v>
      </c>
      <c r="AW217" s="630"/>
      <c r="AX217" s="630">
        <f>BA217-AU217</f>
        <v>0</v>
      </c>
      <c r="AY217" s="307">
        <f>AZ217+BA217</f>
        <v>0</v>
      </c>
      <c r="AZ217" s="307"/>
      <c r="BA217" s="307"/>
      <c r="BB217" s="307">
        <f>BC217+BD217</f>
        <v>0</v>
      </c>
      <c r="BC217" s="307"/>
      <c r="BD217" s="307"/>
      <c r="BE217" s="307">
        <f>BF217+BG217</f>
        <v>0</v>
      </c>
      <c r="BF217" s="630"/>
      <c r="BG217" s="630">
        <f>BX217-BD217</f>
        <v>0</v>
      </c>
      <c r="BH217" s="307">
        <f>BI217+BJ217</f>
        <v>0</v>
      </c>
      <c r="BI217" s="307"/>
      <c r="BJ217" s="307"/>
      <c r="BK217" s="386">
        <v>1</v>
      </c>
      <c r="BL217" s="235">
        <f t="shared" si="604"/>
        <v>0</v>
      </c>
      <c r="BM217" s="235"/>
      <c r="BN217" s="235"/>
      <c r="BO217" s="235"/>
      <c r="BP217" s="235"/>
      <c r="BQ217" s="235"/>
      <c r="BR217" s="235"/>
      <c r="BS217" s="235"/>
      <c r="BT217" s="235"/>
      <c r="BU217" s="235"/>
      <c r="BV217" s="307">
        <f>BW217+BX217</f>
        <v>0</v>
      </c>
      <c r="BW217" s="307"/>
      <c r="BX217" s="307"/>
      <c r="BY217" s="307">
        <f>BZ217+CA217</f>
        <v>0</v>
      </c>
      <c r="BZ217" s="630"/>
      <c r="CA217" s="630">
        <f>CD217-BX217</f>
        <v>0</v>
      </c>
      <c r="CB217" s="307">
        <f>CC217+CD217</f>
        <v>0</v>
      </c>
      <c r="CC217" s="307"/>
      <c r="CD217" s="307"/>
      <c r="CE217" s="351">
        <v>1</v>
      </c>
      <c r="CF217" s="235">
        <f t="shared" si="606"/>
        <v>0</v>
      </c>
      <c r="CG217" s="307"/>
      <c r="CH217" s="307">
        <f>CI217+CJ217</f>
        <v>0</v>
      </c>
      <c r="CI217" s="307"/>
      <c r="CJ217" s="307"/>
      <c r="CK217" s="307">
        <f>CL217+CM217</f>
        <v>0</v>
      </c>
      <c r="CL217" s="630"/>
      <c r="CM217" s="630">
        <f>CS217-CJ217</f>
        <v>0</v>
      </c>
      <c r="CN217" s="630"/>
      <c r="CO217" s="630"/>
      <c r="CP217" s="630"/>
      <c r="CQ217" s="307">
        <f>CR217+CS217</f>
        <v>0</v>
      </c>
      <c r="CR217" s="307"/>
      <c r="CS217" s="307"/>
      <c r="CT217" s="307">
        <f>CU217+CV217</f>
        <v>0</v>
      </c>
      <c r="CU217" s="307"/>
      <c r="CV217" s="307"/>
      <c r="CW217" s="307"/>
      <c r="CX217" s="307"/>
      <c r="CY217" s="307"/>
      <c r="CZ217" s="307">
        <f>DA217+DB217</f>
        <v>0</v>
      </c>
      <c r="DA217" s="307"/>
      <c r="DB217" s="307"/>
      <c r="DC217" s="307"/>
      <c r="DD217" s="307"/>
      <c r="DE217" s="307"/>
      <c r="DF217" s="307"/>
      <c r="DG217" s="307"/>
      <c r="DH217" s="307"/>
      <c r="DI217" s="307"/>
      <c r="DJ217" s="307"/>
      <c r="DK217" s="307"/>
      <c r="DL217" s="307"/>
      <c r="DM217" s="588">
        <f t="shared" si="527"/>
        <v>0</v>
      </c>
      <c r="DN217" s="571" t="e">
        <f t="shared" si="502"/>
        <v>#DIV/0!</v>
      </c>
      <c r="DO217" s="306"/>
      <c r="DP217" s="306"/>
      <c r="DQ217" s="306"/>
      <c r="DR217" s="306"/>
      <c r="DS217" s="306"/>
      <c r="DT217" s="306"/>
      <c r="DU217" s="306"/>
      <c r="DV217" s="306"/>
      <c r="DW217" s="306"/>
      <c r="DX217" s="307"/>
      <c r="DY217" s="221" t="e">
        <f t="shared" si="535"/>
        <v>#DIV/0!</v>
      </c>
      <c r="DZ217" s="307"/>
      <c r="EA217" s="221" t="e">
        <f>DZ217/DJ217</f>
        <v>#DIV/0!</v>
      </c>
      <c r="EB217" s="307"/>
      <c r="EC217" s="577">
        <v>0</v>
      </c>
      <c r="ED217" s="307"/>
      <c r="EE217" s="577" t="e">
        <f t="shared" si="609"/>
        <v>#DIV/0!</v>
      </c>
      <c r="EF217" s="306">
        <f t="shared" si="618"/>
        <v>0</v>
      </c>
      <c r="EG217" s="227" t="e">
        <f t="shared" si="503"/>
        <v>#DIV/0!</v>
      </c>
      <c r="EH217" s="306"/>
      <c r="EI217" s="306"/>
      <c r="EJ217" s="306"/>
      <c r="EK217" s="341"/>
      <c r="EL217" s="227" t="e">
        <f t="shared" si="538"/>
        <v>#DIV/0!</v>
      </c>
      <c r="EM217" s="281" t="e">
        <f t="shared" si="615"/>
        <v>#DIV/0!</v>
      </c>
      <c r="EN217" s="227"/>
      <c r="EO217" s="227"/>
      <c r="EP217" s="227"/>
      <c r="EQ217" s="227"/>
      <c r="ER217" s="227"/>
      <c r="ES217" s="306"/>
      <c r="ET217" s="227" t="e">
        <f>ES217/DJ217</f>
        <v>#DIV/0!</v>
      </c>
      <c r="EU217" s="306"/>
      <c r="EV217" s="307"/>
      <c r="EW217" s="306"/>
      <c r="EX217" s="307"/>
      <c r="EY217" s="307">
        <f t="shared" si="517"/>
        <v>0</v>
      </c>
      <c r="EZ217" s="228" t="e">
        <f t="shared" si="496"/>
        <v>#DIV/0!</v>
      </c>
      <c r="FA217" s="307"/>
      <c r="FB217" s="307"/>
      <c r="FC217" s="307"/>
      <c r="FD217" s="306"/>
      <c r="FE217" s="227" t="e">
        <f t="shared" si="610"/>
        <v>#DIV/0!</v>
      </c>
      <c r="FF217" s="306"/>
      <c r="FG217" s="227" t="e">
        <f>FF217/DJ217</f>
        <v>#DIV/0!</v>
      </c>
      <c r="FH217" s="306"/>
      <c r="FI217" s="307"/>
      <c r="FJ217" s="306"/>
      <c r="FK217" s="307"/>
      <c r="FL217" s="306"/>
      <c r="FM217" s="227" t="e">
        <f t="shared" si="616"/>
        <v>#DIV/0!</v>
      </c>
      <c r="FN217" s="306"/>
      <c r="FO217" s="227" t="e">
        <f t="shared" si="617"/>
        <v>#DIV/0!</v>
      </c>
      <c r="FP217" s="307"/>
      <c r="FQ217" s="307"/>
      <c r="FR217" s="307"/>
      <c r="FS217" s="598"/>
      <c r="FT217" s="306"/>
      <c r="FU217" s="227" t="e">
        <f t="shared" si="501"/>
        <v>#DIV/0!</v>
      </c>
      <c r="FV217" s="306"/>
      <c r="FW217" s="307"/>
      <c r="FX217" s="307"/>
      <c r="FY217" s="307"/>
      <c r="FZ217" s="598"/>
      <c r="GA217" s="387"/>
      <c r="GB217" s="215"/>
      <c r="GC217" s="215"/>
      <c r="GD217" s="215"/>
      <c r="GE217" s="215"/>
      <c r="GF217" s="215"/>
      <c r="GG217" s="215"/>
    </row>
    <row r="218" spans="2:189" s="666" customFormat="1" ht="133.5" customHeight="1" x14ac:dyDescent="0.3">
      <c r="B218" s="218" t="s">
        <v>85</v>
      </c>
      <c r="C218" s="219" t="s">
        <v>368</v>
      </c>
      <c r="D218" s="639" t="s">
        <v>369</v>
      </c>
      <c r="E218" s="221">
        <f>F218+G218</f>
        <v>311983.908</v>
      </c>
      <c r="F218" s="221">
        <f>SUM(F219:F223)</f>
        <v>311983.908</v>
      </c>
      <c r="G218" s="221">
        <f>SUM(G219:G223)</f>
        <v>0</v>
      </c>
      <c r="H218" s="221">
        <f>I218+J218</f>
        <v>0</v>
      </c>
      <c r="I218" s="221">
        <f>SUM(I219:I223)</f>
        <v>0</v>
      </c>
      <c r="J218" s="221">
        <f>SUM(J219:J223)</f>
        <v>0</v>
      </c>
      <c r="K218" s="221">
        <f>L218+M218</f>
        <v>311983.908</v>
      </c>
      <c r="L218" s="221">
        <f>SUM(L219:L223)</f>
        <v>311983.908</v>
      </c>
      <c r="M218" s="221">
        <f>SUM(M219:M223)</f>
        <v>0</v>
      </c>
      <c r="N218" s="221">
        <f>O218+P218</f>
        <v>-94000</v>
      </c>
      <c r="O218" s="221">
        <f>SUM(O219:O223)</f>
        <v>-94000</v>
      </c>
      <c r="P218" s="221">
        <f>SUM(P219:P223)</f>
        <v>0</v>
      </c>
      <c r="Q218" s="223">
        <f>R218+S218</f>
        <v>217983.908</v>
      </c>
      <c r="R218" s="223">
        <f>SUM(R219:R223)</f>
        <v>217983.908</v>
      </c>
      <c r="S218" s="223">
        <f>SUM(S219:S223)</f>
        <v>0</v>
      </c>
      <c r="T218" s="223">
        <f>U218+V218</f>
        <v>286417.522</v>
      </c>
      <c r="U218" s="223">
        <f>SUM(U219:U223)</f>
        <v>211417.522</v>
      </c>
      <c r="V218" s="223">
        <f>SUM(V219:V223)</f>
        <v>75000</v>
      </c>
      <c r="W218" s="223">
        <f t="shared" si="597"/>
        <v>14561.682860000001</v>
      </c>
      <c r="X218" s="223">
        <f>SUM(X219:X223)</f>
        <v>89561.682860000001</v>
      </c>
      <c r="Y218" s="223">
        <f>SUM(Y219:Y223)</f>
        <v>-75000</v>
      </c>
      <c r="Z218" s="223">
        <f t="shared" ref="Z218:AN218" si="620">Z219+Z221+Z223</f>
        <v>300979.20486</v>
      </c>
      <c r="AA218" s="223">
        <f t="shared" si="620"/>
        <v>300979.20486</v>
      </c>
      <c r="AB218" s="223">
        <f t="shared" si="620"/>
        <v>0</v>
      </c>
      <c r="AC218" s="223">
        <f t="shared" si="620"/>
        <v>0</v>
      </c>
      <c r="AD218" s="223">
        <f t="shared" si="620"/>
        <v>0</v>
      </c>
      <c r="AE218" s="223">
        <f t="shared" si="620"/>
        <v>0</v>
      </c>
      <c r="AF218" s="223">
        <f t="shared" si="620"/>
        <v>300979.20486</v>
      </c>
      <c r="AG218" s="223">
        <f t="shared" si="620"/>
        <v>300979.20486</v>
      </c>
      <c r="AH218" s="223">
        <f t="shared" si="620"/>
        <v>0</v>
      </c>
      <c r="AI218" s="223">
        <f t="shared" si="620"/>
        <v>0</v>
      </c>
      <c r="AJ218" s="223">
        <f t="shared" si="620"/>
        <v>84561.682860000001</v>
      </c>
      <c r="AK218" s="223">
        <f t="shared" si="620"/>
        <v>216417.522</v>
      </c>
      <c r="AL218" s="223">
        <f t="shared" si="620"/>
        <v>216417.522</v>
      </c>
      <c r="AM218" s="223" t="e">
        <f t="shared" si="620"/>
        <v>#VALUE!</v>
      </c>
      <c r="AN218" s="223" t="e">
        <f t="shared" si="620"/>
        <v>#VALUE!</v>
      </c>
      <c r="AO218" s="641">
        <v>1</v>
      </c>
      <c r="AP218" s="223">
        <f t="shared" ref="AP218:BJ218" si="621">AP219+AP221+AP223</f>
        <v>88645.718429999994</v>
      </c>
      <c r="AQ218" s="223">
        <f t="shared" si="621"/>
        <v>0</v>
      </c>
      <c r="AR218" s="223">
        <f t="shared" si="621"/>
        <v>212333.48642999999</v>
      </c>
      <c r="AS218" s="223">
        <f t="shared" si="621"/>
        <v>243423.42800000001</v>
      </c>
      <c r="AT218" s="223">
        <f t="shared" si="621"/>
        <v>243423.42800000001</v>
      </c>
      <c r="AU218" s="223">
        <f t="shared" si="621"/>
        <v>0</v>
      </c>
      <c r="AV218" s="223">
        <f t="shared" si="621"/>
        <v>-50000</v>
      </c>
      <c r="AW218" s="223">
        <f t="shared" si="621"/>
        <v>-50000</v>
      </c>
      <c r="AX218" s="223">
        <f t="shared" si="621"/>
        <v>0</v>
      </c>
      <c r="AY218" s="223">
        <f t="shared" si="621"/>
        <v>193423.42800000001</v>
      </c>
      <c r="AZ218" s="223">
        <f t="shared" si="621"/>
        <v>193423.42800000001</v>
      </c>
      <c r="BA218" s="223">
        <f t="shared" si="621"/>
        <v>0</v>
      </c>
      <c r="BB218" s="223">
        <f t="shared" si="621"/>
        <v>250320.552</v>
      </c>
      <c r="BC218" s="223">
        <f t="shared" si="621"/>
        <v>250320.552</v>
      </c>
      <c r="BD218" s="223">
        <f t="shared" si="621"/>
        <v>0</v>
      </c>
      <c r="BE218" s="223">
        <f t="shared" si="621"/>
        <v>16200.594999999987</v>
      </c>
      <c r="BF218" s="223">
        <f t="shared" si="621"/>
        <v>16200.594999999987</v>
      </c>
      <c r="BG218" s="223">
        <f t="shared" si="621"/>
        <v>0</v>
      </c>
      <c r="BH218" s="223">
        <f t="shared" si="621"/>
        <v>209624.02299999999</v>
      </c>
      <c r="BI218" s="223">
        <f t="shared" si="621"/>
        <v>209624.02299999999</v>
      </c>
      <c r="BJ218" s="223">
        <f t="shared" si="621"/>
        <v>0</v>
      </c>
      <c r="BK218" s="642">
        <v>1</v>
      </c>
      <c r="BL218" s="223">
        <f t="shared" si="604"/>
        <v>193423.42800000001</v>
      </c>
      <c r="BM218" s="223">
        <f t="shared" ref="BM218:CD218" si="622">BM219+BM221+BM223</f>
        <v>0</v>
      </c>
      <c r="BN218" s="223">
        <f t="shared" si="622"/>
        <v>0</v>
      </c>
      <c r="BO218" s="223">
        <f t="shared" si="622"/>
        <v>0</v>
      </c>
      <c r="BP218" s="223">
        <f t="shared" si="622"/>
        <v>0</v>
      </c>
      <c r="BQ218" s="223">
        <f t="shared" si="622"/>
        <v>0</v>
      </c>
      <c r="BR218" s="223">
        <f t="shared" si="622"/>
        <v>0</v>
      </c>
      <c r="BS218" s="223">
        <f t="shared" si="622"/>
        <v>209624.02299999999</v>
      </c>
      <c r="BT218" s="223">
        <f t="shared" si="622"/>
        <v>209624.02299999999</v>
      </c>
      <c r="BU218" s="223">
        <f t="shared" si="622"/>
        <v>0</v>
      </c>
      <c r="BV218" s="223">
        <f t="shared" si="622"/>
        <v>243423.42800000001</v>
      </c>
      <c r="BW218" s="223">
        <f t="shared" si="622"/>
        <v>243423.42800000001</v>
      </c>
      <c r="BX218" s="223">
        <f t="shared" si="622"/>
        <v>0</v>
      </c>
      <c r="BY218" s="223">
        <f t="shared" si="622"/>
        <v>-41000</v>
      </c>
      <c r="BZ218" s="223">
        <f t="shared" si="622"/>
        <v>-41000</v>
      </c>
      <c r="CA218" s="223">
        <f t="shared" si="622"/>
        <v>0</v>
      </c>
      <c r="CB218" s="223">
        <f t="shared" si="622"/>
        <v>168624.02299999999</v>
      </c>
      <c r="CC218" s="223">
        <f t="shared" si="622"/>
        <v>168624.02299999999</v>
      </c>
      <c r="CD218" s="223">
        <f t="shared" si="622"/>
        <v>0</v>
      </c>
      <c r="CE218" s="643">
        <v>1</v>
      </c>
      <c r="CF218" s="223">
        <f t="shared" si="606"/>
        <v>243423.42800000001</v>
      </c>
      <c r="CG218" s="223"/>
      <c r="CH218" s="223">
        <f t="shared" ref="CH218:CV218" si="623">CH219+CH221+CH223</f>
        <v>255594.6</v>
      </c>
      <c r="CI218" s="223">
        <f t="shared" si="623"/>
        <v>255594.6</v>
      </c>
      <c r="CJ218" s="223">
        <f t="shared" si="623"/>
        <v>0</v>
      </c>
      <c r="CK218" s="223">
        <f t="shared" si="623"/>
        <v>-18000.000000000015</v>
      </c>
      <c r="CL218" s="223">
        <f t="shared" si="623"/>
        <v>-18000.000000000015</v>
      </c>
      <c r="CM218" s="223">
        <f t="shared" si="623"/>
        <v>0</v>
      </c>
      <c r="CN218" s="223">
        <f t="shared" si="623"/>
        <v>0</v>
      </c>
      <c r="CO218" s="223">
        <f t="shared" si="623"/>
        <v>0</v>
      </c>
      <c r="CP218" s="223">
        <f t="shared" si="623"/>
        <v>0</v>
      </c>
      <c r="CQ218" s="223">
        <f t="shared" si="623"/>
        <v>237594.59999999998</v>
      </c>
      <c r="CR218" s="223">
        <f t="shared" si="623"/>
        <v>237594.59999999998</v>
      </c>
      <c r="CS218" s="223">
        <f t="shared" si="623"/>
        <v>0</v>
      </c>
      <c r="CT218" s="223">
        <f t="shared" si="623"/>
        <v>0</v>
      </c>
      <c r="CU218" s="223">
        <f t="shared" si="623"/>
        <v>0</v>
      </c>
      <c r="CV218" s="223">
        <f t="shared" si="623"/>
        <v>0</v>
      </c>
      <c r="CW218" s="223">
        <f t="shared" ref="CW218:CW225" si="624">CX218+CY218</f>
        <v>535036.72221000004</v>
      </c>
      <c r="CX218" s="223">
        <f>CX219+CX220+CX221+CX222+CX223</f>
        <v>413036.72220999998</v>
      </c>
      <c r="CY218" s="223">
        <f>CY219+CY220+CY221+CY222+CY223</f>
        <v>122000</v>
      </c>
      <c r="CZ218" s="223">
        <f>CZ219+CZ221+CZ223</f>
        <v>188208.984</v>
      </c>
      <c r="DA218" s="223">
        <f>DA219+DA221+DA223</f>
        <v>188208.984</v>
      </c>
      <c r="DB218" s="223">
        <f>DB219+DB221+DB223</f>
        <v>0</v>
      </c>
      <c r="DC218" s="223"/>
      <c r="DD218" s="223"/>
      <c r="DE218" s="223"/>
      <c r="DF218" s="223">
        <f t="shared" ref="DF218:DF225" si="625">DG218+DH218</f>
        <v>306870.64788</v>
      </c>
      <c r="DG218" s="223">
        <f>DG219+DG220+DG221+DG222+DG223</f>
        <v>282263.13176000002</v>
      </c>
      <c r="DH218" s="223">
        <f>DH219+DH220+DH221+DH222+DH223</f>
        <v>24607.516119999986</v>
      </c>
      <c r="DI218" s="223">
        <f>DJ218+DK218+DL218</f>
        <v>879303.64977000002</v>
      </c>
      <c r="DJ218" s="223">
        <f>DJ219+DJ221+DJ222+DJ223</f>
        <v>695299.85396999994</v>
      </c>
      <c r="DK218" s="223">
        <f t="shared" ref="DK218:DL218" si="626">DK219+DK221+DK222+DK223</f>
        <v>37396.27968</v>
      </c>
      <c r="DL218" s="223">
        <f t="shared" si="626"/>
        <v>146607.51611999999</v>
      </c>
      <c r="DM218" s="645" t="e">
        <f t="shared" si="527"/>
        <v>#REF!</v>
      </c>
      <c r="DN218" s="571" t="e">
        <f t="shared" si="502"/>
        <v>#REF!</v>
      </c>
      <c r="DO218" s="221">
        <f>DO219+DO221+DO222+DO223</f>
        <v>736005.27127999999</v>
      </c>
      <c r="DP218" s="221" t="e">
        <f t="shared" ref="DP218:DQ218" si="627">DP219+DP221+DP222+DP223</f>
        <v>#REF!</v>
      </c>
      <c r="DQ218" s="221">
        <f t="shared" si="627"/>
        <v>146607.51611999999</v>
      </c>
      <c r="DR218" s="221" t="e">
        <f>DT218+DU218+DV218</f>
        <v>#REF!</v>
      </c>
      <c r="DS218" s="571" t="e">
        <f t="shared" ref="DS218:DS236" si="628">DR218/DI218</f>
        <v>#REF!</v>
      </c>
      <c r="DT218" s="221">
        <f>DT219+DT221+DT222+DT223</f>
        <v>-40705.417310000004</v>
      </c>
      <c r="DU218" s="221" t="e">
        <f t="shared" ref="DU218:DV218" si="629">DU219+DU221+DU222+DU223</f>
        <v>#REF!</v>
      </c>
      <c r="DV218" s="221">
        <f t="shared" si="629"/>
        <v>0</v>
      </c>
      <c r="DW218" s="221"/>
      <c r="DX218" s="223">
        <f>DZ218+EB218+ED218</f>
        <v>802823.78122</v>
      </c>
      <c r="DY218" s="227">
        <f t="shared" si="535"/>
        <v>0.91302223234259872</v>
      </c>
      <c r="DZ218" s="223">
        <f>DZ219+DZ221+DZ223</f>
        <v>626962.56724</v>
      </c>
      <c r="EA218" s="227">
        <f>DZ218/DJ218</f>
        <v>0.90171537310153316</v>
      </c>
      <c r="EB218" s="223">
        <f>EB219+EB221+EB223</f>
        <v>29253.69786</v>
      </c>
      <c r="EC218" s="227">
        <f>EB218/DK218</f>
        <v>0.78226224935538835</v>
      </c>
      <c r="ED218" s="223">
        <f>ED219+ED221+ED222+ED223</f>
        <v>146607.51611999999</v>
      </c>
      <c r="EE218" s="227">
        <f t="shared" si="609"/>
        <v>1</v>
      </c>
      <c r="EF218" s="221">
        <f t="shared" si="618"/>
        <v>76479.868549999956</v>
      </c>
      <c r="EG218" s="227">
        <f t="shared" si="503"/>
        <v>8.6977767657401214E-2</v>
      </c>
      <c r="EH218" s="221">
        <f>SUM(EH219:EH223)</f>
        <v>68337.286729999963</v>
      </c>
      <c r="EI218" s="221">
        <f t="shared" ref="EI218:EJ218" si="630">SUM(EI219:EI223)</f>
        <v>8142.5818199999994</v>
      </c>
      <c r="EJ218" s="221">
        <f t="shared" si="630"/>
        <v>0</v>
      </c>
      <c r="EK218" s="221">
        <f>ES218+EU218+EW218</f>
        <v>802840.74826999987</v>
      </c>
      <c r="EL218" s="227">
        <f t="shared" si="538"/>
        <v>0.91304152835030239</v>
      </c>
      <c r="EM218" s="665" t="e">
        <f t="shared" si="615"/>
        <v>#REF!</v>
      </c>
      <c r="EN218" s="227"/>
      <c r="EO218" s="227"/>
      <c r="EP218" s="227"/>
      <c r="EQ218" s="227"/>
      <c r="ER218" s="227"/>
      <c r="ES218" s="221">
        <f>ES219+ES221+ES223</f>
        <v>626948.06403999997</v>
      </c>
      <c r="ET218" s="227">
        <f>ES218/DJ218</f>
        <v>0.90169451418732915</v>
      </c>
      <c r="EU218" s="221">
        <f>EU219+EU221+EU223</f>
        <v>29285.168109999999</v>
      </c>
      <c r="EV218" s="227">
        <f>EU218/DK218</f>
        <v>0.78310378360075417</v>
      </c>
      <c r="EW218" s="221">
        <f>EW219+EW221+EW222+EW223</f>
        <v>146607.51611999999</v>
      </c>
      <c r="EX218" s="227">
        <f>EW218/DL218</f>
        <v>1</v>
      </c>
      <c r="EY218" s="223">
        <f t="shared" si="517"/>
        <v>76479.868549999956</v>
      </c>
      <c r="EZ218" s="227">
        <f t="shared" si="496"/>
        <v>8.6977767657401214E-2</v>
      </c>
      <c r="FA218" s="223">
        <f>SUM(FA219:FA223)</f>
        <v>68337.286729999963</v>
      </c>
      <c r="FB218" s="223">
        <f t="shared" ref="FB218:FC218" si="631">SUM(FB219:FB223)</f>
        <v>8142.5818199999994</v>
      </c>
      <c r="FC218" s="223">
        <f t="shared" si="631"/>
        <v>0</v>
      </c>
      <c r="FD218" s="221">
        <f>FF218+FH218+FJ218</f>
        <v>811816.70798999979</v>
      </c>
      <c r="FE218" s="227">
        <f t="shared" si="610"/>
        <v>0.92324956026549776</v>
      </c>
      <c r="FF218" s="221">
        <f>FF219+FF221+FF223</f>
        <v>638816.01993999991</v>
      </c>
      <c r="FG218" s="227">
        <f>FF218/DJ218</f>
        <v>0.91876334547247418</v>
      </c>
      <c r="FH218" s="221">
        <f>FH219+FH221+FH223</f>
        <v>26393.17193</v>
      </c>
      <c r="FI218" s="227">
        <f>FH218/DK218</f>
        <v>0.70576998984515027</v>
      </c>
      <c r="FJ218" s="221">
        <f>FJ219+FJ221+FJ222+FJ223</f>
        <v>146607.51611999999</v>
      </c>
      <c r="FK218" s="227">
        <f>FJ218/DL218</f>
        <v>1</v>
      </c>
      <c r="FL218" s="221">
        <f>FL219+FL221+FL223</f>
        <v>0</v>
      </c>
      <c r="FM218" s="227">
        <f t="shared" si="616"/>
        <v>0</v>
      </c>
      <c r="FN218" s="221">
        <f>FN219+FN221+FN223</f>
        <v>0</v>
      </c>
      <c r="FO218" s="227">
        <f t="shared" si="617"/>
        <v>0</v>
      </c>
      <c r="FP218" s="223"/>
      <c r="FQ218" s="223"/>
      <c r="FR218" s="223"/>
      <c r="FS218" s="572"/>
      <c r="FT218" s="221">
        <f>FT219+FT221+FT223</f>
        <v>16.96704999996291</v>
      </c>
      <c r="FU218" s="227">
        <f t="shared" si="501"/>
        <v>2.1133767856856209E-5</v>
      </c>
      <c r="FV218" s="221">
        <f>FV219+FV221+FV223</f>
        <v>-14.503200000035577</v>
      </c>
      <c r="FW218" s="221">
        <f t="shared" ref="FW218:FY218" si="632">FW219+FW221+FW223</f>
        <v>31.470249999998487</v>
      </c>
      <c r="FX218" s="221">
        <f t="shared" si="632"/>
        <v>0</v>
      </c>
      <c r="FY218" s="221">
        <f t="shared" si="632"/>
        <v>0</v>
      </c>
      <c r="FZ218" s="572"/>
      <c r="GA218" s="400"/>
      <c r="GB218" s="401"/>
      <c r="GC218" s="401"/>
      <c r="GD218" s="401"/>
      <c r="GE218" s="401"/>
      <c r="GF218" s="401"/>
      <c r="GG218" s="401"/>
    </row>
    <row r="219" spans="2:189" s="656" customFormat="1" ht="84" customHeight="1" x14ac:dyDescent="0.35">
      <c r="B219" s="585" t="s">
        <v>91</v>
      </c>
      <c r="C219" s="434" t="s">
        <v>370</v>
      </c>
      <c r="D219" s="587" t="s">
        <v>371</v>
      </c>
      <c r="E219" s="588">
        <f>F219+G219</f>
        <v>109489.15300000001</v>
      </c>
      <c r="F219" s="588">
        <v>109489.15300000001</v>
      </c>
      <c r="G219" s="588"/>
      <c r="H219" s="588">
        <f>I219+J219</f>
        <v>0</v>
      </c>
      <c r="I219" s="588">
        <f>L219-F219</f>
        <v>0</v>
      </c>
      <c r="J219" s="588">
        <f>M219-G219</f>
        <v>0</v>
      </c>
      <c r="K219" s="588">
        <f>L219+M219</f>
        <v>109489.15300000001</v>
      </c>
      <c r="L219" s="588">
        <v>109489.15300000001</v>
      </c>
      <c r="M219" s="588"/>
      <c r="N219" s="588">
        <f>O219+P219</f>
        <v>0</v>
      </c>
      <c r="O219" s="588">
        <f>R219-L219</f>
        <v>0</v>
      </c>
      <c r="P219" s="588">
        <f>S219-M219</f>
        <v>0</v>
      </c>
      <c r="Q219" s="358">
        <f>R219+S219</f>
        <v>109489.15300000001</v>
      </c>
      <c r="R219" s="358">
        <v>109489.15300000001</v>
      </c>
      <c r="S219" s="358"/>
      <c r="T219" s="358">
        <f>U219+V219</f>
        <v>111417.522</v>
      </c>
      <c r="U219" s="358">
        <v>111417.522</v>
      </c>
      <c r="V219" s="358"/>
      <c r="W219" s="358">
        <f t="shared" si="597"/>
        <v>0</v>
      </c>
      <c r="X219" s="358">
        <f>AA219-U219</f>
        <v>0</v>
      </c>
      <c r="Y219" s="358">
        <f>AB219-V219</f>
        <v>0</v>
      </c>
      <c r="Z219" s="358">
        <f>AA219+AB219</f>
        <v>111417.522</v>
      </c>
      <c r="AA219" s="358">
        <v>111417.522</v>
      </c>
      <c r="AB219" s="358"/>
      <c r="AC219" s="358">
        <f>AD219+AE219</f>
        <v>0</v>
      </c>
      <c r="AD219" s="358">
        <v>0</v>
      </c>
      <c r="AE219" s="358"/>
      <c r="AF219" s="358">
        <f>AG219+AH219</f>
        <v>111417.522</v>
      </c>
      <c r="AG219" s="358">
        <f>'[13]2017 с уменьш по МО-нет в АЦК'!$AA$145</f>
        <v>111417.522</v>
      </c>
      <c r="AH219" s="358"/>
      <c r="AI219" s="358">
        <v>0</v>
      </c>
      <c r="AJ219" s="358">
        <v>0</v>
      </c>
      <c r="AK219" s="358">
        <f>Z219-AJ219</f>
        <v>111417.522</v>
      </c>
      <c r="AL219" s="358">
        <f>AF219-AJ219</f>
        <v>111417.522</v>
      </c>
      <c r="AM219" s="606" t="s">
        <v>372</v>
      </c>
      <c r="AN219" s="606" t="s">
        <v>372</v>
      </c>
      <c r="AO219" s="589">
        <v>1</v>
      </c>
      <c r="AP219" s="358"/>
      <c r="AQ219" s="358"/>
      <c r="AR219" s="358">
        <f>AF219-AP219-AQ219</f>
        <v>111417.522</v>
      </c>
      <c r="AS219" s="358">
        <f>AT219+AU219</f>
        <v>123423.428</v>
      </c>
      <c r="AT219" s="358">
        <f>'[10]2018-2019 _с лимит75и50'!BQ154</f>
        <v>123423.428</v>
      </c>
      <c r="AU219" s="358"/>
      <c r="AV219" s="358">
        <f>AW219+AX219</f>
        <v>0</v>
      </c>
      <c r="AW219" s="358">
        <v>0</v>
      </c>
      <c r="AX219" s="358">
        <f>BA219-AU219</f>
        <v>0</v>
      </c>
      <c r="AY219" s="358">
        <f>AZ219+BA219</f>
        <v>123423.428</v>
      </c>
      <c r="AZ219" s="358">
        <f>AT219</f>
        <v>123423.428</v>
      </c>
      <c r="BA219" s="358"/>
      <c r="BB219" s="358">
        <f>BC219+BD219</f>
        <v>130320.552</v>
      </c>
      <c r="BC219" s="358">
        <v>130320.552</v>
      </c>
      <c r="BD219" s="358"/>
      <c r="BE219" s="358">
        <f>BF219+BG219</f>
        <v>16200.594999999987</v>
      </c>
      <c r="BF219" s="358">
        <f>BI219-AZ219</f>
        <v>16200.594999999987</v>
      </c>
      <c r="BG219" s="358">
        <f>BX219-BD219</f>
        <v>0</v>
      </c>
      <c r="BH219" s="358">
        <f>BI219+BJ219</f>
        <v>139624.02299999999</v>
      </c>
      <c r="BI219" s="358">
        <v>139624.02299999999</v>
      </c>
      <c r="BJ219" s="358"/>
      <c r="BK219" s="604">
        <v>1</v>
      </c>
      <c r="BL219" s="275">
        <f t="shared" si="604"/>
        <v>123423.428</v>
      </c>
      <c r="BM219" s="275"/>
      <c r="BN219" s="275"/>
      <c r="BO219" s="275"/>
      <c r="BP219" s="275"/>
      <c r="BQ219" s="275"/>
      <c r="BR219" s="275"/>
      <c r="BS219" s="275">
        <f>BT219+BU219</f>
        <v>139624.02299999999</v>
      </c>
      <c r="BT219" s="275">
        <f>BI219</f>
        <v>139624.02299999999</v>
      </c>
      <c r="BU219" s="275"/>
      <c r="BV219" s="358">
        <f>BW219+BX219</f>
        <v>123423.428</v>
      </c>
      <c r="BW219" s="358">
        <v>123423.428</v>
      </c>
      <c r="BX219" s="358"/>
      <c r="BY219" s="358">
        <f>BZ219+CA219</f>
        <v>0</v>
      </c>
      <c r="BZ219" s="358">
        <v>0</v>
      </c>
      <c r="CA219" s="358">
        <f>CD219-BX219</f>
        <v>0</v>
      </c>
      <c r="CB219" s="358">
        <f>CC219+CD219</f>
        <v>139624.02299999999</v>
      </c>
      <c r="CC219" s="358">
        <v>139624.02299999999</v>
      </c>
      <c r="CD219" s="358"/>
      <c r="CE219" s="358">
        <v>1</v>
      </c>
      <c r="CF219" s="275">
        <f t="shared" si="606"/>
        <v>123423.428</v>
      </c>
      <c r="CG219" s="358"/>
      <c r="CH219" s="358">
        <f>CI219+CJ219</f>
        <v>129594.6</v>
      </c>
      <c r="CI219" s="358">
        <v>129594.6</v>
      </c>
      <c r="CJ219" s="358"/>
      <c r="CK219" s="358">
        <f>CL219+CM219</f>
        <v>15614.383999999991</v>
      </c>
      <c r="CL219" s="358">
        <f>CR219-CH219</f>
        <v>15614.383999999991</v>
      </c>
      <c r="CM219" s="358">
        <f>CS219-CJ219</f>
        <v>0</v>
      </c>
      <c r="CN219" s="358"/>
      <c r="CO219" s="358"/>
      <c r="CP219" s="358"/>
      <c r="CQ219" s="358">
        <f>CR219+CS219</f>
        <v>145208.984</v>
      </c>
      <c r="CR219" s="358">
        <v>145208.984</v>
      </c>
      <c r="CS219" s="358"/>
      <c r="CT219" s="358">
        <f>CU219+CV219</f>
        <v>0</v>
      </c>
      <c r="CU219" s="358">
        <f>CA219</f>
        <v>0</v>
      </c>
      <c r="CV219" s="358"/>
      <c r="CW219" s="358">
        <f t="shared" si="624"/>
        <v>140875.02299999999</v>
      </c>
      <c r="CX219" s="358">
        <v>140875.02299999999</v>
      </c>
      <c r="CY219" s="358"/>
      <c r="CZ219" s="358">
        <f>DA219+DB219</f>
        <v>145208.984</v>
      </c>
      <c r="DA219" s="358">
        <v>145208.984</v>
      </c>
      <c r="DB219" s="358"/>
      <c r="DC219" s="358"/>
      <c r="DD219" s="358"/>
      <c r="DE219" s="358"/>
      <c r="DF219" s="358">
        <f t="shared" si="625"/>
        <v>455836.60749999998</v>
      </c>
      <c r="DG219" s="358">
        <f>DJ219-CX219</f>
        <v>455836.60749999998</v>
      </c>
      <c r="DH219" s="358"/>
      <c r="DI219" s="358">
        <f>DJ219+DK219+DL219</f>
        <v>634107.91018000001</v>
      </c>
      <c r="DJ219" s="358">
        <f>'[2]2020_уточн'!$ET$234</f>
        <v>596711.63049999997</v>
      </c>
      <c r="DK219" s="358">
        <v>37396.27968</v>
      </c>
      <c r="DL219" s="358"/>
      <c r="DM219" s="588" t="e">
        <f t="shared" si="527"/>
        <v>#REF!</v>
      </c>
      <c r="DN219" s="590" t="e">
        <f t="shared" si="502"/>
        <v>#REF!</v>
      </c>
      <c r="DO219" s="588">
        <v>504697.32299999997</v>
      </c>
      <c r="DP219" s="588" t="e">
        <f>#REF!+4290.14684</f>
        <v>#REF!</v>
      </c>
      <c r="DQ219" s="588">
        <v>0</v>
      </c>
      <c r="DR219" s="588">
        <f>DT219</f>
        <v>92014.307499999995</v>
      </c>
      <c r="DS219" s="590">
        <f t="shared" si="628"/>
        <v>0.14510827892665856</v>
      </c>
      <c r="DT219" s="588">
        <f t="shared" ref="DT219:DV223" si="633">DJ219-DO219</f>
        <v>92014.307499999995</v>
      </c>
      <c r="DU219" s="588" t="e">
        <f t="shared" si="633"/>
        <v>#REF!</v>
      </c>
      <c r="DV219" s="588">
        <f t="shared" si="633"/>
        <v>0</v>
      </c>
      <c r="DW219" s="588"/>
      <c r="DX219" s="358">
        <f>DZ219+EB219+ED219</f>
        <v>612627.45175999997</v>
      </c>
      <c r="DY219" s="281">
        <f t="shared" si="535"/>
        <v>0.96612491647690923</v>
      </c>
      <c r="DZ219" s="358">
        <v>583373.75390000001</v>
      </c>
      <c r="EA219" s="281">
        <f>DZ219/DJ219</f>
        <v>0.97764770130452494</v>
      </c>
      <c r="EB219" s="358">
        <v>29253.69786</v>
      </c>
      <c r="EC219" s="281">
        <f t="shared" ref="EC219:EC220" si="634">EB219/DK219</f>
        <v>0.78226224935538835</v>
      </c>
      <c r="ED219" s="358">
        <v>0</v>
      </c>
      <c r="EE219" s="281">
        <v>0</v>
      </c>
      <c r="EF219" s="588">
        <f t="shared" si="618"/>
        <v>21480.458419999959</v>
      </c>
      <c r="EG219" s="227">
        <f t="shared" si="503"/>
        <v>3.3875083523090641E-2</v>
      </c>
      <c r="EH219" s="588">
        <f>DJ219-DZ219</f>
        <v>13337.87659999996</v>
      </c>
      <c r="EI219" s="588">
        <f>DK219-EB219</f>
        <v>8142.5818199999994</v>
      </c>
      <c r="EJ219" s="588">
        <v>0</v>
      </c>
      <c r="EK219" s="588">
        <f>ES219+EU219+EW219</f>
        <v>612644.41880999994</v>
      </c>
      <c r="EL219" s="281">
        <f t="shared" si="538"/>
        <v>0.96615167383118217</v>
      </c>
      <c r="EM219" s="281" t="e">
        <f t="shared" si="615"/>
        <v>#REF!</v>
      </c>
      <c r="EN219" s="281"/>
      <c r="EO219" s="281"/>
      <c r="EP219" s="281"/>
      <c r="EQ219" s="281"/>
      <c r="ER219" s="281"/>
      <c r="ES219" s="588">
        <v>583359.25069999998</v>
      </c>
      <c r="ET219" s="281">
        <f>ES219/DJ219</f>
        <v>0.97762339609701976</v>
      </c>
      <c r="EU219" s="588">
        <v>29285.168109999999</v>
      </c>
      <c r="EV219" s="281">
        <f>EU219/DK219</f>
        <v>0.78310378360075417</v>
      </c>
      <c r="EW219" s="588"/>
      <c r="EX219" s="281"/>
      <c r="EY219" s="358">
        <f t="shared" si="517"/>
        <v>21480.458419999959</v>
      </c>
      <c r="EZ219" s="281">
        <f t="shared" si="496"/>
        <v>3.3875083523090641E-2</v>
      </c>
      <c r="FA219" s="358">
        <f>DJ219-DZ219</f>
        <v>13337.87659999996</v>
      </c>
      <c r="FB219" s="358">
        <f>DK219-EB219</f>
        <v>8142.5818199999994</v>
      </c>
      <c r="FC219" s="358">
        <v>0</v>
      </c>
      <c r="FD219" s="588">
        <f>FF219+FH219</f>
        <v>593794.91337999993</v>
      </c>
      <c r="FE219" s="281">
        <f t="shared" si="610"/>
        <v>0.9364256522386597</v>
      </c>
      <c r="FF219" s="588">
        <v>567401.74144999997</v>
      </c>
      <c r="FG219" s="281">
        <f>FF219/DJ219</f>
        <v>0.95088098245137187</v>
      </c>
      <c r="FH219" s="588">
        <v>26393.17193</v>
      </c>
      <c r="FI219" s="281">
        <f>FH219/DK219</f>
        <v>0.70576998984515027</v>
      </c>
      <c r="FJ219" s="358"/>
      <c r="FK219" s="358"/>
      <c r="FL219" s="588">
        <f>FN219+FP219+FR219</f>
        <v>0</v>
      </c>
      <c r="FM219" s="281">
        <f t="shared" si="616"/>
        <v>0</v>
      </c>
      <c r="FN219" s="588"/>
      <c r="FO219" s="281">
        <f t="shared" si="617"/>
        <v>0</v>
      </c>
      <c r="FP219" s="358"/>
      <c r="FQ219" s="358"/>
      <c r="FR219" s="358"/>
      <c r="FS219" s="592"/>
      <c r="FT219" s="588">
        <f t="shared" ref="FT219:FT228" si="635">FV219+FW219+FY219</f>
        <v>16.96704999996291</v>
      </c>
      <c r="FU219" s="281">
        <f t="shared" si="501"/>
        <v>2.7694776087113787E-5</v>
      </c>
      <c r="FV219" s="588">
        <f t="shared" ref="FV219:FV228" si="636">ES219-DZ219</f>
        <v>-14.503200000035577</v>
      </c>
      <c r="FW219" s="358">
        <f t="shared" ref="FW219:FW228" si="637">EU219-EB219</f>
        <v>31.470249999998487</v>
      </c>
      <c r="FX219" s="358"/>
      <c r="FY219" s="358"/>
      <c r="FZ219" s="592"/>
      <c r="GA219" s="302" t="s">
        <v>373</v>
      </c>
    </row>
    <row r="220" spans="2:189" s="656" customFormat="1" ht="81" hidden="1" customHeight="1" x14ac:dyDescent="0.3">
      <c r="B220" s="585" t="s">
        <v>84</v>
      </c>
      <c r="C220" s="434" t="s">
        <v>374</v>
      </c>
      <c r="D220" s="587"/>
      <c r="E220" s="588"/>
      <c r="F220" s="588"/>
      <c r="G220" s="588"/>
      <c r="H220" s="588"/>
      <c r="I220" s="588"/>
      <c r="J220" s="588"/>
      <c r="K220" s="588"/>
      <c r="L220" s="588"/>
      <c r="M220" s="588"/>
      <c r="N220" s="588"/>
      <c r="O220" s="588"/>
      <c r="P220" s="588"/>
      <c r="Q220" s="358"/>
      <c r="R220" s="358"/>
      <c r="S220" s="358"/>
      <c r="T220" s="358"/>
      <c r="U220" s="358"/>
      <c r="V220" s="358"/>
      <c r="W220" s="358"/>
      <c r="X220" s="358"/>
      <c r="Y220" s="358"/>
      <c r="Z220" s="358"/>
      <c r="AA220" s="358"/>
      <c r="AB220" s="358"/>
      <c r="AC220" s="358"/>
      <c r="AD220" s="358"/>
      <c r="AE220" s="358"/>
      <c r="AF220" s="358"/>
      <c r="AG220" s="358"/>
      <c r="AH220" s="358"/>
      <c r="AI220" s="358"/>
      <c r="AJ220" s="358"/>
      <c r="AK220" s="358"/>
      <c r="AL220" s="358"/>
      <c r="AM220" s="606"/>
      <c r="AN220" s="606"/>
      <c r="AO220" s="589"/>
      <c r="AP220" s="358"/>
      <c r="AQ220" s="358"/>
      <c r="AR220" s="358"/>
      <c r="AS220" s="358"/>
      <c r="AT220" s="358"/>
      <c r="AU220" s="358"/>
      <c r="AV220" s="358"/>
      <c r="AW220" s="358"/>
      <c r="AX220" s="358"/>
      <c r="AY220" s="358"/>
      <c r="AZ220" s="358"/>
      <c r="BA220" s="358"/>
      <c r="BB220" s="358"/>
      <c r="BC220" s="358"/>
      <c r="BD220" s="358"/>
      <c r="BE220" s="358"/>
      <c r="BF220" s="358"/>
      <c r="BG220" s="358"/>
      <c r="BH220" s="358"/>
      <c r="BI220" s="358"/>
      <c r="BJ220" s="358"/>
      <c r="BK220" s="604"/>
      <c r="BL220" s="275"/>
      <c r="BM220" s="275"/>
      <c r="BN220" s="275"/>
      <c r="BO220" s="275"/>
      <c r="BP220" s="275"/>
      <c r="BQ220" s="275"/>
      <c r="BR220" s="275"/>
      <c r="BS220" s="275"/>
      <c r="BT220" s="275"/>
      <c r="BU220" s="275"/>
      <c r="BV220" s="358"/>
      <c r="BW220" s="358"/>
      <c r="BX220" s="358"/>
      <c r="BY220" s="358"/>
      <c r="BZ220" s="358"/>
      <c r="CA220" s="358"/>
      <c r="CB220" s="358"/>
      <c r="CC220" s="358"/>
      <c r="CD220" s="358"/>
      <c r="CE220" s="358"/>
      <c r="CF220" s="275"/>
      <c r="CG220" s="358"/>
      <c r="CH220" s="358"/>
      <c r="CI220" s="358"/>
      <c r="CJ220" s="358"/>
      <c r="CK220" s="358"/>
      <c r="CL220" s="358"/>
      <c r="CM220" s="358"/>
      <c r="CN220" s="358"/>
      <c r="CO220" s="358"/>
      <c r="CP220" s="358"/>
      <c r="CQ220" s="358"/>
      <c r="CR220" s="358"/>
      <c r="CS220" s="358"/>
      <c r="CT220" s="358"/>
      <c r="CU220" s="358"/>
      <c r="CV220" s="358"/>
      <c r="CW220" s="358">
        <f t="shared" si="624"/>
        <v>0</v>
      </c>
      <c r="CX220" s="358">
        <v>0</v>
      </c>
      <c r="CY220" s="358"/>
      <c r="CZ220" s="358"/>
      <c r="DA220" s="358"/>
      <c r="DB220" s="358"/>
      <c r="DC220" s="358"/>
      <c r="DD220" s="358"/>
      <c r="DE220" s="358"/>
      <c r="DF220" s="358">
        <f t="shared" si="625"/>
        <v>0</v>
      </c>
      <c r="DG220" s="358">
        <f>DJ220</f>
        <v>0</v>
      </c>
      <c r="DH220" s="358"/>
      <c r="DI220" s="358">
        <f>DJ220+DL220</f>
        <v>0</v>
      </c>
      <c r="DJ220" s="358"/>
      <c r="DK220" s="358"/>
      <c r="DL220" s="358"/>
      <c r="DM220" s="588">
        <f t="shared" si="527"/>
        <v>503297.32299999997</v>
      </c>
      <c r="DN220" s="590" t="e">
        <f t="shared" si="502"/>
        <v>#DIV/0!</v>
      </c>
      <c r="DO220" s="588">
        <v>503297.32299999997</v>
      </c>
      <c r="DP220" s="588"/>
      <c r="DQ220" s="588"/>
      <c r="DR220" s="588">
        <f t="shared" ref="DR220:DR223" si="638">DT220</f>
        <v>-503297.32299999997</v>
      </c>
      <c r="DS220" s="590" t="e">
        <f t="shared" si="628"/>
        <v>#DIV/0!</v>
      </c>
      <c r="DT220" s="588">
        <f t="shared" si="633"/>
        <v>-503297.32299999997</v>
      </c>
      <c r="DU220" s="588">
        <f t="shared" si="633"/>
        <v>0</v>
      </c>
      <c r="DV220" s="588">
        <f t="shared" si="633"/>
        <v>0</v>
      </c>
      <c r="DW220" s="588"/>
      <c r="DX220" s="358">
        <f t="shared" ref="DX220:DX222" si="639">DZ220+EB220+ED220</f>
        <v>0</v>
      </c>
      <c r="DY220" s="281" t="e">
        <f t="shared" si="535"/>
        <v>#DIV/0!</v>
      </c>
      <c r="DZ220" s="358"/>
      <c r="EA220" s="281" t="e">
        <f t="shared" ref="EA220:EA226" si="640">DZ220/DJ220</f>
        <v>#DIV/0!</v>
      </c>
      <c r="EB220" s="358"/>
      <c r="EC220" s="281" t="e">
        <f t="shared" si="634"/>
        <v>#DIV/0!</v>
      </c>
      <c r="ED220" s="358"/>
      <c r="EE220" s="281" t="e">
        <f>ED220/DL220</f>
        <v>#DIV/0!</v>
      </c>
      <c r="EF220" s="588">
        <f t="shared" si="618"/>
        <v>0</v>
      </c>
      <c r="EG220" s="227" t="e">
        <f t="shared" si="503"/>
        <v>#DIV/0!</v>
      </c>
      <c r="EH220" s="588">
        <f t="shared" ref="EH220:EH228" si="641">DJ220-DZ220</f>
        <v>0</v>
      </c>
      <c r="EI220" s="588">
        <f t="shared" ref="EI220:EI228" si="642">DK220-EB220</f>
        <v>0</v>
      </c>
      <c r="EJ220" s="588"/>
      <c r="EK220" s="588">
        <f>ES220+EX220</f>
        <v>0</v>
      </c>
      <c r="EL220" s="281" t="e">
        <f t="shared" si="538"/>
        <v>#DIV/0!</v>
      </c>
      <c r="EM220" s="281">
        <f t="shared" si="615"/>
        <v>0</v>
      </c>
      <c r="EN220" s="281"/>
      <c r="EO220" s="281"/>
      <c r="EP220" s="281"/>
      <c r="EQ220" s="281"/>
      <c r="ER220" s="281"/>
      <c r="ES220" s="588"/>
      <c r="ET220" s="281" t="e">
        <f>ES220/DJ220</f>
        <v>#DIV/0!</v>
      </c>
      <c r="EU220" s="588"/>
      <c r="EV220" s="281" t="e">
        <f>EU220/DK220</f>
        <v>#DIV/0!</v>
      </c>
      <c r="EW220" s="588"/>
      <c r="EX220" s="281"/>
      <c r="EY220" s="358">
        <f t="shared" si="517"/>
        <v>0</v>
      </c>
      <c r="EZ220" s="281" t="e">
        <f t="shared" si="496"/>
        <v>#DIV/0!</v>
      </c>
      <c r="FA220" s="358">
        <f>DJ220-ES220</f>
        <v>0</v>
      </c>
      <c r="FB220" s="358">
        <f>DK220-EU220</f>
        <v>0</v>
      </c>
      <c r="FC220" s="358"/>
      <c r="FD220" s="588"/>
      <c r="FE220" s="281" t="e">
        <f t="shared" si="610"/>
        <v>#DIV/0!</v>
      </c>
      <c r="FF220" s="588"/>
      <c r="FG220" s="281" t="e">
        <f>FF220/DJ220</f>
        <v>#DIV/0!</v>
      </c>
      <c r="FH220" s="358"/>
      <c r="FI220" s="358"/>
      <c r="FJ220" s="358"/>
      <c r="FK220" s="358"/>
      <c r="FL220" s="588"/>
      <c r="FM220" s="281" t="e">
        <f t="shared" si="616"/>
        <v>#DIV/0!</v>
      </c>
      <c r="FN220" s="588"/>
      <c r="FO220" s="281" t="e">
        <f t="shared" si="617"/>
        <v>#DIV/0!</v>
      </c>
      <c r="FP220" s="358"/>
      <c r="FQ220" s="358"/>
      <c r="FR220" s="358"/>
      <c r="FS220" s="592"/>
      <c r="FT220" s="588">
        <f t="shared" si="635"/>
        <v>0</v>
      </c>
      <c r="FU220" s="281" t="e">
        <f t="shared" si="501"/>
        <v>#DIV/0!</v>
      </c>
      <c r="FV220" s="588">
        <f t="shared" si="636"/>
        <v>0</v>
      </c>
      <c r="FW220" s="358">
        <f t="shared" si="637"/>
        <v>0</v>
      </c>
      <c r="FX220" s="358"/>
      <c r="FY220" s="358"/>
      <c r="FZ220" s="592"/>
      <c r="GA220" s="658"/>
    </row>
    <row r="221" spans="2:189" s="656" customFormat="1" ht="93.75" customHeight="1" x14ac:dyDescent="0.35">
      <c r="B221" s="585" t="s">
        <v>92</v>
      </c>
      <c r="C221" s="434" t="s">
        <v>375</v>
      </c>
      <c r="D221" s="587" t="s">
        <v>376</v>
      </c>
      <c r="E221" s="588">
        <f>F221+G221</f>
        <v>100000</v>
      </c>
      <c r="F221" s="588">
        <v>100000</v>
      </c>
      <c r="G221" s="588"/>
      <c r="H221" s="588">
        <f>I221+J221</f>
        <v>0</v>
      </c>
      <c r="I221" s="588">
        <f>L221-F221</f>
        <v>0</v>
      </c>
      <c r="J221" s="588">
        <f>M221-G221</f>
        <v>0</v>
      </c>
      <c r="K221" s="588">
        <f>L221+M221</f>
        <v>100000</v>
      </c>
      <c r="L221" s="588">
        <v>100000</v>
      </c>
      <c r="M221" s="588"/>
      <c r="N221" s="588">
        <f>O221+P221</f>
        <v>-94000</v>
      </c>
      <c r="O221" s="588">
        <f>R221-L221</f>
        <v>-94000</v>
      </c>
      <c r="P221" s="588">
        <f>S221-M221</f>
        <v>0</v>
      </c>
      <c r="Q221" s="358">
        <f>R221+S221</f>
        <v>6000</v>
      </c>
      <c r="R221" s="358">
        <v>6000</v>
      </c>
      <c r="S221" s="358"/>
      <c r="T221" s="358">
        <f>U221+V221</f>
        <v>100000</v>
      </c>
      <c r="U221" s="358">
        <v>100000</v>
      </c>
      <c r="V221" s="358"/>
      <c r="W221" s="358">
        <f>X221+Y221</f>
        <v>0</v>
      </c>
      <c r="X221" s="358">
        <f>AA221-U221</f>
        <v>0</v>
      </c>
      <c r="Y221" s="358">
        <f>AB221-V221</f>
        <v>0</v>
      </c>
      <c r="Z221" s="358">
        <f>AA221+AB221</f>
        <v>100000</v>
      </c>
      <c r="AA221" s="358">
        <v>100000</v>
      </c>
      <c r="AB221" s="358"/>
      <c r="AC221" s="358">
        <f>AD221+AE221</f>
        <v>0</v>
      </c>
      <c r="AD221" s="358">
        <v>0</v>
      </c>
      <c r="AE221" s="358"/>
      <c r="AF221" s="358">
        <f>AG221+AH221</f>
        <v>100000</v>
      </c>
      <c r="AG221" s="358">
        <f>AA221+AD221</f>
        <v>100000</v>
      </c>
      <c r="AH221" s="358"/>
      <c r="AI221" s="358">
        <v>0</v>
      </c>
      <c r="AJ221" s="358">
        <v>0</v>
      </c>
      <c r="AK221" s="358">
        <f>Z221-AJ221</f>
        <v>100000</v>
      </c>
      <c r="AL221" s="358">
        <f>AF221-AJ221</f>
        <v>100000</v>
      </c>
      <c r="AM221" s="602" t="s">
        <v>377</v>
      </c>
      <c r="AN221" s="602" t="s">
        <v>378</v>
      </c>
      <c r="AO221" s="589">
        <v>1</v>
      </c>
      <c r="AP221" s="603"/>
      <c r="AQ221" s="603"/>
      <c r="AR221" s="358">
        <f>AF221-AP221-AQ221</f>
        <v>100000</v>
      </c>
      <c r="AS221" s="358">
        <f>AT221+AU221</f>
        <v>100000</v>
      </c>
      <c r="AT221" s="358">
        <f>'[10]2018-2019 _с лимит75и50'!BQ155</f>
        <v>100000</v>
      </c>
      <c r="AU221" s="358"/>
      <c r="AV221" s="358">
        <f>AW221+AX221</f>
        <v>-50000</v>
      </c>
      <c r="AW221" s="358">
        <v>-50000</v>
      </c>
      <c r="AX221" s="358">
        <f>BA221-AU221</f>
        <v>0</v>
      </c>
      <c r="AY221" s="358">
        <f>AZ221+BA221</f>
        <v>50000</v>
      </c>
      <c r="AZ221" s="358">
        <f>AT221+AW221</f>
        <v>50000</v>
      </c>
      <c r="BA221" s="358"/>
      <c r="BB221" s="358">
        <f>BC221+BD221</f>
        <v>100000</v>
      </c>
      <c r="BC221" s="358">
        <v>100000</v>
      </c>
      <c r="BD221" s="358"/>
      <c r="BE221" s="358">
        <f>BF221+BG221</f>
        <v>0</v>
      </c>
      <c r="BF221" s="358">
        <f>BW221-BC221</f>
        <v>0</v>
      </c>
      <c r="BG221" s="358">
        <f>BX221-BD221</f>
        <v>0</v>
      </c>
      <c r="BH221" s="358">
        <f>BI221+BJ221</f>
        <v>50000</v>
      </c>
      <c r="BI221" s="358">
        <f>AZ221</f>
        <v>50000</v>
      </c>
      <c r="BJ221" s="358"/>
      <c r="BK221" s="604">
        <v>1</v>
      </c>
      <c r="BL221" s="275">
        <f>AY221</f>
        <v>50000</v>
      </c>
      <c r="BM221" s="275"/>
      <c r="BN221" s="275"/>
      <c r="BO221" s="275"/>
      <c r="BP221" s="275"/>
      <c r="BQ221" s="275"/>
      <c r="BR221" s="275"/>
      <c r="BS221" s="275">
        <f>BT221+BU221</f>
        <v>50000</v>
      </c>
      <c r="BT221" s="275">
        <f>AZ221</f>
        <v>50000</v>
      </c>
      <c r="BU221" s="275"/>
      <c r="BV221" s="358">
        <f>BW221+BX221</f>
        <v>100000</v>
      </c>
      <c r="BW221" s="358">
        <v>100000</v>
      </c>
      <c r="BX221" s="358"/>
      <c r="BY221" s="358">
        <f>BZ221+CA221</f>
        <v>-41000</v>
      </c>
      <c r="BZ221" s="358">
        <f>CC221-BI221</f>
        <v>-41000</v>
      </c>
      <c r="CA221" s="358">
        <f>CD221-BX221</f>
        <v>0</v>
      </c>
      <c r="CB221" s="358">
        <f>CC221+CD221</f>
        <v>9000</v>
      </c>
      <c r="CC221" s="358">
        <v>9000</v>
      </c>
      <c r="CD221" s="358"/>
      <c r="CE221" s="358">
        <v>1</v>
      </c>
      <c r="CF221" s="275">
        <f>BV221</f>
        <v>100000</v>
      </c>
      <c r="CG221" s="606" t="s">
        <v>339</v>
      </c>
      <c r="CH221" s="358">
        <f>CI221+CJ221</f>
        <v>105000</v>
      </c>
      <c r="CI221" s="358">
        <v>105000</v>
      </c>
      <c r="CJ221" s="358"/>
      <c r="CK221" s="358">
        <f>CL221+CM221</f>
        <v>-33614.384000000005</v>
      </c>
      <c r="CL221" s="358">
        <f>CR221-CI221</f>
        <v>-33614.384000000005</v>
      </c>
      <c r="CM221" s="358">
        <f>CS221-CJ221</f>
        <v>0</v>
      </c>
      <c r="CN221" s="358"/>
      <c r="CO221" s="358"/>
      <c r="CP221" s="358"/>
      <c r="CQ221" s="358">
        <f>CR221+CS221</f>
        <v>71385.615999999995</v>
      </c>
      <c r="CR221" s="358">
        <v>71385.615999999995</v>
      </c>
      <c r="CS221" s="358"/>
      <c r="CT221" s="358">
        <f>CU221+CV221</f>
        <v>0</v>
      </c>
      <c r="CU221" s="358">
        <v>0</v>
      </c>
      <c r="CV221" s="358"/>
      <c r="CW221" s="358">
        <f t="shared" si="624"/>
        <v>150000</v>
      </c>
      <c r="CX221" s="358">
        <v>150000</v>
      </c>
      <c r="CY221" s="358"/>
      <c r="CZ221" s="358">
        <f>DA221+DB221</f>
        <v>22000</v>
      </c>
      <c r="DA221" s="358">
        <v>22000</v>
      </c>
      <c r="DB221" s="358"/>
      <c r="DC221" s="358"/>
      <c r="DD221" s="358"/>
      <c r="DE221" s="358"/>
      <c r="DF221" s="358">
        <f t="shared" si="625"/>
        <v>-138680.67087999999</v>
      </c>
      <c r="DG221" s="358">
        <f>DJ221-CX221</f>
        <v>-138680.67087999999</v>
      </c>
      <c r="DH221" s="358"/>
      <c r="DI221" s="358">
        <f>DJ221+DL221</f>
        <v>11319.32912</v>
      </c>
      <c r="DJ221" s="358">
        <v>11319.32912</v>
      </c>
      <c r="DK221" s="358"/>
      <c r="DL221" s="358"/>
      <c r="DM221" s="588">
        <f t="shared" si="527"/>
        <v>149998.66667000001</v>
      </c>
      <c r="DN221" s="590">
        <f t="shared" si="502"/>
        <v>13.251550960292247</v>
      </c>
      <c r="DO221" s="588">
        <v>149998.66667000001</v>
      </c>
      <c r="DP221" s="588">
        <v>0</v>
      </c>
      <c r="DQ221" s="588">
        <v>0</v>
      </c>
      <c r="DR221" s="588">
        <f t="shared" si="638"/>
        <v>-138679.33755</v>
      </c>
      <c r="DS221" s="590">
        <f t="shared" si="628"/>
        <v>-12.251550960292247</v>
      </c>
      <c r="DT221" s="588">
        <f t="shared" si="633"/>
        <v>-138679.33755</v>
      </c>
      <c r="DU221" s="588">
        <f t="shared" si="633"/>
        <v>0</v>
      </c>
      <c r="DV221" s="588">
        <f t="shared" si="633"/>
        <v>0</v>
      </c>
      <c r="DW221" s="588"/>
      <c r="DX221" s="358">
        <f t="shared" si="639"/>
        <v>11316.32928</v>
      </c>
      <c r="DY221" s="281">
        <f t="shared" si="535"/>
        <v>0.99973498076006118</v>
      </c>
      <c r="DZ221" s="358">
        <v>11316.32928</v>
      </c>
      <c r="EA221" s="281">
        <f t="shared" si="640"/>
        <v>0.99973498076006118</v>
      </c>
      <c r="EB221" s="358">
        <v>0</v>
      </c>
      <c r="EC221" s="281">
        <v>0</v>
      </c>
      <c r="ED221" s="358">
        <v>0</v>
      </c>
      <c r="EE221" s="281">
        <v>0</v>
      </c>
      <c r="EF221" s="588">
        <f t="shared" si="618"/>
        <v>2.999840000000404</v>
      </c>
      <c r="EG221" s="227">
        <f t="shared" si="503"/>
        <v>2.6501923993887754E-4</v>
      </c>
      <c r="EH221" s="588">
        <f t="shared" si="641"/>
        <v>2.999840000000404</v>
      </c>
      <c r="EI221" s="588">
        <f t="shared" si="642"/>
        <v>0</v>
      </c>
      <c r="EJ221" s="588">
        <v>0</v>
      </c>
      <c r="EK221" s="588">
        <f>ES221+EX221</f>
        <v>11316.32928</v>
      </c>
      <c r="EL221" s="281">
        <f t="shared" si="538"/>
        <v>0.99973498076006118</v>
      </c>
      <c r="EM221" s="281">
        <f t="shared" si="615"/>
        <v>7.5442865801575054E-2</v>
      </c>
      <c r="EN221" s="281"/>
      <c r="EO221" s="281"/>
      <c r="EP221" s="281"/>
      <c r="EQ221" s="281"/>
      <c r="ER221" s="281"/>
      <c r="ES221" s="588">
        <v>11316.32928</v>
      </c>
      <c r="ET221" s="281">
        <f>ES221/DJ221</f>
        <v>0.99973498076006118</v>
      </c>
      <c r="EU221" s="588">
        <v>0</v>
      </c>
      <c r="EV221" s="281"/>
      <c r="EW221" s="588"/>
      <c r="EX221" s="281"/>
      <c r="EY221" s="358">
        <f t="shared" si="517"/>
        <v>2.999840000000404</v>
      </c>
      <c r="EZ221" s="281">
        <f t="shared" si="496"/>
        <v>2.6501923993887754E-4</v>
      </c>
      <c r="FA221" s="358">
        <f>DJ221-DZ221</f>
        <v>2.999840000000404</v>
      </c>
      <c r="FB221" s="358">
        <f>DK221-EU221</f>
        <v>0</v>
      </c>
      <c r="FC221" s="358">
        <v>0</v>
      </c>
      <c r="FD221" s="588">
        <f>FF221</f>
        <v>11316.32928</v>
      </c>
      <c r="FE221" s="281">
        <f t="shared" si="610"/>
        <v>0.99973498076006118</v>
      </c>
      <c r="FF221" s="588">
        <v>11316.32928</v>
      </c>
      <c r="FG221" s="281">
        <f>FF221/DJ221</f>
        <v>0.99973498076006118</v>
      </c>
      <c r="FH221" s="358"/>
      <c r="FI221" s="358"/>
      <c r="FJ221" s="358"/>
      <c r="FK221" s="358"/>
      <c r="FL221" s="588"/>
      <c r="FM221" s="281">
        <f t="shared" si="616"/>
        <v>0</v>
      </c>
      <c r="FN221" s="588"/>
      <c r="FO221" s="281">
        <f t="shared" si="617"/>
        <v>0</v>
      </c>
      <c r="FP221" s="358"/>
      <c r="FQ221" s="358"/>
      <c r="FR221" s="358"/>
      <c r="FS221" s="592"/>
      <c r="FT221" s="588">
        <f t="shared" si="635"/>
        <v>0</v>
      </c>
      <c r="FU221" s="281">
        <f t="shared" si="501"/>
        <v>0</v>
      </c>
      <c r="FV221" s="588">
        <f t="shared" si="636"/>
        <v>0</v>
      </c>
      <c r="FW221" s="358">
        <f t="shared" si="637"/>
        <v>0</v>
      </c>
      <c r="FX221" s="358"/>
      <c r="FY221" s="358"/>
      <c r="FZ221" s="592"/>
      <c r="GA221" s="302" t="s">
        <v>379</v>
      </c>
    </row>
    <row r="222" spans="2:189" s="656" customFormat="1" ht="192" customHeight="1" x14ac:dyDescent="0.35">
      <c r="B222" s="585" t="s">
        <v>124</v>
      </c>
      <c r="C222" s="434" t="s">
        <v>380</v>
      </c>
      <c r="D222" s="587"/>
      <c r="E222" s="588"/>
      <c r="F222" s="588"/>
      <c r="G222" s="588"/>
      <c r="H222" s="588"/>
      <c r="I222" s="588"/>
      <c r="J222" s="588"/>
      <c r="K222" s="588"/>
      <c r="L222" s="588"/>
      <c r="M222" s="588"/>
      <c r="N222" s="588"/>
      <c r="O222" s="588"/>
      <c r="P222" s="588"/>
      <c r="Q222" s="358"/>
      <c r="R222" s="358"/>
      <c r="S222" s="358"/>
      <c r="T222" s="358"/>
      <c r="U222" s="358"/>
      <c r="V222" s="358"/>
      <c r="W222" s="358"/>
      <c r="X222" s="358"/>
      <c r="Y222" s="358"/>
      <c r="Z222" s="358"/>
      <c r="AA222" s="358"/>
      <c r="AB222" s="358"/>
      <c r="AC222" s="358"/>
      <c r="AD222" s="358"/>
      <c r="AE222" s="358"/>
      <c r="AF222" s="358"/>
      <c r="AG222" s="358"/>
      <c r="AH222" s="358"/>
      <c r="AI222" s="358"/>
      <c r="AJ222" s="358"/>
      <c r="AK222" s="358"/>
      <c r="AL222" s="358"/>
      <c r="AM222" s="602"/>
      <c r="AN222" s="602"/>
      <c r="AO222" s="589"/>
      <c r="AP222" s="603"/>
      <c r="AQ222" s="603"/>
      <c r="AR222" s="358"/>
      <c r="AS222" s="358"/>
      <c r="AT222" s="358"/>
      <c r="AU222" s="358"/>
      <c r="AV222" s="358"/>
      <c r="AW222" s="358"/>
      <c r="AX222" s="358"/>
      <c r="AY222" s="358"/>
      <c r="AZ222" s="358"/>
      <c r="BA222" s="358"/>
      <c r="BB222" s="358"/>
      <c r="BC222" s="358"/>
      <c r="BD222" s="358"/>
      <c r="BE222" s="358"/>
      <c r="BF222" s="358"/>
      <c r="BG222" s="358"/>
      <c r="BH222" s="358"/>
      <c r="BI222" s="358"/>
      <c r="BJ222" s="358"/>
      <c r="BK222" s="604"/>
      <c r="BL222" s="275"/>
      <c r="BM222" s="275"/>
      <c r="BN222" s="275"/>
      <c r="BO222" s="275"/>
      <c r="BP222" s="275"/>
      <c r="BQ222" s="275"/>
      <c r="BR222" s="275"/>
      <c r="BS222" s="275"/>
      <c r="BT222" s="275"/>
      <c r="BU222" s="275"/>
      <c r="BV222" s="358"/>
      <c r="BW222" s="358"/>
      <c r="BX222" s="358"/>
      <c r="BY222" s="358"/>
      <c r="BZ222" s="358"/>
      <c r="CA222" s="358"/>
      <c r="CB222" s="358"/>
      <c r="CC222" s="358"/>
      <c r="CD222" s="358"/>
      <c r="CE222" s="358"/>
      <c r="CF222" s="275"/>
      <c r="CG222" s="606"/>
      <c r="CH222" s="358"/>
      <c r="CI222" s="358"/>
      <c r="CJ222" s="358"/>
      <c r="CK222" s="358"/>
      <c r="CL222" s="358"/>
      <c r="CM222" s="358"/>
      <c r="CN222" s="358"/>
      <c r="CO222" s="358"/>
      <c r="CP222" s="358"/>
      <c r="CQ222" s="358"/>
      <c r="CR222" s="358"/>
      <c r="CS222" s="358"/>
      <c r="CT222" s="358"/>
      <c r="CU222" s="358"/>
      <c r="CV222" s="358"/>
      <c r="CW222" s="358">
        <f t="shared" si="624"/>
        <v>122000</v>
      </c>
      <c r="CX222" s="358">
        <v>0</v>
      </c>
      <c r="CY222" s="358">
        <v>122000</v>
      </c>
      <c r="CZ222" s="358"/>
      <c r="DA222" s="358"/>
      <c r="DB222" s="358"/>
      <c r="DC222" s="358"/>
      <c r="DD222" s="358"/>
      <c r="DE222" s="358"/>
      <c r="DF222" s="358">
        <f t="shared" si="625"/>
        <v>24607.516119999986</v>
      </c>
      <c r="DG222" s="358"/>
      <c r="DH222" s="358">
        <f>DL222-CY222</f>
        <v>24607.516119999986</v>
      </c>
      <c r="DI222" s="358">
        <f>DJ222+DL222</f>
        <v>146607.51611999999</v>
      </c>
      <c r="DJ222" s="358"/>
      <c r="DK222" s="358"/>
      <c r="DL222" s="358">
        <v>146607.51611999999</v>
      </c>
      <c r="DM222" s="588">
        <f t="shared" si="527"/>
        <v>146607.51611999999</v>
      </c>
      <c r="DN222" s="590">
        <f t="shared" si="502"/>
        <v>1</v>
      </c>
      <c r="DO222" s="588">
        <v>0</v>
      </c>
      <c r="DP222" s="588">
        <v>0</v>
      </c>
      <c r="DQ222" s="588">
        <f>DL222</f>
        <v>146607.51611999999</v>
      </c>
      <c r="DR222" s="588">
        <f t="shared" si="638"/>
        <v>0</v>
      </c>
      <c r="DS222" s="590">
        <f t="shared" si="628"/>
        <v>0</v>
      </c>
      <c r="DT222" s="588">
        <f t="shared" si="633"/>
        <v>0</v>
      </c>
      <c r="DU222" s="588">
        <f t="shared" si="633"/>
        <v>0</v>
      </c>
      <c r="DV222" s="588">
        <f t="shared" si="633"/>
        <v>0</v>
      </c>
      <c r="DW222" s="588"/>
      <c r="DX222" s="358">
        <f t="shared" si="639"/>
        <v>146607.51611999999</v>
      </c>
      <c r="DY222" s="281">
        <f t="shared" si="535"/>
        <v>1</v>
      </c>
      <c r="DZ222" s="358">
        <v>0</v>
      </c>
      <c r="EA222" s="281">
        <v>0</v>
      </c>
      <c r="EB222" s="358">
        <v>0</v>
      </c>
      <c r="EC222" s="281">
        <v>0</v>
      </c>
      <c r="ED222" s="358">
        <f>'[14]на 01.12.2020'!$ER$217+12217.29301</f>
        <v>146607.51611999999</v>
      </c>
      <c r="EE222" s="281">
        <f>ED222/DL222</f>
        <v>1</v>
      </c>
      <c r="EF222" s="588">
        <f t="shared" si="618"/>
        <v>0</v>
      </c>
      <c r="EG222" s="227">
        <f t="shared" si="503"/>
        <v>0</v>
      </c>
      <c r="EH222" s="588">
        <f t="shared" si="641"/>
        <v>0</v>
      </c>
      <c r="EI222" s="588">
        <f t="shared" si="642"/>
        <v>0</v>
      </c>
      <c r="EJ222" s="588">
        <f>DX222-ED222</f>
        <v>0</v>
      </c>
      <c r="EK222" s="588">
        <f>EW222</f>
        <v>146607.51611999999</v>
      </c>
      <c r="EL222" s="281">
        <f t="shared" si="538"/>
        <v>1</v>
      </c>
      <c r="EM222" s="281">
        <f t="shared" si="615"/>
        <v>1</v>
      </c>
      <c r="EN222" s="281"/>
      <c r="EO222" s="281"/>
      <c r="EP222" s="281"/>
      <c r="EQ222" s="281"/>
      <c r="ER222" s="281"/>
      <c r="ES222" s="588">
        <v>0</v>
      </c>
      <c r="ET222" s="281">
        <v>0</v>
      </c>
      <c r="EU222" s="588">
        <v>0</v>
      </c>
      <c r="EV222" s="281"/>
      <c r="EW222" s="588">
        <f>DL222</f>
        <v>146607.51611999999</v>
      </c>
      <c r="EX222" s="281">
        <f>EW222/DL222</f>
        <v>1</v>
      </c>
      <c r="EY222" s="358">
        <f t="shared" si="517"/>
        <v>0</v>
      </c>
      <c r="EZ222" s="281">
        <f t="shared" si="496"/>
        <v>0</v>
      </c>
      <c r="FA222" s="358">
        <f>DJ222-ES222</f>
        <v>0</v>
      </c>
      <c r="FB222" s="358">
        <f>DK222-EU222</f>
        <v>0</v>
      </c>
      <c r="FC222" s="358">
        <f>DL222-EW222</f>
        <v>0</v>
      </c>
      <c r="FD222" s="588">
        <f>FF222+FH222+FJ222</f>
        <v>146607.51611999999</v>
      </c>
      <c r="FE222" s="281">
        <f t="shared" si="610"/>
        <v>1</v>
      </c>
      <c r="FF222" s="588"/>
      <c r="FG222" s="281"/>
      <c r="FH222" s="358"/>
      <c r="FI222" s="358"/>
      <c r="FJ222" s="588">
        <v>146607.51611999999</v>
      </c>
      <c r="FK222" s="281">
        <f>FJ222/DL222</f>
        <v>1</v>
      </c>
      <c r="FL222" s="588"/>
      <c r="FM222" s="281">
        <f t="shared" si="616"/>
        <v>0</v>
      </c>
      <c r="FN222" s="588"/>
      <c r="FO222" s="281" t="e">
        <f t="shared" si="617"/>
        <v>#DIV/0!</v>
      </c>
      <c r="FP222" s="358"/>
      <c r="FQ222" s="358"/>
      <c r="FR222" s="358"/>
      <c r="FS222" s="592"/>
      <c r="FT222" s="588">
        <f t="shared" si="635"/>
        <v>0</v>
      </c>
      <c r="FU222" s="281">
        <f t="shared" si="501"/>
        <v>0</v>
      </c>
      <c r="FV222" s="588">
        <f t="shared" si="636"/>
        <v>0</v>
      </c>
      <c r="FW222" s="358">
        <f t="shared" si="637"/>
        <v>0</v>
      </c>
      <c r="FX222" s="358"/>
      <c r="FY222" s="358"/>
      <c r="FZ222" s="592"/>
      <c r="GA222" s="658"/>
    </row>
    <row r="223" spans="2:189" s="656" customFormat="1" ht="117" customHeight="1" x14ac:dyDescent="0.35">
      <c r="B223" s="585" t="s">
        <v>381</v>
      </c>
      <c r="C223" s="667" t="s">
        <v>382</v>
      </c>
      <c r="D223" s="668" t="s">
        <v>383</v>
      </c>
      <c r="E223" s="588">
        <f>F223+G223</f>
        <v>102494.755</v>
      </c>
      <c r="F223" s="588">
        <v>102494.755</v>
      </c>
      <c r="G223" s="588"/>
      <c r="H223" s="588">
        <f>I223+J223</f>
        <v>0</v>
      </c>
      <c r="I223" s="588">
        <f>L223-F223</f>
        <v>0</v>
      </c>
      <c r="J223" s="588">
        <f>M223-G223</f>
        <v>0</v>
      </c>
      <c r="K223" s="588">
        <f>L223+M223</f>
        <v>102494.755</v>
      </c>
      <c r="L223" s="588">
        <v>102494.755</v>
      </c>
      <c r="M223" s="588"/>
      <c r="N223" s="588">
        <f>O223+P223</f>
        <v>0</v>
      </c>
      <c r="O223" s="588">
        <f>R223-L223</f>
        <v>0</v>
      </c>
      <c r="P223" s="588">
        <f>S223-M223</f>
        <v>0</v>
      </c>
      <c r="Q223" s="358">
        <f>R223+S223</f>
        <v>102494.755</v>
      </c>
      <c r="R223" s="358">
        <v>102494.755</v>
      </c>
      <c r="S223" s="358"/>
      <c r="T223" s="358">
        <f>U223+V223</f>
        <v>75000</v>
      </c>
      <c r="U223" s="358">
        <v>0</v>
      </c>
      <c r="V223" s="358">
        <v>75000</v>
      </c>
      <c r="W223" s="358">
        <f>X223+Y223</f>
        <v>14561.682860000001</v>
      </c>
      <c r="X223" s="358">
        <f>AA223-U223</f>
        <v>89561.682860000001</v>
      </c>
      <c r="Y223" s="358">
        <f>AB223-V223</f>
        <v>-75000</v>
      </c>
      <c r="Z223" s="358">
        <f>AA223+AB223</f>
        <v>89561.682860000001</v>
      </c>
      <c r="AA223" s="358">
        <v>89561.682860000001</v>
      </c>
      <c r="AB223" s="358"/>
      <c r="AC223" s="358">
        <f>AD223+AE223</f>
        <v>0</v>
      </c>
      <c r="AD223" s="358">
        <v>0</v>
      </c>
      <c r="AE223" s="358"/>
      <c r="AF223" s="358">
        <f>AG223+AH223</f>
        <v>89561.682860000001</v>
      </c>
      <c r="AG223" s="358">
        <f>AA223+AD223</f>
        <v>89561.682860000001</v>
      </c>
      <c r="AH223" s="358"/>
      <c r="AI223" s="358">
        <v>0</v>
      </c>
      <c r="AJ223" s="358">
        <v>84561.682860000001</v>
      </c>
      <c r="AK223" s="358">
        <f>Z223-AJ223</f>
        <v>5000</v>
      </c>
      <c r="AL223" s="358">
        <f>AF223-AJ223</f>
        <v>5000</v>
      </c>
      <c r="AM223" s="602" t="s">
        <v>384</v>
      </c>
      <c r="AN223" s="602" t="s">
        <v>385</v>
      </c>
      <c r="AO223" s="589">
        <v>1</v>
      </c>
      <c r="AP223" s="603">
        <v>88645.718429999994</v>
      </c>
      <c r="AQ223" s="603"/>
      <c r="AR223" s="358">
        <f>AF223-AP223-AQ223</f>
        <v>915.96443000000727</v>
      </c>
      <c r="AS223" s="358">
        <f>AT223+AU223</f>
        <v>20000</v>
      </c>
      <c r="AT223" s="358">
        <f>'[10]2018-2019 _с лимит75и50'!BQ156</f>
        <v>20000</v>
      </c>
      <c r="AU223" s="358"/>
      <c r="AV223" s="358">
        <f>AW223+AX223</f>
        <v>0</v>
      </c>
      <c r="AW223" s="358">
        <v>0</v>
      </c>
      <c r="AX223" s="358">
        <v>0</v>
      </c>
      <c r="AY223" s="358">
        <f>AZ223+BA223</f>
        <v>20000</v>
      </c>
      <c r="AZ223" s="358">
        <f>AT223+AW223</f>
        <v>20000</v>
      </c>
      <c r="BA223" s="358"/>
      <c r="BB223" s="358">
        <f>BC223+BD223</f>
        <v>20000</v>
      </c>
      <c r="BC223" s="358">
        <v>20000</v>
      </c>
      <c r="BD223" s="358"/>
      <c r="BE223" s="358">
        <f>BF223+BG223</f>
        <v>0</v>
      </c>
      <c r="BF223" s="358">
        <f>BW223-BC223</f>
        <v>0</v>
      </c>
      <c r="BG223" s="358">
        <f>BX223-BD223</f>
        <v>0</v>
      </c>
      <c r="BH223" s="358">
        <f>BI223+BJ223</f>
        <v>20000</v>
      </c>
      <c r="BI223" s="358">
        <f>BC223+BF223</f>
        <v>20000</v>
      </c>
      <c r="BJ223" s="358"/>
      <c r="BK223" s="604">
        <v>1</v>
      </c>
      <c r="BL223" s="275">
        <f>AY223</f>
        <v>20000</v>
      </c>
      <c r="BM223" s="275"/>
      <c r="BN223" s="275"/>
      <c r="BO223" s="275"/>
      <c r="BP223" s="275">
        <f>BQ223+BR223</f>
        <v>0</v>
      </c>
      <c r="BQ223" s="275"/>
      <c r="BR223" s="275"/>
      <c r="BS223" s="275">
        <f>BT223+BU223</f>
        <v>20000</v>
      </c>
      <c r="BT223" s="275">
        <f>AZ223-BN223-BQ223</f>
        <v>20000</v>
      </c>
      <c r="BU223" s="275"/>
      <c r="BV223" s="358">
        <f>BW223+BX223</f>
        <v>20000</v>
      </c>
      <c r="BW223" s="358">
        <v>20000</v>
      </c>
      <c r="BX223" s="358"/>
      <c r="BY223" s="358">
        <f>BZ223+CA223</f>
        <v>0</v>
      </c>
      <c r="BZ223" s="358">
        <v>0</v>
      </c>
      <c r="CA223" s="358">
        <v>0</v>
      </c>
      <c r="CB223" s="358">
        <f>CC223+CD223</f>
        <v>20000</v>
      </c>
      <c r="CC223" s="358">
        <f>BI223</f>
        <v>20000</v>
      </c>
      <c r="CD223" s="358"/>
      <c r="CE223" s="358">
        <v>1</v>
      </c>
      <c r="CF223" s="275">
        <f>BV223</f>
        <v>20000</v>
      </c>
      <c r="CG223" s="606"/>
      <c r="CH223" s="358">
        <f>CI223+CJ223</f>
        <v>21000</v>
      </c>
      <c r="CI223" s="358">
        <v>21000</v>
      </c>
      <c r="CJ223" s="358"/>
      <c r="CK223" s="358">
        <f>CL223+CM223</f>
        <v>0</v>
      </c>
      <c r="CL223" s="358">
        <v>0</v>
      </c>
      <c r="CM223" s="358">
        <v>0</v>
      </c>
      <c r="CN223" s="358"/>
      <c r="CO223" s="358"/>
      <c r="CP223" s="358"/>
      <c r="CQ223" s="358">
        <f>CR223+CS223</f>
        <v>21000</v>
      </c>
      <c r="CR223" s="358">
        <v>21000</v>
      </c>
      <c r="CS223" s="358"/>
      <c r="CT223" s="358">
        <f>CU223+CV223</f>
        <v>0</v>
      </c>
      <c r="CU223" s="358">
        <f>CA223</f>
        <v>0</v>
      </c>
      <c r="CV223" s="358"/>
      <c r="CW223" s="358">
        <f t="shared" si="624"/>
        <v>122161.69921000001</v>
      </c>
      <c r="CX223" s="358">
        <v>122161.69921000001</v>
      </c>
      <c r="CY223" s="358"/>
      <c r="CZ223" s="358">
        <f>DA223+DB223</f>
        <v>21000</v>
      </c>
      <c r="DA223" s="358">
        <v>21000</v>
      </c>
      <c r="DB223" s="358"/>
      <c r="DC223" s="358"/>
      <c r="DD223" s="358"/>
      <c r="DE223" s="358"/>
      <c r="DF223" s="358">
        <f t="shared" si="625"/>
        <v>-34892.804860000004</v>
      </c>
      <c r="DG223" s="358">
        <f>DJ223-CX223</f>
        <v>-34892.804860000004</v>
      </c>
      <c r="DH223" s="358"/>
      <c r="DI223" s="358">
        <f>DJ223+DL223</f>
        <v>87268.894350000002</v>
      </c>
      <c r="DJ223" s="358">
        <v>87268.894350000002</v>
      </c>
      <c r="DK223" s="358"/>
      <c r="DL223" s="358"/>
      <c r="DM223" s="588">
        <f t="shared" si="527"/>
        <v>81309.281610000005</v>
      </c>
      <c r="DN223" s="590">
        <f t="shared" si="502"/>
        <v>0.93170977145535483</v>
      </c>
      <c r="DO223" s="588">
        <v>81309.281610000005</v>
      </c>
      <c r="DP223" s="588">
        <v>0</v>
      </c>
      <c r="DQ223" s="588">
        <v>0</v>
      </c>
      <c r="DR223" s="588">
        <f t="shared" si="638"/>
        <v>5959.6127399999968</v>
      </c>
      <c r="DS223" s="590">
        <f t="shared" si="628"/>
        <v>6.8290228544645212E-2</v>
      </c>
      <c r="DT223" s="588">
        <f t="shared" si="633"/>
        <v>5959.6127399999968</v>
      </c>
      <c r="DU223" s="588">
        <f t="shared" si="633"/>
        <v>0</v>
      </c>
      <c r="DV223" s="588">
        <f t="shared" si="633"/>
        <v>0</v>
      </c>
      <c r="DW223" s="588"/>
      <c r="DX223" s="358">
        <f>DZ223+EB223+ED223</f>
        <v>32272.484059999999</v>
      </c>
      <c r="DY223" s="281">
        <f t="shared" si="535"/>
        <v>0.36980512129061938</v>
      </c>
      <c r="DZ223" s="358">
        <v>32272.484059999999</v>
      </c>
      <c r="EA223" s="281">
        <f t="shared" si="640"/>
        <v>0.36980512129061938</v>
      </c>
      <c r="EB223" s="358">
        <v>0</v>
      </c>
      <c r="EC223" s="281">
        <v>0</v>
      </c>
      <c r="ED223" s="358">
        <v>0</v>
      </c>
      <c r="EE223" s="590">
        <v>0</v>
      </c>
      <c r="EF223" s="588">
        <f t="shared" si="618"/>
        <v>54996.41029</v>
      </c>
      <c r="EG223" s="227">
        <f t="shared" si="503"/>
        <v>0.63019487870938062</v>
      </c>
      <c r="EH223" s="588">
        <f t="shared" si="641"/>
        <v>54996.41029</v>
      </c>
      <c r="EI223" s="588">
        <f t="shared" si="642"/>
        <v>0</v>
      </c>
      <c r="EJ223" s="588">
        <v>0</v>
      </c>
      <c r="EK223" s="588">
        <f>ES223+EX223</f>
        <v>32272.484059999999</v>
      </c>
      <c r="EL223" s="281">
        <f t="shared" si="538"/>
        <v>0.36980512129061938</v>
      </c>
      <c r="EM223" s="281">
        <f t="shared" si="615"/>
        <v>0.39691021026104961</v>
      </c>
      <c r="EN223" s="281"/>
      <c r="EO223" s="281"/>
      <c r="EP223" s="281"/>
      <c r="EQ223" s="281"/>
      <c r="ER223" s="281"/>
      <c r="ES223" s="588">
        <f>DZ223</f>
        <v>32272.484059999999</v>
      </c>
      <c r="ET223" s="281">
        <f t="shared" ref="ET223:ET230" si="643">ES223/DJ223</f>
        <v>0.36980512129061938</v>
      </c>
      <c r="EU223" s="588"/>
      <c r="EV223" s="281"/>
      <c r="EW223" s="588"/>
      <c r="EX223" s="281"/>
      <c r="EY223" s="358">
        <f t="shared" si="517"/>
        <v>54996.41029</v>
      </c>
      <c r="EZ223" s="281">
        <f t="shared" si="496"/>
        <v>0.63019487870938062</v>
      </c>
      <c r="FA223" s="358">
        <f>DJ223-DZ223</f>
        <v>54996.41029</v>
      </c>
      <c r="FB223" s="358">
        <f>DK223-EU223</f>
        <v>0</v>
      </c>
      <c r="FC223" s="358">
        <v>0</v>
      </c>
      <c r="FD223" s="588">
        <f t="shared" ref="FD223:FD230" si="644">FF223</f>
        <v>60097.949209999999</v>
      </c>
      <c r="FE223" s="281">
        <f t="shared" si="610"/>
        <v>0.68865257956599746</v>
      </c>
      <c r="FF223" s="588">
        <v>60097.949209999999</v>
      </c>
      <c r="FG223" s="281">
        <f t="shared" ref="FG223:FG235" si="645">FF223/DJ223</f>
        <v>0.68865257956599746</v>
      </c>
      <c r="FH223" s="358"/>
      <c r="FI223" s="358"/>
      <c r="FJ223" s="358"/>
      <c r="FK223" s="358"/>
      <c r="FL223" s="588">
        <f>FN223+FO223</f>
        <v>0</v>
      </c>
      <c r="FM223" s="281">
        <f t="shared" si="616"/>
        <v>0</v>
      </c>
      <c r="FN223" s="588"/>
      <c r="FO223" s="281">
        <f t="shared" si="617"/>
        <v>0</v>
      </c>
      <c r="FP223" s="358"/>
      <c r="FQ223" s="358"/>
      <c r="FR223" s="358"/>
      <c r="FS223" s="592"/>
      <c r="FT223" s="588">
        <f t="shared" si="635"/>
        <v>0</v>
      </c>
      <c r="FU223" s="281">
        <f t="shared" si="501"/>
        <v>0</v>
      </c>
      <c r="FV223" s="588">
        <f t="shared" si="636"/>
        <v>0</v>
      </c>
      <c r="FW223" s="358">
        <f t="shared" si="637"/>
        <v>0</v>
      </c>
      <c r="FX223" s="358"/>
      <c r="FY223" s="358"/>
      <c r="FZ223" s="592"/>
      <c r="GA223" s="302" t="s">
        <v>386</v>
      </c>
    </row>
    <row r="224" spans="2:189" s="674" customFormat="1" ht="54.75" hidden="1" customHeight="1" x14ac:dyDescent="0.3">
      <c r="B224" s="218" t="s">
        <v>89</v>
      </c>
      <c r="C224" s="219" t="s">
        <v>387</v>
      </c>
      <c r="D224" s="669"/>
      <c r="E224" s="645"/>
      <c r="F224" s="645"/>
      <c r="G224" s="645"/>
      <c r="H224" s="645"/>
      <c r="I224" s="645"/>
      <c r="J224" s="645"/>
      <c r="K224" s="645"/>
      <c r="L224" s="645"/>
      <c r="M224" s="645"/>
      <c r="N224" s="645"/>
      <c r="O224" s="645"/>
      <c r="P224" s="645"/>
      <c r="Q224" s="643"/>
      <c r="R224" s="643"/>
      <c r="S224" s="643"/>
      <c r="T224" s="643"/>
      <c r="U224" s="643"/>
      <c r="V224" s="643"/>
      <c r="W224" s="643"/>
      <c r="X224" s="643"/>
      <c r="Y224" s="643"/>
      <c r="Z224" s="643"/>
      <c r="AA224" s="643"/>
      <c r="AB224" s="643"/>
      <c r="AC224" s="643"/>
      <c r="AD224" s="643"/>
      <c r="AE224" s="643"/>
      <c r="AF224" s="643"/>
      <c r="AG224" s="643"/>
      <c r="AH224" s="643"/>
      <c r="AI224" s="643"/>
      <c r="AJ224" s="643"/>
      <c r="AK224" s="643"/>
      <c r="AL224" s="643"/>
      <c r="AM224" s="670"/>
      <c r="AN224" s="670"/>
      <c r="AO224" s="641"/>
      <c r="AP224" s="671"/>
      <c r="AQ224" s="671"/>
      <c r="AR224" s="643"/>
      <c r="AS224" s="643"/>
      <c r="AT224" s="643"/>
      <c r="AU224" s="643"/>
      <c r="AV224" s="643"/>
      <c r="AW224" s="643"/>
      <c r="AX224" s="643"/>
      <c r="AY224" s="643"/>
      <c r="AZ224" s="643"/>
      <c r="BA224" s="643"/>
      <c r="BB224" s="643"/>
      <c r="BC224" s="643"/>
      <c r="BD224" s="643"/>
      <c r="BE224" s="643"/>
      <c r="BF224" s="643"/>
      <c r="BG224" s="643"/>
      <c r="BH224" s="643"/>
      <c r="BI224" s="643"/>
      <c r="BJ224" s="643"/>
      <c r="BK224" s="642"/>
      <c r="BL224" s="223"/>
      <c r="BM224" s="223"/>
      <c r="BN224" s="223"/>
      <c r="BO224" s="223"/>
      <c r="BP224" s="223"/>
      <c r="BQ224" s="223"/>
      <c r="BR224" s="223"/>
      <c r="BS224" s="223"/>
      <c r="BT224" s="223"/>
      <c r="BU224" s="223"/>
      <c r="BV224" s="643"/>
      <c r="BW224" s="643"/>
      <c r="BX224" s="643"/>
      <c r="BY224" s="643"/>
      <c r="BZ224" s="643"/>
      <c r="CA224" s="643"/>
      <c r="CB224" s="643"/>
      <c r="CC224" s="643"/>
      <c r="CD224" s="643"/>
      <c r="CE224" s="643"/>
      <c r="CF224" s="223"/>
      <c r="CG224" s="672"/>
      <c r="CH224" s="643"/>
      <c r="CI224" s="643"/>
      <c r="CJ224" s="643"/>
      <c r="CK224" s="643"/>
      <c r="CL224" s="643"/>
      <c r="CM224" s="643"/>
      <c r="CN224" s="643"/>
      <c r="CO224" s="643"/>
      <c r="CP224" s="643"/>
      <c r="CQ224" s="643"/>
      <c r="CR224" s="643"/>
      <c r="CS224" s="643"/>
      <c r="CT224" s="643"/>
      <c r="CU224" s="643"/>
      <c r="CV224" s="643"/>
      <c r="CW224" s="223">
        <f t="shared" si="624"/>
        <v>0</v>
      </c>
      <c r="CX224" s="223">
        <v>0</v>
      </c>
      <c r="CY224" s="223"/>
      <c r="CZ224" s="223"/>
      <c r="DA224" s="223"/>
      <c r="DB224" s="223"/>
      <c r="DC224" s="223"/>
      <c r="DD224" s="223"/>
      <c r="DE224" s="223"/>
      <c r="DF224" s="223">
        <f t="shared" si="625"/>
        <v>0</v>
      </c>
      <c r="DG224" s="223">
        <f>DJ224-CX224</f>
        <v>0</v>
      </c>
      <c r="DH224" s="223"/>
      <c r="DI224" s="223">
        <f>DJ224</f>
        <v>0</v>
      </c>
      <c r="DJ224" s="223">
        <f>DJ225</f>
        <v>0</v>
      </c>
      <c r="DK224" s="223"/>
      <c r="DL224" s="223"/>
      <c r="DM224" s="645">
        <f t="shared" si="527"/>
        <v>0</v>
      </c>
      <c r="DN224" s="571" t="e">
        <f t="shared" si="502"/>
        <v>#DIV/0!</v>
      </c>
      <c r="DO224" s="221">
        <f>DO225</f>
        <v>0</v>
      </c>
      <c r="DP224" s="221"/>
      <c r="DQ224" s="221"/>
      <c r="DR224" s="221">
        <f>DT224</f>
        <v>0</v>
      </c>
      <c r="DS224" s="571" t="e">
        <f t="shared" si="628"/>
        <v>#DIV/0!</v>
      </c>
      <c r="DT224" s="221">
        <f>DT225</f>
        <v>0</v>
      </c>
      <c r="DU224" s="221"/>
      <c r="DV224" s="221"/>
      <c r="DW224" s="221"/>
      <c r="DX224" s="223">
        <f>DZ224</f>
        <v>0</v>
      </c>
      <c r="DY224" s="281" t="e">
        <f t="shared" si="535"/>
        <v>#DIV/0!</v>
      </c>
      <c r="DZ224" s="223">
        <f>DZ225</f>
        <v>0</v>
      </c>
      <c r="EA224" s="281" t="e">
        <f t="shared" si="640"/>
        <v>#DIV/0!</v>
      </c>
      <c r="EB224" s="223"/>
      <c r="EC224" s="221"/>
      <c r="ED224" s="223"/>
      <c r="EE224" s="571">
        <v>0</v>
      </c>
      <c r="EF224" s="221">
        <f t="shared" si="618"/>
        <v>0</v>
      </c>
      <c r="EG224" s="227" t="e">
        <f t="shared" si="503"/>
        <v>#DIV/0!</v>
      </c>
      <c r="EH224" s="588">
        <f t="shared" si="641"/>
        <v>0</v>
      </c>
      <c r="EI224" s="588">
        <f t="shared" si="642"/>
        <v>0</v>
      </c>
      <c r="EJ224" s="221">
        <f t="shared" ref="EJ224" si="646">EJ225</f>
        <v>0</v>
      </c>
      <c r="EK224" s="221">
        <f>ES224</f>
        <v>0</v>
      </c>
      <c r="EL224" s="281" t="e">
        <f t="shared" si="538"/>
        <v>#DIV/0!</v>
      </c>
      <c r="EM224" s="227" t="e">
        <f t="shared" si="615"/>
        <v>#DIV/0!</v>
      </c>
      <c r="EN224" s="227"/>
      <c r="EO224" s="227"/>
      <c r="EP224" s="227"/>
      <c r="EQ224" s="227"/>
      <c r="ER224" s="227"/>
      <c r="ES224" s="221">
        <f>ES225</f>
        <v>0</v>
      </c>
      <c r="ET224" s="281" t="e">
        <f t="shared" si="643"/>
        <v>#DIV/0!</v>
      </c>
      <c r="EU224" s="221"/>
      <c r="EV224" s="223"/>
      <c r="EW224" s="221"/>
      <c r="EX224" s="223"/>
      <c r="EY224" s="223">
        <f t="shared" si="517"/>
        <v>0</v>
      </c>
      <c r="EZ224" s="228" t="e">
        <f t="shared" si="496"/>
        <v>#DIV/0!</v>
      </c>
      <c r="FA224" s="223">
        <f>FA225</f>
        <v>0</v>
      </c>
      <c r="FB224" s="223">
        <f t="shared" ref="FB224:FC224" si="647">FB225</f>
        <v>0</v>
      </c>
      <c r="FC224" s="223">
        <f t="shared" si="647"/>
        <v>0</v>
      </c>
      <c r="FD224" s="221">
        <f t="shared" si="644"/>
        <v>0</v>
      </c>
      <c r="FE224" s="281" t="e">
        <f t="shared" si="610"/>
        <v>#DIV/0!</v>
      </c>
      <c r="FF224" s="221">
        <f>FF225</f>
        <v>0</v>
      </c>
      <c r="FG224" s="281" t="e">
        <f t="shared" si="645"/>
        <v>#DIV/0!</v>
      </c>
      <c r="FH224" s="223"/>
      <c r="FI224" s="223"/>
      <c r="FJ224" s="223"/>
      <c r="FK224" s="223"/>
      <c r="FL224" s="221" t="e">
        <f>FN224+FO224</f>
        <v>#DIV/0!</v>
      </c>
      <c r="FM224" s="227" t="e">
        <f t="shared" si="616"/>
        <v>#DIV/0!</v>
      </c>
      <c r="FN224" s="221"/>
      <c r="FO224" s="227" t="e">
        <f t="shared" si="617"/>
        <v>#DIV/0!</v>
      </c>
      <c r="FP224" s="223"/>
      <c r="FQ224" s="223"/>
      <c r="FR224" s="223"/>
      <c r="FS224" s="572"/>
      <c r="FT224" s="588">
        <f t="shared" si="635"/>
        <v>0</v>
      </c>
      <c r="FU224" s="281" t="e">
        <f t="shared" si="501"/>
        <v>#DIV/0!</v>
      </c>
      <c r="FV224" s="588">
        <f t="shared" si="636"/>
        <v>0</v>
      </c>
      <c r="FW224" s="358">
        <f t="shared" si="637"/>
        <v>0</v>
      </c>
      <c r="FX224" s="223"/>
      <c r="FY224" s="223"/>
      <c r="FZ224" s="572"/>
      <c r="GA224" s="673"/>
    </row>
    <row r="225" spans="2:189" s="656" customFormat="1" ht="78" hidden="1" customHeight="1" x14ac:dyDescent="0.3">
      <c r="B225" s="585" t="s">
        <v>107</v>
      </c>
      <c r="C225" s="667" t="s">
        <v>388</v>
      </c>
      <c r="D225" s="668"/>
      <c r="E225" s="588"/>
      <c r="F225" s="588"/>
      <c r="G225" s="588"/>
      <c r="H225" s="588"/>
      <c r="I225" s="588"/>
      <c r="J225" s="588"/>
      <c r="K225" s="588"/>
      <c r="L225" s="588"/>
      <c r="M225" s="588"/>
      <c r="N225" s="588"/>
      <c r="O225" s="588"/>
      <c r="P225" s="588"/>
      <c r="Q225" s="358"/>
      <c r="R225" s="358"/>
      <c r="S225" s="358"/>
      <c r="T225" s="358"/>
      <c r="U225" s="358"/>
      <c r="V225" s="358"/>
      <c r="W225" s="358"/>
      <c r="X225" s="358"/>
      <c r="Y225" s="358"/>
      <c r="Z225" s="358"/>
      <c r="AA225" s="358"/>
      <c r="AB225" s="358"/>
      <c r="AC225" s="358"/>
      <c r="AD225" s="358"/>
      <c r="AE225" s="358"/>
      <c r="AF225" s="358"/>
      <c r="AG225" s="358"/>
      <c r="AH225" s="358"/>
      <c r="AI225" s="358"/>
      <c r="AJ225" s="358"/>
      <c r="AK225" s="358"/>
      <c r="AL225" s="358"/>
      <c r="AM225" s="602"/>
      <c r="AN225" s="602"/>
      <c r="AO225" s="589"/>
      <c r="AP225" s="603"/>
      <c r="AQ225" s="603"/>
      <c r="AR225" s="358"/>
      <c r="AS225" s="358"/>
      <c r="AT225" s="358"/>
      <c r="AU225" s="358"/>
      <c r="AV225" s="358"/>
      <c r="AW225" s="358"/>
      <c r="AX225" s="358"/>
      <c r="AY225" s="358"/>
      <c r="AZ225" s="358"/>
      <c r="BA225" s="358"/>
      <c r="BB225" s="358"/>
      <c r="BC225" s="358"/>
      <c r="BD225" s="358"/>
      <c r="BE225" s="358"/>
      <c r="BF225" s="358"/>
      <c r="BG225" s="358"/>
      <c r="BH225" s="358"/>
      <c r="BI225" s="358"/>
      <c r="BJ225" s="358"/>
      <c r="BK225" s="604"/>
      <c r="BL225" s="275"/>
      <c r="BM225" s="275"/>
      <c r="BN225" s="275"/>
      <c r="BO225" s="275"/>
      <c r="BP225" s="275"/>
      <c r="BQ225" s="275"/>
      <c r="BR225" s="275"/>
      <c r="BS225" s="275"/>
      <c r="BT225" s="275"/>
      <c r="BU225" s="275"/>
      <c r="BV225" s="358"/>
      <c r="BW225" s="358"/>
      <c r="BX225" s="358"/>
      <c r="BY225" s="358"/>
      <c r="BZ225" s="358"/>
      <c r="CA225" s="358"/>
      <c r="CB225" s="358"/>
      <c r="CC225" s="358"/>
      <c r="CD225" s="358"/>
      <c r="CE225" s="358"/>
      <c r="CF225" s="275"/>
      <c r="CG225" s="606"/>
      <c r="CH225" s="358"/>
      <c r="CI225" s="358"/>
      <c r="CJ225" s="358"/>
      <c r="CK225" s="358"/>
      <c r="CL225" s="358"/>
      <c r="CM225" s="358"/>
      <c r="CN225" s="358"/>
      <c r="CO225" s="358"/>
      <c r="CP225" s="358"/>
      <c r="CQ225" s="358"/>
      <c r="CR225" s="358"/>
      <c r="CS225" s="358"/>
      <c r="CT225" s="358"/>
      <c r="CU225" s="358"/>
      <c r="CV225" s="358"/>
      <c r="CW225" s="358">
        <f t="shared" si="624"/>
        <v>0</v>
      </c>
      <c r="CX225" s="358">
        <v>0</v>
      </c>
      <c r="CY225" s="358"/>
      <c r="CZ225" s="358"/>
      <c r="DA225" s="358"/>
      <c r="DB225" s="358"/>
      <c r="DC225" s="358"/>
      <c r="DD225" s="358"/>
      <c r="DE225" s="358"/>
      <c r="DF225" s="358">
        <f t="shared" si="625"/>
        <v>0</v>
      </c>
      <c r="DG225" s="358">
        <f>DJ225-CX225</f>
        <v>0</v>
      </c>
      <c r="DH225" s="358"/>
      <c r="DI225" s="358">
        <f>DJ225</f>
        <v>0</v>
      </c>
      <c r="DJ225" s="358"/>
      <c r="DK225" s="358"/>
      <c r="DL225" s="358"/>
      <c r="DM225" s="588">
        <f t="shared" si="527"/>
        <v>0</v>
      </c>
      <c r="DN225" s="590" t="e">
        <f t="shared" si="502"/>
        <v>#DIV/0!</v>
      </c>
      <c r="DO225" s="588">
        <f>DJ225</f>
        <v>0</v>
      </c>
      <c r="DP225" s="588"/>
      <c r="DQ225" s="588"/>
      <c r="DR225" s="588">
        <f>DT225</f>
        <v>0</v>
      </c>
      <c r="DS225" s="590" t="e">
        <f t="shared" si="628"/>
        <v>#DIV/0!</v>
      </c>
      <c r="DT225" s="588">
        <f>DJ225-DO225</f>
        <v>0</v>
      </c>
      <c r="DU225" s="588"/>
      <c r="DV225" s="588"/>
      <c r="DW225" s="588"/>
      <c r="DX225" s="358">
        <f>DZ225</f>
        <v>0</v>
      </c>
      <c r="DY225" s="281" t="e">
        <f t="shared" si="535"/>
        <v>#DIV/0!</v>
      </c>
      <c r="DZ225" s="358"/>
      <c r="EA225" s="281" t="e">
        <f t="shared" si="640"/>
        <v>#DIV/0!</v>
      </c>
      <c r="EB225" s="358">
        <v>0</v>
      </c>
      <c r="EC225" s="588"/>
      <c r="ED225" s="358">
        <v>0</v>
      </c>
      <c r="EE225" s="590">
        <v>0</v>
      </c>
      <c r="EF225" s="588">
        <f t="shared" si="618"/>
        <v>0</v>
      </c>
      <c r="EG225" s="227" t="e">
        <f t="shared" si="503"/>
        <v>#DIV/0!</v>
      </c>
      <c r="EH225" s="588">
        <f t="shared" si="641"/>
        <v>0</v>
      </c>
      <c r="EI225" s="588">
        <f t="shared" si="642"/>
        <v>0</v>
      </c>
      <c r="EJ225" s="588">
        <v>0</v>
      </c>
      <c r="EK225" s="588">
        <f>ES225</f>
        <v>0</v>
      </c>
      <c r="EL225" s="281" t="e">
        <f t="shared" si="538"/>
        <v>#DIV/0!</v>
      </c>
      <c r="EM225" s="281" t="e">
        <f t="shared" si="615"/>
        <v>#DIV/0!</v>
      </c>
      <c r="EN225" s="281"/>
      <c r="EO225" s="281"/>
      <c r="EP225" s="281"/>
      <c r="EQ225" s="281"/>
      <c r="ER225" s="281"/>
      <c r="ES225" s="588"/>
      <c r="ET225" s="281" t="e">
        <f t="shared" si="643"/>
        <v>#DIV/0!</v>
      </c>
      <c r="EU225" s="588"/>
      <c r="EV225" s="281"/>
      <c r="EW225" s="588"/>
      <c r="EX225" s="281"/>
      <c r="EY225" s="358">
        <f t="shared" si="517"/>
        <v>0</v>
      </c>
      <c r="EZ225" s="228" t="e">
        <f t="shared" si="496"/>
        <v>#DIV/0!</v>
      </c>
      <c r="FA225" s="358">
        <f>DJ225-ES225</f>
        <v>0</v>
      </c>
      <c r="FB225" s="358">
        <v>0</v>
      </c>
      <c r="FC225" s="358">
        <v>0</v>
      </c>
      <c r="FD225" s="588">
        <f t="shared" si="644"/>
        <v>0</v>
      </c>
      <c r="FE225" s="281" t="e">
        <f t="shared" si="610"/>
        <v>#DIV/0!</v>
      </c>
      <c r="FF225" s="588"/>
      <c r="FG225" s="281" t="e">
        <f t="shared" si="645"/>
        <v>#DIV/0!</v>
      </c>
      <c r="FH225" s="358"/>
      <c r="FI225" s="358"/>
      <c r="FJ225" s="358"/>
      <c r="FK225" s="358"/>
      <c r="FL225" s="588">
        <v>0</v>
      </c>
      <c r="FM225" s="281" t="e">
        <f t="shared" si="616"/>
        <v>#DIV/0!</v>
      </c>
      <c r="FN225" s="588"/>
      <c r="FO225" s="281" t="e">
        <f t="shared" si="617"/>
        <v>#DIV/0!</v>
      </c>
      <c r="FP225" s="358"/>
      <c r="FQ225" s="358"/>
      <c r="FR225" s="358"/>
      <c r="FS225" s="592"/>
      <c r="FT225" s="588">
        <f t="shared" si="635"/>
        <v>0</v>
      </c>
      <c r="FU225" s="281" t="e">
        <f t="shared" si="501"/>
        <v>#DIV/0!</v>
      </c>
      <c r="FV225" s="588">
        <f t="shared" si="636"/>
        <v>0</v>
      </c>
      <c r="FW225" s="358">
        <f t="shared" si="637"/>
        <v>0</v>
      </c>
      <c r="FX225" s="358"/>
      <c r="FY225" s="358"/>
      <c r="FZ225" s="592"/>
      <c r="GA225" s="658"/>
    </row>
    <row r="226" spans="2:189" s="402" customFormat="1" ht="81" hidden="1" customHeight="1" x14ac:dyDescent="0.25">
      <c r="B226" s="675" t="s">
        <v>86</v>
      </c>
      <c r="C226" s="676" t="s">
        <v>389</v>
      </c>
      <c r="D226" s="677"/>
      <c r="E226" s="678"/>
      <c r="F226" s="678"/>
      <c r="G226" s="678"/>
      <c r="H226" s="678"/>
      <c r="I226" s="678"/>
      <c r="J226" s="678"/>
      <c r="K226" s="678"/>
      <c r="L226" s="678"/>
      <c r="M226" s="678"/>
      <c r="N226" s="678"/>
      <c r="O226" s="678"/>
      <c r="P226" s="678"/>
      <c r="Q226" s="679"/>
      <c r="R226" s="679"/>
      <c r="S226" s="679"/>
      <c r="T226" s="679"/>
      <c r="U226" s="679"/>
      <c r="V226" s="679"/>
      <c r="W226" s="679"/>
      <c r="X226" s="679"/>
      <c r="Y226" s="679"/>
      <c r="Z226" s="679"/>
      <c r="AA226" s="679"/>
      <c r="AB226" s="679"/>
      <c r="AC226" s="679"/>
      <c r="AD226" s="679"/>
      <c r="AE226" s="679"/>
      <c r="AF226" s="679"/>
      <c r="AG226" s="679"/>
      <c r="AH226" s="679"/>
      <c r="AI226" s="679"/>
      <c r="AJ226" s="679"/>
      <c r="AK226" s="679"/>
      <c r="AL226" s="679"/>
      <c r="AM226" s="679"/>
      <c r="AN226" s="679"/>
      <c r="AO226" s="680"/>
      <c r="AP226" s="679"/>
      <c r="AQ226" s="679"/>
      <c r="AR226" s="679"/>
      <c r="AS226" s="679"/>
      <c r="AT226" s="679"/>
      <c r="AU226" s="679"/>
      <c r="AV226" s="679"/>
      <c r="AW226" s="679"/>
      <c r="AX226" s="679"/>
      <c r="AY226" s="679"/>
      <c r="AZ226" s="679"/>
      <c r="BA226" s="679"/>
      <c r="BB226" s="679"/>
      <c r="BC226" s="679"/>
      <c r="BD226" s="679"/>
      <c r="BE226" s="679"/>
      <c r="BF226" s="679"/>
      <c r="BG226" s="679"/>
      <c r="BH226" s="679"/>
      <c r="BI226" s="679"/>
      <c r="BJ226" s="679"/>
      <c r="BK226" s="681"/>
      <c r="BL226" s="682"/>
      <c r="BM226" s="679"/>
      <c r="BN226" s="679"/>
      <c r="BO226" s="679"/>
      <c r="BP226" s="679"/>
      <c r="BQ226" s="679"/>
      <c r="BR226" s="679"/>
      <c r="BS226" s="679"/>
      <c r="BT226" s="679"/>
      <c r="BU226" s="679"/>
      <c r="BV226" s="679"/>
      <c r="BW226" s="679"/>
      <c r="BX226" s="679"/>
      <c r="BY226" s="679"/>
      <c r="BZ226" s="679"/>
      <c r="CA226" s="679"/>
      <c r="CB226" s="679"/>
      <c r="CC226" s="679"/>
      <c r="CD226" s="679"/>
      <c r="CE226" s="682"/>
      <c r="CF226" s="682"/>
      <c r="CG226" s="679"/>
      <c r="CH226" s="679"/>
      <c r="CI226" s="679"/>
      <c r="CJ226" s="679"/>
      <c r="CK226" s="679"/>
      <c r="CL226" s="679"/>
      <c r="CM226" s="679"/>
      <c r="CN226" s="679"/>
      <c r="CO226" s="679"/>
      <c r="CP226" s="679"/>
      <c r="CQ226" s="679"/>
      <c r="CR226" s="679"/>
      <c r="CS226" s="679"/>
      <c r="CT226" s="679"/>
      <c r="CU226" s="679"/>
      <c r="CV226" s="679"/>
      <c r="CW226" s="679">
        <f>CW238</f>
        <v>919078.87049999984</v>
      </c>
      <c r="CX226" s="679">
        <f t="shared" ref="CX226:FS226" si="648">CX238</f>
        <v>919078.87049999984</v>
      </c>
      <c r="CY226" s="679">
        <f t="shared" si="648"/>
        <v>0</v>
      </c>
      <c r="CZ226" s="679">
        <f t="shared" si="648"/>
        <v>607000</v>
      </c>
      <c r="DA226" s="679">
        <f t="shared" si="648"/>
        <v>607000</v>
      </c>
      <c r="DB226" s="679">
        <f t="shared" si="648"/>
        <v>0</v>
      </c>
      <c r="DC226" s="679">
        <f t="shared" si="648"/>
        <v>0</v>
      </c>
      <c r="DD226" s="679">
        <f t="shared" si="648"/>
        <v>0</v>
      </c>
      <c r="DE226" s="679">
        <f t="shared" si="648"/>
        <v>0</v>
      </c>
      <c r="DF226" s="679">
        <f t="shared" si="648"/>
        <v>198010.60154999996</v>
      </c>
      <c r="DG226" s="679">
        <f t="shared" si="648"/>
        <v>198010.60154999996</v>
      </c>
      <c r="DH226" s="679">
        <f t="shared" si="648"/>
        <v>0</v>
      </c>
      <c r="DI226" s="679">
        <f>DJ226+DK226+DL226</f>
        <v>0</v>
      </c>
      <c r="DJ226" s="679">
        <v>0</v>
      </c>
      <c r="DK226" s="679">
        <v>0</v>
      </c>
      <c r="DL226" s="679"/>
      <c r="DM226" s="683">
        <f t="shared" si="527"/>
        <v>0</v>
      </c>
      <c r="DN226" s="684" t="e">
        <f t="shared" si="502"/>
        <v>#DIV/0!</v>
      </c>
      <c r="DO226" s="678"/>
      <c r="DP226" s="678"/>
      <c r="DQ226" s="678"/>
      <c r="DR226" s="678"/>
      <c r="DS226" s="685" t="e">
        <f t="shared" si="628"/>
        <v>#DIV/0!</v>
      </c>
      <c r="DT226" s="678"/>
      <c r="DU226" s="678"/>
      <c r="DV226" s="678"/>
      <c r="DW226" s="678"/>
      <c r="DX226" s="679">
        <v>0</v>
      </c>
      <c r="DY226" s="281" t="e">
        <f t="shared" si="535"/>
        <v>#DIV/0!</v>
      </c>
      <c r="DZ226" s="679">
        <v>0</v>
      </c>
      <c r="EA226" s="281" t="e">
        <f t="shared" si="640"/>
        <v>#DIV/0!</v>
      </c>
      <c r="EB226" s="679"/>
      <c r="EC226" s="678"/>
      <c r="ED226" s="679"/>
      <c r="EE226" s="684">
        <v>0</v>
      </c>
      <c r="EF226" s="678">
        <f t="shared" si="618"/>
        <v>0</v>
      </c>
      <c r="EG226" s="227" t="e">
        <f t="shared" si="503"/>
        <v>#DIV/0!</v>
      </c>
      <c r="EH226" s="588">
        <f t="shared" si="641"/>
        <v>0</v>
      </c>
      <c r="EI226" s="588">
        <f t="shared" si="642"/>
        <v>0</v>
      </c>
      <c r="EJ226" s="678"/>
      <c r="EK226" s="678">
        <v>0</v>
      </c>
      <c r="EL226" s="281" t="e">
        <f t="shared" si="538"/>
        <v>#DIV/0!</v>
      </c>
      <c r="EM226" s="475" t="e">
        <f t="shared" si="615"/>
        <v>#DIV/0!</v>
      </c>
      <c r="EN226" s="459"/>
      <c r="EO226" s="459"/>
      <c r="EP226" s="459"/>
      <c r="EQ226" s="459"/>
      <c r="ER226" s="459"/>
      <c r="ES226" s="678">
        <v>0</v>
      </c>
      <c r="ET226" s="281" t="e">
        <f t="shared" si="643"/>
        <v>#DIV/0!</v>
      </c>
      <c r="EU226" s="686">
        <v>0</v>
      </c>
      <c r="EV226" s="459">
        <v>0</v>
      </c>
      <c r="EW226" s="678">
        <v>0</v>
      </c>
      <c r="EX226" s="459">
        <v>0</v>
      </c>
      <c r="EY226" s="679">
        <f t="shared" si="517"/>
        <v>0</v>
      </c>
      <c r="EZ226" s="228" t="e">
        <f t="shared" si="496"/>
        <v>#DIV/0!</v>
      </c>
      <c r="FA226" s="679"/>
      <c r="FB226" s="679"/>
      <c r="FC226" s="679"/>
      <c r="FD226" s="678">
        <f t="shared" si="644"/>
        <v>0</v>
      </c>
      <c r="FE226" s="281" t="e">
        <f t="shared" si="610"/>
        <v>#DIV/0!</v>
      </c>
      <c r="FF226" s="678"/>
      <c r="FG226" s="281" t="e">
        <f t="shared" si="645"/>
        <v>#DIV/0!</v>
      </c>
      <c r="FH226" s="678"/>
      <c r="FI226" s="679"/>
      <c r="FJ226" s="678"/>
      <c r="FK226" s="679">
        <f t="shared" si="648"/>
        <v>0</v>
      </c>
      <c r="FL226" s="221">
        <f t="shared" si="648"/>
        <v>6743.3185599999997</v>
      </c>
      <c r="FM226" s="227" t="e">
        <f t="shared" si="616"/>
        <v>#DIV/0!</v>
      </c>
      <c r="FN226" s="221">
        <f t="shared" si="648"/>
        <v>6743.3185599999997</v>
      </c>
      <c r="FO226" s="227" t="e">
        <f t="shared" si="617"/>
        <v>#DIV/0!</v>
      </c>
      <c r="FP226" s="223"/>
      <c r="FQ226" s="223"/>
      <c r="FR226" s="223"/>
      <c r="FS226" s="572">
        <f t="shared" si="648"/>
        <v>0</v>
      </c>
      <c r="FT226" s="588">
        <f t="shared" si="635"/>
        <v>0</v>
      </c>
      <c r="FU226" s="281" t="e">
        <f t="shared" si="501"/>
        <v>#DIV/0!</v>
      </c>
      <c r="FV226" s="588">
        <f t="shared" si="636"/>
        <v>0</v>
      </c>
      <c r="FW226" s="358">
        <f t="shared" si="637"/>
        <v>0</v>
      </c>
      <c r="FX226" s="223"/>
      <c r="FY226" s="223"/>
      <c r="FZ226" s="572">
        <f t="shared" ref="FZ226" si="649">FZ238</f>
        <v>0</v>
      </c>
      <c r="GA226" s="400"/>
      <c r="GB226" s="401"/>
      <c r="GC226" s="401"/>
      <c r="GD226" s="401"/>
      <c r="GE226" s="401"/>
      <c r="GF226" s="401"/>
      <c r="GG226" s="401"/>
    </row>
    <row r="227" spans="2:189" s="402" customFormat="1" ht="90.75" customHeight="1" x14ac:dyDescent="0.3">
      <c r="B227" s="218" t="s">
        <v>89</v>
      </c>
      <c r="C227" s="687" t="s">
        <v>390</v>
      </c>
      <c r="D227" s="220"/>
      <c r="E227" s="221"/>
      <c r="F227" s="221"/>
      <c r="G227" s="221"/>
      <c r="H227" s="221"/>
      <c r="I227" s="221"/>
      <c r="J227" s="221"/>
      <c r="K227" s="221"/>
      <c r="L227" s="221"/>
      <c r="M227" s="221"/>
      <c r="N227" s="221"/>
      <c r="O227" s="221"/>
      <c r="P227" s="221"/>
      <c r="Q227" s="223"/>
      <c r="R227" s="223"/>
      <c r="S227" s="223"/>
      <c r="T227" s="223"/>
      <c r="U227" s="223"/>
      <c r="V227" s="223"/>
      <c r="W227" s="223"/>
      <c r="X227" s="223"/>
      <c r="Y227" s="223"/>
      <c r="Z227" s="223"/>
      <c r="AA227" s="223"/>
      <c r="AB227" s="223"/>
      <c r="AC227" s="223"/>
      <c r="AD227" s="223"/>
      <c r="AE227" s="223"/>
      <c r="AF227" s="223"/>
      <c r="AG227" s="223"/>
      <c r="AH227" s="223"/>
      <c r="AI227" s="223"/>
      <c r="AJ227" s="223"/>
      <c r="AK227" s="223"/>
      <c r="AL227" s="223"/>
      <c r="AM227" s="223"/>
      <c r="AN227" s="223"/>
      <c r="AO227" s="224"/>
      <c r="AP227" s="223"/>
      <c r="AQ227" s="223"/>
      <c r="AR227" s="223"/>
      <c r="AS227" s="223"/>
      <c r="AT227" s="223"/>
      <c r="AU227" s="223"/>
      <c r="AV227" s="223"/>
      <c r="AW227" s="223"/>
      <c r="AX227" s="223"/>
      <c r="AY227" s="223"/>
      <c r="AZ227" s="223"/>
      <c r="BA227" s="223"/>
      <c r="BB227" s="223"/>
      <c r="BC227" s="223"/>
      <c r="BD227" s="223"/>
      <c r="BE227" s="223"/>
      <c r="BF227" s="223"/>
      <c r="BG227" s="223"/>
      <c r="BH227" s="223"/>
      <c r="BI227" s="223"/>
      <c r="BJ227" s="223"/>
      <c r="BK227" s="225"/>
      <c r="BL227" s="226"/>
      <c r="BM227" s="223"/>
      <c r="BN227" s="223"/>
      <c r="BO227" s="223"/>
      <c r="BP227" s="223"/>
      <c r="BQ227" s="223"/>
      <c r="BR227" s="223"/>
      <c r="BS227" s="223"/>
      <c r="BT227" s="223"/>
      <c r="BU227" s="223"/>
      <c r="BV227" s="223"/>
      <c r="BW227" s="223"/>
      <c r="BX227" s="223"/>
      <c r="BY227" s="223"/>
      <c r="BZ227" s="223"/>
      <c r="CA227" s="223"/>
      <c r="CB227" s="223"/>
      <c r="CC227" s="223"/>
      <c r="CD227" s="223"/>
      <c r="CE227" s="226"/>
      <c r="CF227" s="226"/>
      <c r="CG227" s="223"/>
      <c r="CH227" s="223"/>
      <c r="CI227" s="223"/>
      <c r="CJ227" s="223"/>
      <c r="CK227" s="223"/>
      <c r="CL227" s="223"/>
      <c r="CM227" s="223"/>
      <c r="CN227" s="223"/>
      <c r="CO227" s="223"/>
      <c r="CP227" s="223"/>
      <c r="CQ227" s="223"/>
      <c r="CR227" s="223"/>
      <c r="CS227" s="223"/>
      <c r="CT227" s="223"/>
      <c r="CU227" s="223"/>
      <c r="CV227" s="223"/>
      <c r="CW227" s="223"/>
      <c r="CX227" s="223"/>
      <c r="CY227" s="223"/>
      <c r="CZ227" s="223"/>
      <c r="DA227" s="223"/>
      <c r="DB227" s="223"/>
      <c r="DC227" s="223"/>
      <c r="DD227" s="223"/>
      <c r="DE227" s="223"/>
      <c r="DF227" s="223"/>
      <c r="DG227" s="223"/>
      <c r="DH227" s="223"/>
      <c r="DI227" s="223">
        <f t="shared" ref="DI227:DI228" si="650">DJ227+DL227</f>
        <v>3480.7</v>
      </c>
      <c r="DJ227" s="223">
        <f>SUM(DJ228:DJ230)</f>
        <v>3480.7</v>
      </c>
      <c r="DK227" s="223"/>
      <c r="DL227" s="223"/>
      <c r="DM227" s="588"/>
      <c r="DN227" s="571"/>
      <c r="DO227" s="221"/>
      <c r="DP227" s="221"/>
      <c r="DQ227" s="221"/>
      <c r="DR227" s="221"/>
      <c r="DS227" s="590"/>
      <c r="DT227" s="221"/>
      <c r="DU227" s="221"/>
      <c r="DV227" s="221"/>
      <c r="DW227" s="221"/>
      <c r="DX227" s="223">
        <f>DZ227</f>
        <v>3467.7</v>
      </c>
      <c r="DY227" s="281">
        <f t="shared" si="535"/>
        <v>0.99626511908524151</v>
      </c>
      <c r="DZ227" s="223">
        <f>SUM(DZ228:DZ230)</f>
        <v>3467.7</v>
      </c>
      <c r="EA227" s="221"/>
      <c r="EB227" s="223"/>
      <c r="EC227" s="221"/>
      <c r="ED227" s="223"/>
      <c r="EE227" s="571"/>
      <c r="EF227" s="221">
        <f t="shared" si="618"/>
        <v>13</v>
      </c>
      <c r="EG227" s="227">
        <f t="shared" si="503"/>
        <v>3.7348809147585258E-3</v>
      </c>
      <c r="EH227" s="588">
        <f t="shared" si="641"/>
        <v>13</v>
      </c>
      <c r="EI227" s="588">
        <f t="shared" si="642"/>
        <v>0</v>
      </c>
      <c r="EJ227" s="221"/>
      <c r="EK227" s="221">
        <f>ES227</f>
        <v>3467.7</v>
      </c>
      <c r="EL227" s="227">
        <f t="shared" si="538"/>
        <v>0.99626511908524151</v>
      </c>
      <c r="EM227" s="281"/>
      <c r="EN227" s="227"/>
      <c r="EO227" s="227"/>
      <c r="EP227" s="227"/>
      <c r="EQ227" s="227"/>
      <c r="ER227" s="227"/>
      <c r="ES227" s="221">
        <f>ES228+ES229+ES230</f>
        <v>3467.7</v>
      </c>
      <c r="ET227" s="227">
        <f t="shared" si="643"/>
        <v>0.99626511908524151</v>
      </c>
      <c r="EU227" s="399"/>
      <c r="EV227" s="227"/>
      <c r="EW227" s="221"/>
      <c r="EX227" s="227"/>
      <c r="EY227" s="223">
        <f t="shared" si="517"/>
        <v>13</v>
      </c>
      <c r="EZ227" s="227">
        <f t="shared" si="496"/>
        <v>3.7348809147585258E-3</v>
      </c>
      <c r="FA227" s="223">
        <f>DJ227-ES227</f>
        <v>13</v>
      </c>
      <c r="FB227" s="223"/>
      <c r="FC227" s="223"/>
      <c r="FD227" s="221">
        <f t="shared" si="644"/>
        <v>3480.7</v>
      </c>
      <c r="FE227" s="227">
        <f t="shared" si="610"/>
        <v>1</v>
      </c>
      <c r="FF227" s="221">
        <f>FF228+FF229+FF230</f>
        <v>3480.7</v>
      </c>
      <c r="FG227" s="227">
        <f t="shared" si="645"/>
        <v>1</v>
      </c>
      <c r="FH227" s="221"/>
      <c r="FI227" s="223"/>
      <c r="FJ227" s="221"/>
      <c r="FK227" s="223"/>
      <c r="FL227" s="688"/>
      <c r="FM227" s="227"/>
      <c r="FN227" s="221"/>
      <c r="FO227" s="227"/>
      <c r="FP227" s="223"/>
      <c r="FQ227" s="223"/>
      <c r="FR227" s="223"/>
      <c r="FS227" s="572"/>
      <c r="FT227" s="221">
        <f t="shared" si="635"/>
        <v>0</v>
      </c>
      <c r="FU227" s="227">
        <f t="shared" si="501"/>
        <v>0</v>
      </c>
      <c r="FV227" s="221">
        <f t="shared" si="636"/>
        <v>0</v>
      </c>
      <c r="FW227" s="358">
        <f t="shared" si="637"/>
        <v>0</v>
      </c>
      <c r="FX227" s="223"/>
      <c r="FY227" s="223"/>
      <c r="FZ227" s="572"/>
      <c r="GA227" s="400"/>
      <c r="GB227" s="401"/>
      <c r="GC227" s="401"/>
      <c r="GD227" s="401"/>
      <c r="GE227" s="401"/>
      <c r="GF227" s="401"/>
      <c r="GG227" s="401"/>
    </row>
    <row r="228" spans="2:189" s="402" customFormat="1" ht="72" customHeight="1" x14ac:dyDescent="0.3">
      <c r="B228" s="585" t="s">
        <v>107</v>
      </c>
      <c r="C228" s="689" t="s">
        <v>391</v>
      </c>
      <c r="D228" s="220"/>
      <c r="E228" s="221"/>
      <c r="F228" s="221"/>
      <c r="G228" s="221"/>
      <c r="H228" s="221"/>
      <c r="I228" s="221"/>
      <c r="J228" s="221"/>
      <c r="K228" s="221"/>
      <c r="L228" s="221"/>
      <c r="M228" s="221"/>
      <c r="N228" s="221"/>
      <c r="O228" s="221"/>
      <c r="P228" s="221"/>
      <c r="Q228" s="223"/>
      <c r="R228" s="223"/>
      <c r="S228" s="223"/>
      <c r="T228" s="223"/>
      <c r="U228" s="223"/>
      <c r="V228" s="223"/>
      <c r="W228" s="223"/>
      <c r="X228" s="223"/>
      <c r="Y228" s="223"/>
      <c r="Z228" s="223"/>
      <c r="AA228" s="223"/>
      <c r="AB228" s="223"/>
      <c r="AC228" s="223"/>
      <c r="AD228" s="223"/>
      <c r="AE228" s="223"/>
      <c r="AF228" s="223"/>
      <c r="AG228" s="223"/>
      <c r="AH228" s="223"/>
      <c r="AI228" s="223"/>
      <c r="AJ228" s="223"/>
      <c r="AK228" s="223"/>
      <c r="AL228" s="223"/>
      <c r="AM228" s="223"/>
      <c r="AN228" s="223"/>
      <c r="AO228" s="224"/>
      <c r="AP228" s="223"/>
      <c r="AQ228" s="223"/>
      <c r="AR228" s="223"/>
      <c r="AS228" s="223"/>
      <c r="AT228" s="223"/>
      <c r="AU228" s="223"/>
      <c r="AV228" s="223"/>
      <c r="AW228" s="223"/>
      <c r="AX228" s="223"/>
      <c r="AY228" s="223"/>
      <c r="AZ228" s="223"/>
      <c r="BA228" s="223"/>
      <c r="BB228" s="223"/>
      <c r="BC228" s="223"/>
      <c r="BD228" s="223"/>
      <c r="BE228" s="223"/>
      <c r="BF228" s="223"/>
      <c r="BG228" s="223"/>
      <c r="BH228" s="223"/>
      <c r="BI228" s="223"/>
      <c r="BJ228" s="223"/>
      <c r="BK228" s="225"/>
      <c r="BL228" s="226"/>
      <c r="BM228" s="223"/>
      <c r="BN228" s="223"/>
      <c r="BO228" s="223"/>
      <c r="BP228" s="223"/>
      <c r="BQ228" s="223"/>
      <c r="BR228" s="223"/>
      <c r="BS228" s="223"/>
      <c r="BT228" s="223"/>
      <c r="BU228" s="223"/>
      <c r="BV228" s="223"/>
      <c r="BW228" s="223"/>
      <c r="BX228" s="223"/>
      <c r="BY228" s="223"/>
      <c r="BZ228" s="223"/>
      <c r="CA228" s="223"/>
      <c r="CB228" s="223"/>
      <c r="CC228" s="223"/>
      <c r="CD228" s="223"/>
      <c r="CE228" s="226"/>
      <c r="CF228" s="226"/>
      <c r="CG228" s="223"/>
      <c r="CH228" s="223"/>
      <c r="CI228" s="223"/>
      <c r="CJ228" s="223"/>
      <c r="CK228" s="223"/>
      <c r="CL228" s="223"/>
      <c r="CM228" s="223"/>
      <c r="CN228" s="223"/>
      <c r="CO228" s="223"/>
      <c r="CP228" s="223"/>
      <c r="CQ228" s="223"/>
      <c r="CR228" s="223"/>
      <c r="CS228" s="223"/>
      <c r="CT228" s="223"/>
      <c r="CU228" s="223"/>
      <c r="CV228" s="223"/>
      <c r="CW228" s="223"/>
      <c r="CX228" s="223"/>
      <c r="CY228" s="223"/>
      <c r="CZ228" s="223"/>
      <c r="DA228" s="223"/>
      <c r="DB228" s="223"/>
      <c r="DC228" s="223"/>
      <c r="DD228" s="223"/>
      <c r="DE228" s="223"/>
      <c r="DF228" s="223"/>
      <c r="DG228" s="223"/>
      <c r="DH228" s="223"/>
      <c r="DI228" s="358">
        <f t="shared" si="650"/>
        <v>3480.7</v>
      </c>
      <c r="DJ228" s="358">
        <v>3480.7</v>
      </c>
      <c r="DK228" s="223"/>
      <c r="DL228" s="223"/>
      <c r="DM228" s="588"/>
      <c r="DN228" s="571"/>
      <c r="DO228" s="221"/>
      <c r="DP228" s="221"/>
      <c r="DQ228" s="221"/>
      <c r="DR228" s="221"/>
      <c r="DS228" s="590"/>
      <c r="DT228" s="221"/>
      <c r="DU228" s="221"/>
      <c r="DV228" s="221"/>
      <c r="DW228" s="221"/>
      <c r="DX228" s="358">
        <f>DZ228</f>
        <v>3467.7</v>
      </c>
      <c r="DY228" s="281">
        <f t="shared" si="535"/>
        <v>0.99626511908524151</v>
      </c>
      <c r="DZ228" s="358">
        <v>3467.7</v>
      </c>
      <c r="EA228" s="221"/>
      <c r="EB228" s="223"/>
      <c r="EC228" s="221"/>
      <c r="ED228" s="223"/>
      <c r="EE228" s="571"/>
      <c r="EF228" s="588">
        <f t="shared" si="618"/>
        <v>13</v>
      </c>
      <c r="EG228" s="227">
        <f t="shared" si="503"/>
        <v>3.7348809147585258E-3</v>
      </c>
      <c r="EH228" s="588">
        <f t="shared" si="641"/>
        <v>13</v>
      </c>
      <c r="EI228" s="588">
        <f t="shared" si="642"/>
        <v>0</v>
      </c>
      <c r="EJ228" s="221"/>
      <c r="EK228" s="588">
        <f>ES228</f>
        <v>3467.7</v>
      </c>
      <c r="EL228" s="281">
        <f t="shared" si="538"/>
        <v>0.99626511908524151</v>
      </c>
      <c r="EM228" s="281"/>
      <c r="EN228" s="227"/>
      <c r="EO228" s="227"/>
      <c r="EP228" s="227"/>
      <c r="EQ228" s="227"/>
      <c r="ER228" s="227"/>
      <c r="ES228" s="588">
        <v>3467.7</v>
      </c>
      <c r="ET228" s="281">
        <f t="shared" si="643"/>
        <v>0.99626511908524151</v>
      </c>
      <c r="EU228" s="399"/>
      <c r="EV228" s="227"/>
      <c r="EW228" s="221"/>
      <c r="EX228" s="227"/>
      <c r="EY228" s="358">
        <f t="shared" si="517"/>
        <v>13</v>
      </c>
      <c r="EZ228" s="281">
        <f t="shared" si="496"/>
        <v>3.7348809147585258E-3</v>
      </c>
      <c r="FA228" s="358">
        <f>DJ228-DZ228</f>
        <v>13</v>
      </c>
      <c r="FB228" s="223"/>
      <c r="FC228" s="223"/>
      <c r="FD228" s="588">
        <f t="shared" si="644"/>
        <v>3480.7</v>
      </c>
      <c r="FE228" s="281">
        <f t="shared" si="610"/>
        <v>1</v>
      </c>
      <c r="FF228" s="588">
        <v>3480.7</v>
      </c>
      <c r="FG228" s="281">
        <f t="shared" si="645"/>
        <v>1</v>
      </c>
      <c r="FH228" s="221"/>
      <c r="FI228" s="223"/>
      <c r="FJ228" s="221"/>
      <c r="FK228" s="223"/>
      <c r="FL228" s="688"/>
      <c r="FM228" s="227"/>
      <c r="FN228" s="221"/>
      <c r="FO228" s="227"/>
      <c r="FP228" s="223"/>
      <c r="FQ228" s="223"/>
      <c r="FR228" s="223"/>
      <c r="FS228" s="572"/>
      <c r="FT228" s="588">
        <f t="shared" si="635"/>
        <v>0</v>
      </c>
      <c r="FU228" s="281">
        <f t="shared" si="501"/>
        <v>0</v>
      </c>
      <c r="FV228" s="588">
        <f t="shared" si="636"/>
        <v>0</v>
      </c>
      <c r="FW228" s="358">
        <f t="shared" si="637"/>
        <v>0</v>
      </c>
      <c r="FX228" s="223"/>
      <c r="FY228" s="223"/>
      <c r="FZ228" s="572"/>
      <c r="GA228" s="302" t="s">
        <v>392</v>
      </c>
      <c r="GB228" s="401"/>
      <c r="GC228" s="401"/>
      <c r="GD228" s="401"/>
      <c r="GE228" s="401"/>
      <c r="GF228" s="401"/>
      <c r="GG228" s="401"/>
    </row>
    <row r="229" spans="2:189" s="402" customFormat="1" ht="85.5" hidden="1" customHeight="1" x14ac:dyDescent="0.25">
      <c r="B229" s="585" t="s">
        <v>108</v>
      </c>
      <c r="C229" s="277" t="s">
        <v>393</v>
      </c>
      <c r="D229" s="220"/>
      <c r="E229" s="221"/>
      <c r="F229" s="221"/>
      <c r="G229" s="221"/>
      <c r="H229" s="221"/>
      <c r="I229" s="221"/>
      <c r="J229" s="221"/>
      <c r="K229" s="221"/>
      <c r="L229" s="221"/>
      <c r="M229" s="221"/>
      <c r="N229" s="221"/>
      <c r="O229" s="221"/>
      <c r="P229" s="221"/>
      <c r="Q229" s="223"/>
      <c r="R229" s="223"/>
      <c r="S229" s="223"/>
      <c r="T229" s="223"/>
      <c r="U229" s="223"/>
      <c r="V229" s="223"/>
      <c r="W229" s="223"/>
      <c r="X229" s="223"/>
      <c r="Y229" s="223"/>
      <c r="Z229" s="223"/>
      <c r="AA229" s="223"/>
      <c r="AB229" s="223"/>
      <c r="AC229" s="223"/>
      <c r="AD229" s="223"/>
      <c r="AE229" s="223"/>
      <c r="AF229" s="223"/>
      <c r="AG229" s="223"/>
      <c r="AH229" s="223"/>
      <c r="AI229" s="223"/>
      <c r="AJ229" s="223"/>
      <c r="AK229" s="223"/>
      <c r="AL229" s="223"/>
      <c r="AM229" s="223"/>
      <c r="AN229" s="223"/>
      <c r="AO229" s="224"/>
      <c r="AP229" s="223"/>
      <c r="AQ229" s="223"/>
      <c r="AR229" s="223"/>
      <c r="AS229" s="223"/>
      <c r="AT229" s="223"/>
      <c r="AU229" s="223"/>
      <c r="AV229" s="223"/>
      <c r="AW229" s="223"/>
      <c r="AX229" s="223"/>
      <c r="AY229" s="223"/>
      <c r="AZ229" s="223"/>
      <c r="BA229" s="223"/>
      <c r="BB229" s="223"/>
      <c r="BC229" s="223"/>
      <c r="BD229" s="223"/>
      <c r="BE229" s="223"/>
      <c r="BF229" s="223"/>
      <c r="BG229" s="223"/>
      <c r="BH229" s="223"/>
      <c r="BI229" s="223"/>
      <c r="BJ229" s="223"/>
      <c r="BK229" s="225"/>
      <c r="BL229" s="226"/>
      <c r="BM229" s="223"/>
      <c r="BN229" s="223"/>
      <c r="BO229" s="223"/>
      <c r="BP229" s="223"/>
      <c r="BQ229" s="223"/>
      <c r="BR229" s="223"/>
      <c r="BS229" s="223"/>
      <c r="BT229" s="223"/>
      <c r="BU229" s="223"/>
      <c r="BV229" s="223"/>
      <c r="BW229" s="223"/>
      <c r="BX229" s="223"/>
      <c r="BY229" s="223"/>
      <c r="BZ229" s="223"/>
      <c r="CA229" s="223"/>
      <c r="CB229" s="223"/>
      <c r="CC229" s="223"/>
      <c r="CD229" s="223"/>
      <c r="CE229" s="226"/>
      <c r="CF229" s="226"/>
      <c r="CG229" s="223"/>
      <c r="CH229" s="223"/>
      <c r="CI229" s="223"/>
      <c r="CJ229" s="223"/>
      <c r="CK229" s="223"/>
      <c r="CL229" s="223"/>
      <c r="CM229" s="223"/>
      <c r="CN229" s="223"/>
      <c r="CO229" s="223"/>
      <c r="CP229" s="223"/>
      <c r="CQ229" s="223"/>
      <c r="CR229" s="223"/>
      <c r="CS229" s="223"/>
      <c r="CT229" s="223"/>
      <c r="CU229" s="223"/>
      <c r="CV229" s="223"/>
      <c r="CW229" s="223"/>
      <c r="CX229" s="223"/>
      <c r="CY229" s="223"/>
      <c r="CZ229" s="223"/>
      <c r="DA229" s="223"/>
      <c r="DB229" s="223"/>
      <c r="DC229" s="223"/>
      <c r="DD229" s="223"/>
      <c r="DE229" s="223"/>
      <c r="DF229" s="223"/>
      <c r="DG229" s="223"/>
      <c r="DH229" s="223"/>
      <c r="DI229" s="358">
        <f>DJ229</f>
        <v>0</v>
      </c>
      <c r="DJ229" s="358">
        <v>0</v>
      </c>
      <c r="DK229" s="223"/>
      <c r="DL229" s="223"/>
      <c r="DM229" s="588"/>
      <c r="DN229" s="571"/>
      <c r="DO229" s="221"/>
      <c r="DP229" s="221"/>
      <c r="DQ229" s="221"/>
      <c r="DR229" s="221"/>
      <c r="DS229" s="590"/>
      <c r="DT229" s="221"/>
      <c r="DU229" s="221"/>
      <c r="DV229" s="221"/>
      <c r="DW229" s="221"/>
      <c r="DX229" s="223"/>
      <c r="DY229" s="221"/>
      <c r="DZ229" s="223"/>
      <c r="EA229" s="221"/>
      <c r="EB229" s="223"/>
      <c r="EC229" s="221"/>
      <c r="ED229" s="223"/>
      <c r="EE229" s="571"/>
      <c r="EF229" s="588"/>
      <c r="EG229" s="227" t="e">
        <f t="shared" si="503"/>
        <v>#DIV/0!</v>
      </c>
      <c r="EH229" s="588"/>
      <c r="EI229" s="221"/>
      <c r="EJ229" s="221"/>
      <c r="EK229" s="588">
        <v>0</v>
      </c>
      <c r="EL229" s="281" t="e">
        <f t="shared" si="538"/>
        <v>#DIV/0!</v>
      </c>
      <c r="EM229" s="281"/>
      <c r="EN229" s="227"/>
      <c r="EO229" s="227"/>
      <c r="EP229" s="227"/>
      <c r="EQ229" s="227"/>
      <c r="ER229" s="227"/>
      <c r="ES229" s="588">
        <v>0</v>
      </c>
      <c r="ET229" s="281" t="e">
        <f t="shared" si="643"/>
        <v>#DIV/0!</v>
      </c>
      <c r="EU229" s="399"/>
      <c r="EV229" s="227"/>
      <c r="EW229" s="221"/>
      <c r="EX229" s="227"/>
      <c r="EY229" s="358"/>
      <c r="EZ229" s="228" t="e">
        <f t="shared" si="496"/>
        <v>#DIV/0!</v>
      </c>
      <c r="FA229" s="358"/>
      <c r="FB229" s="223"/>
      <c r="FC229" s="223"/>
      <c r="FD229" s="588">
        <f t="shared" si="644"/>
        <v>0</v>
      </c>
      <c r="FE229" s="281" t="e">
        <f t="shared" si="610"/>
        <v>#DIV/0!</v>
      </c>
      <c r="FF229" s="588">
        <v>0</v>
      </c>
      <c r="FG229" s="281" t="e">
        <f t="shared" si="645"/>
        <v>#DIV/0!</v>
      </c>
      <c r="FH229" s="221"/>
      <c r="FI229" s="223"/>
      <c r="FJ229" s="221"/>
      <c r="FK229" s="223"/>
      <c r="FL229" s="688"/>
      <c r="FM229" s="227"/>
      <c r="FN229" s="221"/>
      <c r="FO229" s="227"/>
      <c r="FP229" s="223"/>
      <c r="FQ229" s="223"/>
      <c r="FR229" s="223"/>
      <c r="FS229" s="572"/>
      <c r="FT229" s="688"/>
      <c r="FU229" s="281" t="e">
        <f t="shared" si="501"/>
        <v>#DIV/0!</v>
      </c>
      <c r="FV229" s="221"/>
      <c r="FW229" s="223"/>
      <c r="FX229" s="223"/>
      <c r="FY229" s="223"/>
      <c r="FZ229" s="572"/>
      <c r="GA229" s="400"/>
      <c r="GB229" s="401"/>
      <c r="GC229" s="401"/>
      <c r="GD229" s="401"/>
      <c r="GE229" s="401"/>
      <c r="GF229" s="401"/>
      <c r="GG229" s="401"/>
    </row>
    <row r="230" spans="2:189" s="402" customFormat="1" ht="81.75" hidden="1" customHeight="1" x14ac:dyDescent="0.25">
      <c r="B230" s="690" t="s">
        <v>129</v>
      </c>
      <c r="C230" s="691" t="s">
        <v>394</v>
      </c>
      <c r="D230" s="692"/>
      <c r="E230" s="693"/>
      <c r="F230" s="693"/>
      <c r="G230" s="693"/>
      <c r="H230" s="693"/>
      <c r="I230" s="693"/>
      <c r="J230" s="693"/>
      <c r="K230" s="693"/>
      <c r="L230" s="693"/>
      <c r="M230" s="693"/>
      <c r="N230" s="693"/>
      <c r="O230" s="693"/>
      <c r="P230" s="693"/>
      <c r="Q230" s="694"/>
      <c r="R230" s="694"/>
      <c r="S230" s="694"/>
      <c r="T230" s="694"/>
      <c r="U230" s="694"/>
      <c r="V230" s="694"/>
      <c r="W230" s="694"/>
      <c r="X230" s="694"/>
      <c r="Y230" s="694"/>
      <c r="Z230" s="694"/>
      <c r="AA230" s="694"/>
      <c r="AB230" s="694"/>
      <c r="AC230" s="694"/>
      <c r="AD230" s="694"/>
      <c r="AE230" s="694"/>
      <c r="AF230" s="694"/>
      <c r="AG230" s="694"/>
      <c r="AH230" s="694"/>
      <c r="AI230" s="694"/>
      <c r="AJ230" s="694"/>
      <c r="AK230" s="694"/>
      <c r="AL230" s="694"/>
      <c r="AM230" s="694"/>
      <c r="AN230" s="694"/>
      <c r="AO230" s="695"/>
      <c r="AP230" s="694"/>
      <c r="AQ230" s="694"/>
      <c r="AR230" s="694"/>
      <c r="AS230" s="694"/>
      <c r="AT230" s="694"/>
      <c r="AU230" s="694"/>
      <c r="AV230" s="694"/>
      <c r="AW230" s="694"/>
      <c r="AX230" s="694"/>
      <c r="AY230" s="694"/>
      <c r="AZ230" s="694"/>
      <c r="BA230" s="694"/>
      <c r="BB230" s="694"/>
      <c r="BC230" s="694"/>
      <c r="BD230" s="694"/>
      <c r="BE230" s="694"/>
      <c r="BF230" s="694"/>
      <c r="BG230" s="694"/>
      <c r="BH230" s="694"/>
      <c r="BI230" s="694"/>
      <c r="BJ230" s="694"/>
      <c r="BK230" s="696"/>
      <c r="BL230" s="697"/>
      <c r="BM230" s="694"/>
      <c r="BN230" s="694"/>
      <c r="BO230" s="694"/>
      <c r="BP230" s="694"/>
      <c r="BQ230" s="694"/>
      <c r="BR230" s="694"/>
      <c r="BS230" s="694"/>
      <c r="BT230" s="694"/>
      <c r="BU230" s="694"/>
      <c r="BV230" s="694"/>
      <c r="BW230" s="694"/>
      <c r="BX230" s="694"/>
      <c r="BY230" s="694"/>
      <c r="BZ230" s="694"/>
      <c r="CA230" s="694"/>
      <c r="CB230" s="694"/>
      <c r="CC230" s="694"/>
      <c r="CD230" s="694"/>
      <c r="CE230" s="697"/>
      <c r="CF230" s="697"/>
      <c r="CG230" s="694"/>
      <c r="CH230" s="694"/>
      <c r="CI230" s="694"/>
      <c r="CJ230" s="694"/>
      <c r="CK230" s="694"/>
      <c r="CL230" s="694"/>
      <c r="CM230" s="694"/>
      <c r="CN230" s="694"/>
      <c r="CO230" s="694"/>
      <c r="CP230" s="694"/>
      <c r="CQ230" s="694"/>
      <c r="CR230" s="694"/>
      <c r="CS230" s="694"/>
      <c r="CT230" s="694"/>
      <c r="CU230" s="694"/>
      <c r="CV230" s="694"/>
      <c r="CW230" s="694"/>
      <c r="CX230" s="694"/>
      <c r="CY230" s="694"/>
      <c r="CZ230" s="694"/>
      <c r="DA230" s="694"/>
      <c r="DB230" s="694"/>
      <c r="DC230" s="694"/>
      <c r="DD230" s="694"/>
      <c r="DE230" s="694"/>
      <c r="DF230" s="694"/>
      <c r="DG230" s="694"/>
      <c r="DH230" s="694"/>
      <c r="DI230" s="698">
        <f>DJ230</f>
        <v>0</v>
      </c>
      <c r="DJ230" s="698">
        <v>0</v>
      </c>
      <c r="DK230" s="694"/>
      <c r="DL230" s="694"/>
      <c r="DM230" s="699"/>
      <c r="DN230" s="700"/>
      <c r="DO230" s="693"/>
      <c r="DP230" s="693"/>
      <c r="DQ230" s="693"/>
      <c r="DR230" s="693"/>
      <c r="DS230" s="701"/>
      <c r="DT230" s="693"/>
      <c r="DU230" s="693"/>
      <c r="DV230" s="693"/>
      <c r="DW230" s="693"/>
      <c r="DX230" s="694"/>
      <c r="DY230" s="693"/>
      <c r="DZ230" s="694"/>
      <c r="EA230" s="693"/>
      <c r="EB230" s="694"/>
      <c r="EC230" s="693"/>
      <c r="ED230" s="694"/>
      <c r="EE230" s="700"/>
      <c r="EF230" s="702"/>
      <c r="EG230" s="227" t="e">
        <f t="shared" si="503"/>
        <v>#DIV/0!</v>
      </c>
      <c r="EH230" s="699"/>
      <c r="EI230" s="703"/>
      <c r="EJ230" s="703"/>
      <c r="EK230" s="588">
        <v>0</v>
      </c>
      <c r="EL230" s="281" t="e">
        <f t="shared" si="538"/>
        <v>#DIV/0!</v>
      </c>
      <c r="EM230" s="704"/>
      <c r="EN230" s="705"/>
      <c r="EO230" s="705"/>
      <c r="EP230" s="705"/>
      <c r="EQ230" s="705"/>
      <c r="ER230" s="705"/>
      <c r="ES230" s="588">
        <v>0</v>
      </c>
      <c r="ET230" s="281" t="e">
        <f t="shared" si="643"/>
        <v>#DIV/0!</v>
      </c>
      <c r="EU230" s="706"/>
      <c r="EV230" s="705"/>
      <c r="EW230" s="693"/>
      <c r="EX230" s="705"/>
      <c r="EY230" s="707"/>
      <c r="EZ230" s="228" t="e">
        <f t="shared" si="496"/>
        <v>#DIV/0!</v>
      </c>
      <c r="FA230" s="698"/>
      <c r="FB230" s="708"/>
      <c r="FC230" s="708"/>
      <c r="FD230" s="588">
        <f t="shared" si="644"/>
        <v>0</v>
      </c>
      <c r="FE230" s="281" t="e">
        <f t="shared" si="610"/>
        <v>#DIV/0!</v>
      </c>
      <c r="FF230" s="588">
        <v>0</v>
      </c>
      <c r="FG230" s="281" t="e">
        <f t="shared" si="645"/>
        <v>#DIV/0!</v>
      </c>
      <c r="FH230" s="693"/>
      <c r="FI230" s="694"/>
      <c r="FJ230" s="693"/>
      <c r="FK230" s="709"/>
      <c r="FL230" s="688"/>
      <c r="FM230" s="227"/>
      <c r="FN230" s="221"/>
      <c r="FO230" s="227"/>
      <c r="FP230" s="223"/>
      <c r="FQ230" s="223"/>
      <c r="FR230" s="223"/>
      <c r="FS230" s="572"/>
      <c r="FT230" s="688"/>
      <c r="FU230" s="281" t="e">
        <f t="shared" si="501"/>
        <v>#DIV/0!</v>
      </c>
      <c r="FV230" s="221"/>
      <c r="FW230" s="223"/>
      <c r="FX230" s="223"/>
      <c r="FY230" s="223"/>
      <c r="FZ230" s="572"/>
      <c r="GA230" s="400"/>
      <c r="GB230" s="401"/>
      <c r="GC230" s="401"/>
      <c r="GD230" s="401"/>
      <c r="GE230" s="401"/>
      <c r="GF230" s="401"/>
      <c r="GG230" s="401"/>
    </row>
    <row r="231" spans="2:189" s="402" customFormat="1" ht="35.25" hidden="1" customHeight="1" x14ac:dyDescent="0.25">
      <c r="B231" s="303" t="s">
        <v>395</v>
      </c>
      <c r="C231" s="352" t="s">
        <v>333</v>
      </c>
      <c r="D231" s="220"/>
      <c r="E231" s="221"/>
      <c r="F231" s="221"/>
      <c r="G231" s="221"/>
      <c r="H231" s="221"/>
      <c r="I231" s="221"/>
      <c r="J231" s="221"/>
      <c r="K231" s="221"/>
      <c r="L231" s="221"/>
      <c r="M231" s="221"/>
      <c r="N231" s="221"/>
      <c r="O231" s="221"/>
      <c r="P231" s="221"/>
      <c r="Q231" s="223"/>
      <c r="R231" s="223"/>
      <c r="S231" s="223"/>
      <c r="T231" s="223"/>
      <c r="U231" s="223"/>
      <c r="V231" s="223"/>
      <c r="W231" s="223"/>
      <c r="X231" s="223"/>
      <c r="Y231" s="223"/>
      <c r="Z231" s="223"/>
      <c r="AA231" s="223"/>
      <c r="AB231" s="223"/>
      <c r="AC231" s="223"/>
      <c r="AD231" s="223"/>
      <c r="AE231" s="223"/>
      <c r="AF231" s="223"/>
      <c r="AG231" s="223"/>
      <c r="AH231" s="223"/>
      <c r="AI231" s="223"/>
      <c r="AJ231" s="223"/>
      <c r="AK231" s="223"/>
      <c r="AL231" s="223"/>
      <c r="AM231" s="223"/>
      <c r="AN231" s="223"/>
      <c r="AO231" s="224"/>
      <c r="AP231" s="223"/>
      <c r="AQ231" s="223"/>
      <c r="AR231" s="223"/>
      <c r="AS231" s="223"/>
      <c r="AT231" s="223"/>
      <c r="AU231" s="223"/>
      <c r="AV231" s="223"/>
      <c r="AW231" s="223"/>
      <c r="AX231" s="223"/>
      <c r="AY231" s="223"/>
      <c r="AZ231" s="223"/>
      <c r="BA231" s="223"/>
      <c r="BB231" s="223"/>
      <c r="BC231" s="223"/>
      <c r="BD231" s="223"/>
      <c r="BE231" s="223"/>
      <c r="BF231" s="223"/>
      <c r="BG231" s="223"/>
      <c r="BH231" s="223"/>
      <c r="BI231" s="223"/>
      <c r="BJ231" s="223"/>
      <c r="BK231" s="225"/>
      <c r="BL231" s="226"/>
      <c r="BM231" s="223"/>
      <c r="BN231" s="223"/>
      <c r="BO231" s="223"/>
      <c r="BP231" s="223"/>
      <c r="BQ231" s="223"/>
      <c r="BR231" s="223"/>
      <c r="BS231" s="223"/>
      <c r="BT231" s="223"/>
      <c r="BU231" s="223"/>
      <c r="BV231" s="223"/>
      <c r="BW231" s="223"/>
      <c r="BX231" s="223"/>
      <c r="BY231" s="223"/>
      <c r="BZ231" s="223"/>
      <c r="CA231" s="223"/>
      <c r="CB231" s="223"/>
      <c r="CC231" s="223"/>
      <c r="CD231" s="223"/>
      <c r="CE231" s="226"/>
      <c r="CF231" s="226"/>
      <c r="CG231" s="223"/>
      <c r="CH231" s="223"/>
      <c r="CI231" s="223"/>
      <c r="CJ231" s="223"/>
      <c r="CK231" s="223"/>
      <c r="CL231" s="223"/>
      <c r="CM231" s="223"/>
      <c r="CN231" s="223"/>
      <c r="CO231" s="223"/>
      <c r="CP231" s="223"/>
      <c r="CQ231" s="223"/>
      <c r="CR231" s="223"/>
      <c r="CS231" s="223"/>
      <c r="CT231" s="223"/>
      <c r="CU231" s="223"/>
      <c r="CV231" s="223"/>
      <c r="CW231" s="223"/>
      <c r="CX231" s="223"/>
      <c r="CY231" s="223"/>
      <c r="CZ231" s="223"/>
      <c r="DA231" s="223"/>
      <c r="DB231" s="223"/>
      <c r="DC231" s="223"/>
      <c r="DD231" s="223"/>
      <c r="DE231" s="223"/>
      <c r="DF231" s="223"/>
      <c r="DG231" s="223"/>
      <c r="DH231" s="223"/>
      <c r="DI231" s="307">
        <f>DJ231</f>
        <v>0</v>
      </c>
      <c r="DJ231" s="307">
        <v>0</v>
      </c>
      <c r="DK231" s="223"/>
      <c r="DL231" s="223"/>
      <c r="DM231" s="588"/>
      <c r="DN231" s="571"/>
      <c r="DO231" s="221"/>
      <c r="DP231" s="221"/>
      <c r="DQ231" s="221"/>
      <c r="DR231" s="221"/>
      <c r="DS231" s="590"/>
      <c r="DT231" s="221"/>
      <c r="DU231" s="221"/>
      <c r="DV231" s="221"/>
      <c r="DW231" s="221"/>
      <c r="DX231" s="223"/>
      <c r="DY231" s="221"/>
      <c r="DZ231" s="223"/>
      <c r="EA231" s="221"/>
      <c r="EB231" s="223"/>
      <c r="EC231" s="221"/>
      <c r="ED231" s="223"/>
      <c r="EE231" s="571"/>
      <c r="EF231" s="588"/>
      <c r="EG231" s="227" t="e">
        <f t="shared" si="503"/>
        <v>#DIV/0!</v>
      </c>
      <c r="EH231" s="588"/>
      <c r="EI231" s="221"/>
      <c r="EJ231" s="221"/>
      <c r="EK231" s="221"/>
      <c r="EL231" s="227"/>
      <c r="EM231" s="281"/>
      <c r="EN231" s="227"/>
      <c r="EO231" s="227"/>
      <c r="EP231" s="227"/>
      <c r="EQ231" s="227"/>
      <c r="ER231" s="227"/>
      <c r="ES231" s="221"/>
      <c r="ET231" s="227"/>
      <c r="EU231" s="399"/>
      <c r="EV231" s="227"/>
      <c r="EW231" s="221"/>
      <c r="EX231" s="227"/>
      <c r="EY231" s="358"/>
      <c r="EZ231" s="228" t="e">
        <f t="shared" si="496"/>
        <v>#DIV/0!</v>
      </c>
      <c r="FA231" s="358"/>
      <c r="FB231" s="223"/>
      <c r="FC231" s="223"/>
      <c r="FD231" s="221"/>
      <c r="FE231" s="227" t="e">
        <f t="shared" si="610"/>
        <v>#DIV/0!</v>
      </c>
      <c r="FF231" s="221"/>
      <c r="FG231" s="227" t="e">
        <f t="shared" si="645"/>
        <v>#DIV/0!</v>
      </c>
      <c r="FH231" s="221"/>
      <c r="FI231" s="223"/>
      <c r="FJ231" s="221"/>
      <c r="FK231" s="223"/>
      <c r="FL231" s="688"/>
      <c r="FM231" s="227"/>
      <c r="FN231" s="221"/>
      <c r="FO231" s="227"/>
      <c r="FP231" s="223"/>
      <c r="FQ231" s="223"/>
      <c r="FR231" s="223"/>
      <c r="FS231" s="572"/>
      <c r="FT231" s="688"/>
      <c r="FU231" s="227" t="e">
        <f t="shared" si="501"/>
        <v>#DIV/0!</v>
      </c>
      <c r="FV231" s="221"/>
      <c r="FW231" s="223"/>
      <c r="FX231" s="223"/>
      <c r="FY231" s="223"/>
      <c r="FZ231" s="572"/>
      <c r="GA231" s="400"/>
      <c r="GB231" s="401"/>
      <c r="GC231" s="401"/>
      <c r="GD231" s="401"/>
      <c r="GE231" s="401"/>
      <c r="GF231" s="401"/>
      <c r="GG231" s="401"/>
    </row>
    <row r="232" spans="2:189" s="402" customFormat="1" ht="30.75" hidden="1" customHeight="1" x14ac:dyDescent="0.25">
      <c r="B232" s="303" t="s">
        <v>396</v>
      </c>
      <c r="C232" s="314" t="s">
        <v>397</v>
      </c>
      <c r="D232" s="220"/>
      <c r="E232" s="221"/>
      <c r="F232" s="221"/>
      <c r="G232" s="221"/>
      <c r="H232" s="221"/>
      <c r="I232" s="221"/>
      <c r="J232" s="221"/>
      <c r="K232" s="221"/>
      <c r="L232" s="221"/>
      <c r="M232" s="221"/>
      <c r="N232" s="221"/>
      <c r="O232" s="221"/>
      <c r="P232" s="221"/>
      <c r="Q232" s="223"/>
      <c r="R232" s="223"/>
      <c r="S232" s="223"/>
      <c r="T232" s="223"/>
      <c r="U232" s="223"/>
      <c r="V232" s="223"/>
      <c r="W232" s="223"/>
      <c r="X232" s="223"/>
      <c r="Y232" s="223"/>
      <c r="Z232" s="223"/>
      <c r="AA232" s="223"/>
      <c r="AB232" s="223"/>
      <c r="AC232" s="223"/>
      <c r="AD232" s="223"/>
      <c r="AE232" s="223"/>
      <c r="AF232" s="223"/>
      <c r="AG232" s="223"/>
      <c r="AH232" s="223"/>
      <c r="AI232" s="223"/>
      <c r="AJ232" s="223"/>
      <c r="AK232" s="223"/>
      <c r="AL232" s="223"/>
      <c r="AM232" s="223"/>
      <c r="AN232" s="223"/>
      <c r="AO232" s="224"/>
      <c r="AP232" s="223"/>
      <c r="AQ232" s="223"/>
      <c r="AR232" s="223"/>
      <c r="AS232" s="223"/>
      <c r="AT232" s="223"/>
      <c r="AU232" s="223"/>
      <c r="AV232" s="223"/>
      <c r="AW232" s="223"/>
      <c r="AX232" s="223"/>
      <c r="AY232" s="223"/>
      <c r="AZ232" s="223"/>
      <c r="BA232" s="223"/>
      <c r="BB232" s="223"/>
      <c r="BC232" s="223"/>
      <c r="BD232" s="223"/>
      <c r="BE232" s="223"/>
      <c r="BF232" s="223"/>
      <c r="BG232" s="223"/>
      <c r="BH232" s="223"/>
      <c r="BI232" s="223"/>
      <c r="BJ232" s="223"/>
      <c r="BK232" s="225"/>
      <c r="BL232" s="226"/>
      <c r="BM232" s="223"/>
      <c r="BN232" s="223"/>
      <c r="BO232" s="223"/>
      <c r="BP232" s="223"/>
      <c r="BQ232" s="223"/>
      <c r="BR232" s="223"/>
      <c r="BS232" s="223"/>
      <c r="BT232" s="223"/>
      <c r="BU232" s="223"/>
      <c r="BV232" s="223"/>
      <c r="BW232" s="223"/>
      <c r="BX232" s="223"/>
      <c r="BY232" s="223"/>
      <c r="BZ232" s="223"/>
      <c r="CA232" s="223"/>
      <c r="CB232" s="223"/>
      <c r="CC232" s="223"/>
      <c r="CD232" s="223"/>
      <c r="CE232" s="226"/>
      <c r="CF232" s="226"/>
      <c r="CG232" s="223"/>
      <c r="CH232" s="223"/>
      <c r="CI232" s="223"/>
      <c r="CJ232" s="223"/>
      <c r="CK232" s="223"/>
      <c r="CL232" s="223"/>
      <c r="CM232" s="223"/>
      <c r="CN232" s="223"/>
      <c r="CO232" s="223"/>
      <c r="CP232" s="223"/>
      <c r="CQ232" s="223"/>
      <c r="CR232" s="223"/>
      <c r="CS232" s="223"/>
      <c r="CT232" s="223"/>
      <c r="CU232" s="223"/>
      <c r="CV232" s="223"/>
      <c r="CW232" s="223"/>
      <c r="CX232" s="223"/>
      <c r="CY232" s="223"/>
      <c r="CZ232" s="223"/>
      <c r="DA232" s="223"/>
      <c r="DB232" s="223"/>
      <c r="DC232" s="223"/>
      <c r="DD232" s="223"/>
      <c r="DE232" s="223"/>
      <c r="DF232" s="223"/>
      <c r="DG232" s="223"/>
      <c r="DH232" s="223"/>
      <c r="DI232" s="307">
        <f>DJ232</f>
        <v>0</v>
      </c>
      <c r="DJ232" s="307">
        <v>0</v>
      </c>
      <c r="DK232" s="223"/>
      <c r="DL232" s="223"/>
      <c r="DM232" s="588"/>
      <c r="DN232" s="571"/>
      <c r="DO232" s="221"/>
      <c r="DP232" s="221"/>
      <c r="DQ232" s="221"/>
      <c r="DR232" s="221"/>
      <c r="DS232" s="590"/>
      <c r="DT232" s="221"/>
      <c r="DU232" s="221"/>
      <c r="DV232" s="221"/>
      <c r="DW232" s="221"/>
      <c r="DX232" s="223"/>
      <c r="DY232" s="221"/>
      <c r="DZ232" s="223"/>
      <c r="EA232" s="221"/>
      <c r="EB232" s="223"/>
      <c r="EC232" s="221"/>
      <c r="ED232" s="223"/>
      <c r="EE232" s="571"/>
      <c r="EF232" s="588"/>
      <c r="EG232" s="227" t="e">
        <f t="shared" si="503"/>
        <v>#DIV/0!</v>
      </c>
      <c r="EH232" s="588"/>
      <c r="EI232" s="221"/>
      <c r="EJ232" s="221"/>
      <c r="EK232" s="221"/>
      <c r="EL232" s="227"/>
      <c r="EM232" s="281"/>
      <c r="EN232" s="227"/>
      <c r="EO232" s="227"/>
      <c r="EP232" s="227"/>
      <c r="EQ232" s="227"/>
      <c r="ER232" s="227"/>
      <c r="ES232" s="221"/>
      <c r="ET232" s="227"/>
      <c r="EU232" s="399"/>
      <c r="EV232" s="227"/>
      <c r="EW232" s="221"/>
      <c r="EX232" s="227"/>
      <c r="EY232" s="358"/>
      <c r="EZ232" s="228" t="e">
        <f t="shared" si="496"/>
        <v>#DIV/0!</v>
      </c>
      <c r="FA232" s="358"/>
      <c r="FB232" s="223"/>
      <c r="FC232" s="223"/>
      <c r="FD232" s="221"/>
      <c r="FE232" s="227" t="e">
        <f t="shared" si="610"/>
        <v>#DIV/0!</v>
      </c>
      <c r="FF232" s="221"/>
      <c r="FG232" s="227" t="e">
        <f t="shared" si="645"/>
        <v>#DIV/0!</v>
      </c>
      <c r="FH232" s="221"/>
      <c r="FI232" s="223"/>
      <c r="FJ232" s="221"/>
      <c r="FK232" s="223"/>
      <c r="FL232" s="688"/>
      <c r="FM232" s="227"/>
      <c r="FN232" s="221"/>
      <c r="FO232" s="227"/>
      <c r="FP232" s="223"/>
      <c r="FQ232" s="223"/>
      <c r="FR232" s="223"/>
      <c r="FS232" s="572"/>
      <c r="FT232" s="688"/>
      <c r="FU232" s="227" t="e">
        <f t="shared" si="501"/>
        <v>#DIV/0!</v>
      </c>
      <c r="FV232" s="221"/>
      <c r="FW232" s="223"/>
      <c r="FX232" s="223"/>
      <c r="FY232" s="223"/>
      <c r="FZ232" s="572"/>
      <c r="GA232" s="400"/>
      <c r="GB232" s="401"/>
      <c r="GC232" s="401"/>
      <c r="GD232" s="401"/>
      <c r="GE232" s="401"/>
      <c r="GF232" s="401"/>
      <c r="GG232" s="401"/>
    </row>
    <row r="233" spans="2:189" s="462" customFormat="1" ht="60" customHeight="1" thickBot="1" x14ac:dyDescent="0.35">
      <c r="B233" s="1150" t="s">
        <v>398</v>
      </c>
      <c r="C233" s="1136"/>
      <c r="D233" s="710"/>
      <c r="E233" s="476" t="e">
        <f>F233+G233</f>
        <v>#REF!</v>
      </c>
      <c r="F233" s="476" t="e">
        <f>F175+F212+F218</f>
        <v>#REF!</v>
      </c>
      <c r="G233" s="476" t="e">
        <f>G175+G212+G218</f>
        <v>#REF!</v>
      </c>
      <c r="H233" s="476" t="e">
        <f>I233+J233</f>
        <v>#REF!</v>
      </c>
      <c r="I233" s="476" t="e">
        <f>I175+I212+I218</f>
        <v>#REF!</v>
      </c>
      <c r="J233" s="476" t="e">
        <f>J175+J212+J218</f>
        <v>#REF!</v>
      </c>
      <c r="K233" s="476" t="e">
        <f>L233+M233</f>
        <v>#REF!</v>
      </c>
      <c r="L233" s="476" t="e">
        <f>L175+L212+L218</f>
        <v>#REF!</v>
      </c>
      <c r="M233" s="476" t="e">
        <f>M175+M212+M218</f>
        <v>#REF!</v>
      </c>
      <c r="N233" s="476" t="e">
        <f>O233+P233</f>
        <v>#REF!</v>
      </c>
      <c r="O233" s="476" t="e">
        <f>O175+O212+O218</f>
        <v>#REF!</v>
      </c>
      <c r="P233" s="476" t="e">
        <f>P175+P212+P218</f>
        <v>#REF!</v>
      </c>
      <c r="Q233" s="477" t="e">
        <f>R233+S233</f>
        <v>#REF!</v>
      </c>
      <c r="R233" s="477" t="e">
        <f>R175+R212+R218</f>
        <v>#REF!</v>
      </c>
      <c r="S233" s="477" t="e">
        <f>S175+S212+S218</f>
        <v>#REF!</v>
      </c>
      <c r="T233" s="477" t="e">
        <f>U233+V233</f>
        <v>#REF!</v>
      </c>
      <c r="U233" s="477" t="e">
        <f>U175+U212+U218</f>
        <v>#REF!</v>
      </c>
      <c r="V233" s="477" t="e">
        <f>V175+V212+V218</f>
        <v>#REF!</v>
      </c>
      <c r="W233" s="477" t="e">
        <f>X233+Y233</f>
        <v>#REF!</v>
      </c>
      <c r="X233" s="477" t="e">
        <f t="shared" ref="X233:AN233" si="651">X175+X212+X218</f>
        <v>#REF!</v>
      </c>
      <c r="Y233" s="477" t="e">
        <f t="shared" si="651"/>
        <v>#REF!</v>
      </c>
      <c r="Z233" s="477" t="e">
        <f t="shared" si="651"/>
        <v>#REF!</v>
      </c>
      <c r="AA233" s="477" t="e">
        <f t="shared" si="651"/>
        <v>#REF!</v>
      </c>
      <c r="AB233" s="477" t="e">
        <f t="shared" si="651"/>
        <v>#REF!</v>
      </c>
      <c r="AC233" s="477" t="e">
        <f t="shared" si="651"/>
        <v>#REF!</v>
      </c>
      <c r="AD233" s="477" t="e">
        <f t="shared" si="651"/>
        <v>#REF!</v>
      </c>
      <c r="AE233" s="477" t="e">
        <f t="shared" si="651"/>
        <v>#REF!</v>
      </c>
      <c r="AF233" s="477" t="e">
        <f t="shared" si="651"/>
        <v>#REF!</v>
      </c>
      <c r="AG233" s="477" t="e">
        <f t="shared" si="651"/>
        <v>#REF!</v>
      </c>
      <c r="AH233" s="477" t="e">
        <f t="shared" si="651"/>
        <v>#REF!</v>
      </c>
      <c r="AI233" s="477" t="e">
        <f t="shared" si="651"/>
        <v>#REF!</v>
      </c>
      <c r="AJ233" s="477" t="e">
        <f t="shared" si="651"/>
        <v>#REF!</v>
      </c>
      <c r="AK233" s="711" t="e">
        <f t="shared" si="651"/>
        <v>#REF!</v>
      </c>
      <c r="AL233" s="711" t="e">
        <f t="shared" si="651"/>
        <v>#REF!</v>
      </c>
      <c r="AM233" s="712" t="e">
        <f t="shared" si="651"/>
        <v>#REF!</v>
      </c>
      <c r="AN233" s="712" t="e">
        <f t="shared" si="651"/>
        <v>#REF!</v>
      </c>
      <c r="AO233" s="713">
        <v>1</v>
      </c>
      <c r="AP233" s="477" t="e">
        <f t="shared" ref="AP233:BJ233" si="652">AP175+AP212+AP218</f>
        <v>#REF!</v>
      </c>
      <c r="AQ233" s="477" t="e">
        <f t="shared" si="652"/>
        <v>#REF!</v>
      </c>
      <c r="AR233" s="711" t="e">
        <f t="shared" si="652"/>
        <v>#REF!</v>
      </c>
      <c r="AS233" s="477" t="e">
        <f t="shared" si="652"/>
        <v>#REF!</v>
      </c>
      <c r="AT233" s="477" t="e">
        <f t="shared" si="652"/>
        <v>#REF!</v>
      </c>
      <c r="AU233" s="477" t="e">
        <f t="shared" si="652"/>
        <v>#REF!</v>
      </c>
      <c r="AV233" s="477" t="e">
        <f t="shared" si="652"/>
        <v>#REF!</v>
      </c>
      <c r="AW233" s="477" t="e">
        <f t="shared" si="652"/>
        <v>#REF!</v>
      </c>
      <c r="AX233" s="477" t="e">
        <f t="shared" si="652"/>
        <v>#REF!</v>
      </c>
      <c r="AY233" s="477" t="e">
        <f t="shared" si="652"/>
        <v>#REF!</v>
      </c>
      <c r="AZ233" s="477" t="e">
        <f t="shared" si="652"/>
        <v>#REF!</v>
      </c>
      <c r="BA233" s="477" t="e">
        <f t="shared" si="652"/>
        <v>#REF!</v>
      </c>
      <c r="BB233" s="477" t="e">
        <f t="shared" si="652"/>
        <v>#REF!</v>
      </c>
      <c r="BC233" s="477" t="e">
        <f t="shared" si="652"/>
        <v>#REF!</v>
      </c>
      <c r="BD233" s="477" t="e">
        <f t="shared" si="652"/>
        <v>#REF!</v>
      </c>
      <c r="BE233" s="477" t="e">
        <f t="shared" si="652"/>
        <v>#REF!</v>
      </c>
      <c r="BF233" s="477" t="e">
        <f t="shared" si="652"/>
        <v>#REF!</v>
      </c>
      <c r="BG233" s="477" t="e">
        <f t="shared" si="652"/>
        <v>#REF!</v>
      </c>
      <c r="BH233" s="477" t="e">
        <f t="shared" si="652"/>
        <v>#REF!</v>
      </c>
      <c r="BI233" s="477" t="e">
        <f t="shared" si="652"/>
        <v>#REF!</v>
      </c>
      <c r="BJ233" s="477" t="e">
        <f t="shared" si="652"/>
        <v>#REF!</v>
      </c>
      <c r="BK233" s="714">
        <v>1</v>
      </c>
      <c r="BL233" s="711" t="e">
        <f t="shared" ref="BL233:CD233" si="653">BL175+BL212+BL218</f>
        <v>#REF!</v>
      </c>
      <c r="BM233" s="711" t="e">
        <f t="shared" si="653"/>
        <v>#REF!</v>
      </c>
      <c r="BN233" s="711" t="e">
        <f t="shared" si="653"/>
        <v>#REF!</v>
      </c>
      <c r="BO233" s="711" t="e">
        <f t="shared" si="653"/>
        <v>#REF!</v>
      </c>
      <c r="BP233" s="711" t="e">
        <f t="shared" si="653"/>
        <v>#REF!</v>
      </c>
      <c r="BQ233" s="711" t="e">
        <f t="shared" si="653"/>
        <v>#REF!</v>
      </c>
      <c r="BR233" s="711" t="e">
        <f t="shared" si="653"/>
        <v>#REF!</v>
      </c>
      <c r="BS233" s="711" t="e">
        <f t="shared" si="653"/>
        <v>#REF!</v>
      </c>
      <c r="BT233" s="711" t="e">
        <f t="shared" si="653"/>
        <v>#REF!</v>
      </c>
      <c r="BU233" s="711" t="e">
        <f t="shared" si="653"/>
        <v>#REF!</v>
      </c>
      <c r="BV233" s="477" t="e">
        <f t="shared" si="653"/>
        <v>#REF!</v>
      </c>
      <c r="BW233" s="477" t="e">
        <f t="shared" si="653"/>
        <v>#REF!</v>
      </c>
      <c r="BX233" s="477" t="e">
        <f t="shared" si="653"/>
        <v>#REF!</v>
      </c>
      <c r="BY233" s="477" t="e">
        <f t="shared" si="653"/>
        <v>#REF!</v>
      </c>
      <c r="BZ233" s="477" t="e">
        <f t="shared" si="653"/>
        <v>#REF!</v>
      </c>
      <c r="CA233" s="477" t="e">
        <f t="shared" si="653"/>
        <v>#REF!</v>
      </c>
      <c r="CB233" s="477" t="e">
        <f t="shared" si="653"/>
        <v>#REF!</v>
      </c>
      <c r="CC233" s="477" t="e">
        <f t="shared" si="653"/>
        <v>#REF!</v>
      </c>
      <c r="CD233" s="477" t="e">
        <f t="shared" si="653"/>
        <v>#REF!</v>
      </c>
      <c r="CE233" s="711">
        <v>1</v>
      </c>
      <c r="CF233" s="711" t="e">
        <f>CF175+CF212+CF218</f>
        <v>#REF!</v>
      </c>
      <c r="CG233" s="477"/>
      <c r="CH233" s="477" t="e">
        <f t="shared" ref="CH233:CV233" si="654">CH175+CH212+CH218</f>
        <v>#REF!</v>
      </c>
      <c r="CI233" s="477" t="e">
        <f t="shared" si="654"/>
        <v>#REF!</v>
      </c>
      <c r="CJ233" s="477" t="e">
        <f t="shared" si="654"/>
        <v>#REF!</v>
      </c>
      <c r="CK233" s="477" t="e">
        <f t="shared" si="654"/>
        <v>#REF!</v>
      </c>
      <c r="CL233" s="477" t="e">
        <f t="shared" si="654"/>
        <v>#REF!</v>
      </c>
      <c r="CM233" s="477" t="e">
        <f t="shared" si="654"/>
        <v>#REF!</v>
      </c>
      <c r="CN233" s="477" t="e">
        <f t="shared" si="654"/>
        <v>#REF!</v>
      </c>
      <c r="CO233" s="477" t="e">
        <f t="shared" si="654"/>
        <v>#REF!</v>
      </c>
      <c r="CP233" s="477" t="e">
        <f t="shared" si="654"/>
        <v>#REF!</v>
      </c>
      <c r="CQ233" s="477" t="e">
        <f t="shared" si="654"/>
        <v>#REF!</v>
      </c>
      <c r="CR233" s="477" t="e">
        <f t="shared" si="654"/>
        <v>#REF!</v>
      </c>
      <c r="CS233" s="477" t="e">
        <f t="shared" si="654"/>
        <v>#REF!</v>
      </c>
      <c r="CT233" s="477" t="e">
        <f t="shared" si="654"/>
        <v>#REF!</v>
      </c>
      <c r="CU233" s="477" t="e">
        <f t="shared" si="654"/>
        <v>#REF!</v>
      </c>
      <c r="CV233" s="477" t="e">
        <f t="shared" si="654"/>
        <v>#REF!</v>
      </c>
      <c r="CW233" s="477" t="e">
        <f t="shared" ref="CW233:DE233" si="655">CW175+CW212+CW218+CW203</f>
        <v>#REF!</v>
      </c>
      <c r="CX233" s="477" t="e">
        <f t="shared" si="655"/>
        <v>#REF!</v>
      </c>
      <c r="CY233" s="477" t="e">
        <f t="shared" si="655"/>
        <v>#REF!</v>
      </c>
      <c r="CZ233" s="477" t="e">
        <f t="shared" si="655"/>
        <v>#REF!</v>
      </c>
      <c r="DA233" s="477" t="e">
        <f t="shared" si="655"/>
        <v>#REF!</v>
      </c>
      <c r="DB233" s="477" t="e">
        <f t="shared" si="655"/>
        <v>#REF!</v>
      </c>
      <c r="DC233" s="477" t="e">
        <f t="shared" si="655"/>
        <v>#REF!</v>
      </c>
      <c r="DD233" s="477">
        <f t="shared" si="655"/>
        <v>0</v>
      </c>
      <c r="DE233" s="477" t="e">
        <f t="shared" si="655"/>
        <v>#REF!</v>
      </c>
      <c r="DF233" s="477" t="e">
        <f>DF175+DF212+DF218+DF203+DF224</f>
        <v>#REF!</v>
      </c>
      <c r="DG233" s="477" t="e">
        <f>DG175+DG212+DG218+DG203+DG224</f>
        <v>#REF!</v>
      </c>
      <c r="DH233" s="477" t="e">
        <f>DH175+DH212+DH218+DH203</f>
        <v>#REF!</v>
      </c>
      <c r="DI233" s="477">
        <f>DJ233+DK233+DL233</f>
        <v>8735971.0437000003</v>
      </c>
      <c r="DJ233" s="477">
        <f>DJ175+DJ212+DJ218+DJ203+DJ224+DJ226+DJ227</f>
        <v>7279958.2160999998</v>
      </c>
      <c r="DK233" s="477">
        <f>DK175+DK212+DK218+DK203+DK224+DK226+DK227</f>
        <v>37396.27968</v>
      </c>
      <c r="DL233" s="477">
        <f>DL175+DL212+DL218+DL203+DL224+DL226+DL227</f>
        <v>1418616.54792</v>
      </c>
      <c r="DM233" s="476" t="e">
        <f>DO233+DP233+DQ233</f>
        <v>#REF!</v>
      </c>
      <c r="DN233" s="715" t="e">
        <f t="shared" si="502"/>
        <v>#REF!</v>
      </c>
      <c r="DO233" s="476" t="e">
        <f>DO175+DO212+DO218+DO203+DO224+DO226</f>
        <v>#REF!</v>
      </c>
      <c r="DP233" s="476" t="e">
        <f>DP175+DP212+DP218+DP203+DP224</f>
        <v>#REF!</v>
      </c>
      <c r="DQ233" s="476">
        <f>DQ175+DQ212+DQ218+DQ203+DQ224</f>
        <v>1057587.12139</v>
      </c>
      <c r="DR233" s="476" t="e">
        <f>DT233+DU233+DV233</f>
        <v>#REF!</v>
      </c>
      <c r="DS233" s="715" t="e">
        <f t="shared" si="628"/>
        <v>#REF!</v>
      </c>
      <c r="DT233" s="476" t="e">
        <f>DT175+DT212+DT218+DT203+DT224+DT226</f>
        <v>#REF!</v>
      </c>
      <c r="DU233" s="476" t="e">
        <f>DU175+DU212+DU218+DU203+DU224</f>
        <v>#REF!</v>
      </c>
      <c r="DV233" s="476">
        <f>DV175+DV212+DV218+DV203+DV224</f>
        <v>361029.42652999994</v>
      </c>
      <c r="DW233" s="476"/>
      <c r="DX233" s="716">
        <f>DZ233+EB233+ED233</f>
        <v>8317971.1410699999</v>
      </c>
      <c r="DY233" s="478">
        <f t="shared" si="535"/>
        <v>0.95215186720067668</v>
      </c>
      <c r="DZ233" s="477">
        <f>DZ175+DZ203+DZ212+DZ218+DZ227</f>
        <v>6966941.5671800002</v>
      </c>
      <c r="EA233" s="478">
        <f t="shared" ref="EA233:EA235" si="656">DZ233/DJ233</f>
        <v>0.95700296078241942</v>
      </c>
      <c r="EB233" s="717">
        <f>EB175+EB212+EB218+EB203</f>
        <v>29253.69786</v>
      </c>
      <c r="EC233" s="478">
        <f>EB233/DK233</f>
        <v>0.78226224935538835</v>
      </c>
      <c r="ED233" s="717">
        <f>ED175+ED212+ED218+ED203</f>
        <v>1321775.8760300002</v>
      </c>
      <c r="EE233" s="478">
        <f>ED233/DL233</f>
        <v>0.93173583655710956</v>
      </c>
      <c r="EF233" s="718">
        <f t="shared" ref="EF233:EF236" si="657">EH233+EI233+EJ233</f>
        <v>417999.90263000008</v>
      </c>
      <c r="EG233" s="719">
        <f t="shared" si="503"/>
        <v>4.7848132799323241E-2</v>
      </c>
      <c r="EH233" s="474">
        <f>EH175+EH212+EH218+EH203+EH224+EH226+EH227</f>
        <v>313016.64892000007</v>
      </c>
      <c r="EI233" s="474">
        <f>EI175+EI212+EI218+EI203</f>
        <v>8142.5818199999994</v>
      </c>
      <c r="EJ233" s="474">
        <f>EJ175+EJ212+EJ218+EJ203</f>
        <v>96840.671889999998</v>
      </c>
      <c r="EK233" s="720">
        <f>ES233+EU233+EW233</f>
        <v>8317988.10812</v>
      </c>
      <c r="EL233" s="478">
        <f>EK233/DI233</f>
        <v>0.9521538094060612</v>
      </c>
      <c r="EM233" s="478" t="e">
        <f>EK233/DM233</f>
        <v>#REF!</v>
      </c>
      <c r="EN233" s="478"/>
      <c r="EO233" s="478"/>
      <c r="EP233" s="478"/>
      <c r="EQ233" s="478"/>
      <c r="ER233" s="478"/>
      <c r="ES233" s="720">
        <f>ES175+ES212+ES218+ES203+ES224+ES226+ES227</f>
        <v>6966927.0639800001</v>
      </c>
      <c r="ET233" s="478">
        <f>ES233/DJ233</f>
        <v>0.95700096857318284</v>
      </c>
      <c r="EU233" s="476">
        <f>EU175+EU212+EU218+EU203+EU224</f>
        <v>29285.168109999999</v>
      </c>
      <c r="EV233" s="478">
        <f>EU233/DK233</f>
        <v>0.78310378360075417</v>
      </c>
      <c r="EW233" s="476">
        <f>EW175+EW212+EW218+EW203+EW224</f>
        <v>1321775.8760300002</v>
      </c>
      <c r="EX233" s="478">
        <f>EW233/DL233</f>
        <v>0.93173583655710956</v>
      </c>
      <c r="EY233" s="721">
        <f t="shared" si="517"/>
        <v>417999.90263000008</v>
      </c>
      <c r="EZ233" s="478">
        <f t="shared" si="496"/>
        <v>4.7848132799323241E-2</v>
      </c>
      <c r="FA233" s="477">
        <f>FA175+FA212+FA218+FA203+FA224+FA226+FA227</f>
        <v>313016.64892000007</v>
      </c>
      <c r="FB233" s="721">
        <f>FB175+FB212+FB218+FB203+FB224</f>
        <v>8142.5818199999994</v>
      </c>
      <c r="FC233" s="721">
        <f>FC175+FC212+FC218+FC203+FC224</f>
        <v>96840.671889999998</v>
      </c>
      <c r="FD233" s="718">
        <f>FF233+FH233+FJ233</f>
        <v>7733864.93506</v>
      </c>
      <c r="FE233" s="478">
        <f t="shared" si="610"/>
        <v>0.88528967144841042</v>
      </c>
      <c r="FF233" s="476">
        <f>FF175+FF212+FF218+FF203+FF224+FF226+FF227</f>
        <v>6207328.3096399996</v>
      </c>
      <c r="FG233" s="478">
        <f t="shared" si="645"/>
        <v>0.85265988146912375</v>
      </c>
      <c r="FH233" s="476">
        <f>FH175+FH212+FH218+FH203</f>
        <v>26393.17193</v>
      </c>
      <c r="FI233" s="478">
        <f>FH233/DK233</f>
        <v>0.70576998984515027</v>
      </c>
      <c r="FJ233" s="476">
        <f>FJ175+FJ212+FJ218+FJ203</f>
        <v>1500143.45349</v>
      </c>
      <c r="FK233" s="722">
        <f>FJ233/DL233</f>
        <v>1.0574693039423064</v>
      </c>
      <c r="FL233" s="723" t="e">
        <f>FN233+FP233+FR233</f>
        <v>#REF!</v>
      </c>
      <c r="FM233" s="281" t="e">
        <f>FL233/DI233</f>
        <v>#REF!</v>
      </c>
      <c r="FN233" s="274" t="e">
        <f>FN175+FN212+FN218+FN203</f>
        <v>#REF!</v>
      </c>
      <c r="FO233" s="281" t="e">
        <f>FN233/DJ233</f>
        <v>#REF!</v>
      </c>
      <c r="FP233" s="275">
        <f>FP175+FP212+FP218+FP203</f>
        <v>0</v>
      </c>
      <c r="FQ233" s="275"/>
      <c r="FR233" s="275">
        <f>FR175+FR212+FR218+FR203</f>
        <v>0</v>
      </c>
      <c r="FS233" s="636">
        <v>0</v>
      </c>
      <c r="FT233" s="723">
        <f>FV233+FW233+FY233</f>
        <v>16.96704999996291</v>
      </c>
      <c r="FU233" s="478">
        <f t="shared" si="501"/>
        <v>2.0398021467955353E-6</v>
      </c>
      <c r="FV233" s="274">
        <f>FV175+FV212+FV218+FV203+FV227</f>
        <v>-14.503200000035577</v>
      </c>
      <c r="FW233" s="274">
        <f>FW175+FW212+FW218+FW203</f>
        <v>31.470249999998487</v>
      </c>
      <c r="FX233" s="274"/>
      <c r="FY233" s="274">
        <f>FY175+FY212+FY218+FY203</f>
        <v>0</v>
      </c>
      <c r="FZ233" s="636">
        <v>0</v>
      </c>
      <c r="GA233" s="479"/>
    </row>
    <row r="234" spans="2:189" s="480" customFormat="1" ht="72" customHeight="1" thickBot="1" x14ac:dyDescent="0.4">
      <c r="B234" s="481"/>
      <c r="C234" s="482" t="s">
        <v>306</v>
      </c>
      <c r="D234" s="483"/>
      <c r="E234" s="484"/>
      <c r="F234" s="484"/>
      <c r="G234" s="484"/>
      <c r="H234" s="484"/>
      <c r="I234" s="484"/>
      <c r="J234" s="484"/>
      <c r="K234" s="484"/>
      <c r="L234" s="484"/>
      <c r="M234" s="484"/>
      <c r="N234" s="484"/>
      <c r="O234" s="484"/>
      <c r="P234" s="484"/>
      <c r="Q234" s="485"/>
      <c r="R234" s="485"/>
      <c r="S234" s="485"/>
      <c r="T234" s="485"/>
      <c r="U234" s="485"/>
      <c r="V234" s="485"/>
      <c r="W234" s="485"/>
      <c r="X234" s="485"/>
      <c r="Y234" s="485"/>
      <c r="Z234" s="485"/>
      <c r="AA234" s="485"/>
      <c r="AB234" s="485"/>
      <c r="AC234" s="485"/>
      <c r="AD234" s="485"/>
      <c r="AE234" s="485"/>
      <c r="AF234" s="485"/>
      <c r="AG234" s="485"/>
      <c r="AH234" s="485"/>
      <c r="AI234" s="485"/>
      <c r="AJ234" s="485"/>
      <c r="AK234" s="485"/>
      <c r="AL234" s="485"/>
      <c r="AM234" s="486"/>
      <c r="AN234" s="485"/>
      <c r="AO234" s="487"/>
      <c r="AP234" s="485"/>
      <c r="AQ234" s="485"/>
      <c r="AR234" s="485"/>
      <c r="AS234" s="485"/>
      <c r="AT234" s="485"/>
      <c r="AU234" s="485"/>
      <c r="AV234" s="485"/>
      <c r="AW234" s="485"/>
      <c r="AX234" s="485"/>
      <c r="AY234" s="485"/>
      <c r="AZ234" s="485"/>
      <c r="BA234" s="485"/>
      <c r="BB234" s="485"/>
      <c r="BC234" s="485"/>
      <c r="BD234" s="485"/>
      <c r="BE234" s="485"/>
      <c r="BF234" s="485"/>
      <c r="BG234" s="485"/>
      <c r="BH234" s="485"/>
      <c r="BI234" s="485"/>
      <c r="BJ234" s="485"/>
      <c r="BK234" s="488"/>
      <c r="BL234" s="489"/>
      <c r="BM234" s="489"/>
      <c r="BN234" s="489"/>
      <c r="BO234" s="489"/>
      <c r="BP234" s="489"/>
      <c r="BQ234" s="489"/>
      <c r="BR234" s="489"/>
      <c r="BS234" s="489"/>
      <c r="BT234" s="489"/>
      <c r="BU234" s="489"/>
      <c r="BV234" s="485"/>
      <c r="BW234" s="485"/>
      <c r="BX234" s="485"/>
      <c r="BY234" s="485"/>
      <c r="BZ234" s="485"/>
      <c r="CA234" s="485"/>
      <c r="CB234" s="485"/>
      <c r="CC234" s="485"/>
      <c r="CD234" s="485"/>
      <c r="CE234" s="485"/>
      <c r="CF234" s="489"/>
      <c r="CG234" s="485"/>
      <c r="CH234" s="485"/>
      <c r="CI234" s="485"/>
      <c r="CJ234" s="485"/>
      <c r="CK234" s="485"/>
      <c r="CL234" s="485"/>
      <c r="CM234" s="485"/>
      <c r="CN234" s="485"/>
      <c r="CO234" s="485"/>
      <c r="CP234" s="485"/>
      <c r="CQ234" s="485"/>
      <c r="CR234" s="485"/>
      <c r="CS234" s="485"/>
      <c r="CT234" s="485"/>
      <c r="CU234" s="485"/>
      <c r="CV234" s="485"/>
      <c r="CW234" s="485" t="e">
        <f>CX234+CY234+CZ234</f>
        <v>#REF!</v>
      </c>
      <c r="CX234" s="485" t="e">
        <f>CX175+CX205+CX212+CX218+CX224</f>
        <v>#REF!</v>
      </c>
      <c r="CY234" s="485" t="e">
        <f>CY175+CY205+CY212+CY218+CY224</f>
        <v>#REF!</v>
      </c>
      <c r="CZ234" s="485" t="e">
        <f>CZ175+CZ205+CZ212+CZ218+CZ224</f>
        <v>#REF!</v>
      </c>
      <c r="DA234" s="485"/>
      <c r="DB234" s="485"/>
      <c r="DC234" s="485"/>
      <c r="DD234" s="485"/>
      <c r="DE234" s="485"/>
      <c r="DF234" s="485"/>
      <c r="DG234" s="485" t="e">
        <f>DH234+DI234+DJ234</f>
        <v>#REF!</v>
      </c>
      <c r="DH234" s="485" t="e">
        <f>DH233-DH204-DH200</f>
        <v>#REF!</v>
      </c>
      <c r="DI234" s="485">
        <f>DJ234+DK234+DL234</f>
        <v>8735971.0437000003</v>
      </c>
      <c r="DJ234" s="485">
        <f>DJ175-DJ177+DJ205+DJ212+DJ218+DJ224+DJ227</f>
        <v>7279958.2160999998</v>
      </c>
      <c r="DK234" s="485">
        <f>DK175-DK177+DK205+DK212+DK218+DK224+DK227</f>
        <v>37396.27968</v>
      </c>
      <c r="DL234" s="485">
        <f>DL175-DL177+DL205+DL212+DL218+DL224+DL227</f>
        <v>1418616.54792</v>
      </c>
      <c r="DM234" s="484" t="e">
        <f t="shared" ref="DM234:DM236" si="658">DO234+DP234+DQ234</f>
        <v>#REF!</v>
      </c>
      <c r="DN234" s="724" t="e">
        <f t="shared" si="502"/>
        <v>#REF!</v>
      </c>
      <c r="DO234" s="484" t="e">
        <f>DO175-DO177+DO205+DO212+DO218+DO224</f>
        <v>#REF!</v>
      </c>
      <c r="DP234" s="484" t="e">
        <f>DP175+DP205+DP212+DP218+DP224</f>
        <v>#REF!</v>
      </c>
      <c r="DQ234" s="484">
        <f>DQ175+DQ205+DQ212+DQ218+DQ224</f>
        <v>1057587.12139</v>
      </c>
      <c r="DR234" s="484" t="e">
        <f t="shared" ref="DR234:DR236" si="659">DT234+DU234+DV234</f>
        <v>#REF!</v>
      </c>
      <c r="DS234" s="724" t="e">
        <f t="shared" si="628"/>
        <v>#REF!</v>
      </c>
      <c r="DT234" s="484" t="e">
        <f>DT175-DT177+DT205+DT212+DT218+DT224</f>
        <v>#REF!</v>
      </c>
      <c r="DU234" s="484" t="e">
        <f>DU175+DU205+DU212+DU218+DU224</f>
        <v>#REF!</v>
      </c>
      <c r="DV234" s="484">
        <f>DV175+DV205+DV212+DV218+DV224</f>
        <v>361029.42652999994</v>
      </c>
      <c r="DW234" s="484"/>
      <c r="DX234" s="725">
        <f>DZ234+EB234+ED234</f>
        <v>8317971.1410699999</v>
      </c>
      <c r="DY234" s="496">
        <f t="shared" si="535"/>
        <v>0.95215186720067668</v>
      </c>
      <c r="DZ234" s="485">
        <f>DZ175+DZ203+DZ212+DZ218+DZ227</f>
        <v>6966941.5671800002</v>
      </c>
      <c r="EA234" s="496">
        <f t="shared" si="656"/>
        <v>0.95700296078241942</v>
      </c>
      <c r="EB234" s="485">
        <f>EB175+EB205+EB212+EB218+EB224</f>
        <v>29253.69786</v>
      </c>
      <c r="EC234" s="496">
        <f>EB234/DK234</f>
        <v>0.78226224935538835</v>
      </c>
      <c r="ED234" s="485">
        <f>ED175+ED205+ED212+ED218+ED224</f>
        <v>1321775.8760300002</v>
      </c>
      <c r="EE234" s="496">
        <f>ED234/DL234</f>
        <v>0.93173583655710956</v>
      </c>
      <c r="EF234" s="497">
        <f t="shared" si="657"/>
        <v>417999.90263000008</v>
      </c>
      <c r="EG234" s="726">
        <f t="shared" si="503"/>
        <v>4.7848132799323241E-2</v>
      </c>
      <c r="EH234" s="484">
        <f>EH175-EH177+EH205+EH212+EH218+EH224+EH227</f>
        <v>313016.64892000007</v>
      </c>
      <c r="EI234" s="497">
        <f>EI175+EI205+EI212+EI218+EI224</f>
        <v>8142.5818199999994</v>
      </c>
      <c r="EJ234" s="497">
        <f>EJ175+EJ205+EJ212+EJ218+EJ224</f>
        <v>96840.671889999998</v>
      </c>
      <c r="EK234" s="484">
        <f>ES234+EU234+EW234</f>
        <v>8317988.10812</v>
      </c>
      <c r="EL234" s="496">
        <f>EK234/DI234</f>
        <v>0.9521538094060612</v>
      </c>
      <c r="EM234" s="496" t="e">
        <f>EK234/DM234</f>
        <v>#REF!</v>
      </c>
      <c r="EN234" s="496"/>
      <c r="EO234" s="496"/>
      <c r="EP234" s="496"/>
      <c r="EQ234" s="496"/>
      <c r="ER234" s="496"/>
      <c r="ES234" s="484">
        <f>ES175-ES177+ES205+ES212+ES218+ES224+ES227</f>
        <v>6966927.0639800001</v>
      </c>
      <c r="ET234" s="496">
        <f>ES234/DJ234</f>
        <v>0.95700096857318284</v>
      </c>
      <c r="EU234" s="484">
        <f>EU175+EU205+EU212+EU218+EU224</f>
        <v>29285.168109999999</v>
      </c>
      <c r="EV234" s="496">
        <f>EU234/DK234</f>
        <v>0.78310378360075417</v>
      </c>
      <c r="EW234" s="484">
        <f>EW175+EW205+EW212+EW218+EW224</f>
        <v>1321775.8760300002</v>
      </c>
      <c r="EX234" s="496">
        <f>EW234/DL234</f>
        <v>0.93173583655710956</v>
      </c>
      <c r="EY234" s="727">
        <f t="shared" si="517"/>
        <v>417999.90263000008</v>
      </c>
      <c r="EZ234" s="496">
        <f t="shared" si="496"/>
        <v>4.7848132799323241E-2</v>
      </c>
      <c r="FA234" s="485">
        <f>FA175-FA177+FA205+FA212+FA218+FA224+FA227</f>
        <v>313016.64892000007</v>
      </c>
      <c r="FB234" s="727">
        <f>FB175+FB205+FB212+FB218+FB224</f>
        <v>8142.5818199999994</v>
      </c>
      <c r="FC234" s="727">
        <f>FC175+FC205+FC212+FC218+FC224</f>
        <v>96840.671889999998</v>
      </c>
      <c r="FD234" s="497">
        <f>FF234+FH234+FJ234</f>
        <v>7733864.93506</v>
      </c>
      <c r="FE234" s="496">
        <f t="shared" si="610"/>
        <v>0.88528967144841042</v>
      </c>
      <c r="FF234" s="484">
        <f>FF175-FF177+FF205+FF212+FF218+FF224+FF227</f>
        <v>6207328.3096399996</v>
      </c>
      <c r="FG234" s="496">
        <f t="shared" si="645"/>
        <v>0.85265988146912375</v>
      </c>
      <c r="FH234" s="484">
        <f>FH175+FH205+FH212+FH218+FH224</f>
        <v>26393.17193</v>
      </c>
      <c r="FI234" s="496">
        <f>FH234/DK234</f>
        <v>0.70576998984515027</v>
      </c>
      <c r="FJ234" s="484">
        <f>FJ175+FJ205+FJ212+FJ218+FJ224</f>
        <v>1500143.45349</v>
      </c>
      <c r="FK234" s="728">
        <f>FJ234/DL234</f>
        <v>1.0574693039423064</v>
      </c>
      <c r="FL234" s="497" t="e">
        <f>FN234+FP234+FR234</f>
        <v>#REF!</v>
      </c>
      <c r="FM234" s="228" t="e">
        <f>FL234/DI234</f>
        <v>#REF!</v>
      </c>
      <c r="FN234" s="484" t="e">
        <f>FN175-FN177+FN205+FN212+FN218+FN224</f>
        <v>#REF!</v>
      </c>
      <c r="FO234" s="228" t="e">
        <f>FN234/DJ234</f>
        <v>#REF!</v>
      </c>
      <c r="FP234" s="485">
        <f>FP175+FP205+FP212+FP218+FP224</f>
        <v>0</v>
      </c>
      <c r="FQ234" s="485"/>
      <c r="FR234" s="485">
        <f>FR175+FR205+FR212+FR218+FR224</f>
        <v>0</v>
      </c>
      <c r="FS234" s="729"/>
      <c r="FT234" s="497">
        <f>FV234+FW234+FY234</f>
        <v>16.96704999996291</v>
      </c>
      <c r="FU234" s="496">
        <f t="shared" si="501"/>
        <v>2.0398021467955353E-6</v>
      </c>
      <c r="FV234" s="484">
        <f>FV175-FV177+FV205+FV212+FV218+FV224+FV227</f>
        <v>-14.503200000035577</v>
      </c>
      <c r="FW234" s="484">
        <f>FW175+FW205+FW212+FW218+FW224</f>
        <v>31.470249999998487</v>
      </c>
      <c r="FX234" s="484"/>
      <c r="FY234" s="484">
        <f>FY175+FY205+FY212+FY218+FY224</f>
        <v>0</v>
      </c>
      <c r="FZ234" s="729"/>
      <c r="GA234" s="730"/>
    </row>
    <row r="235" spans="2:189" s="499" customFormat="1" ht="31.5" hidden="1" customHeight="1" thickBot="1" x14ac:dyDescent="0.3">
      <c r="B235" s="731"/>
      <c r="C235" s="245" t="s">
        <v>307</v>
      </c>
      <c r="D235" s="732"/>
      <c r="E235" s="733"/>
      <c r="F235" s="733"/>
      <c r="G235" s="733"/>
      <c r="H235" s="733"/>
      <c r="I235" s="733"/>
      <c r="J235" s="733"/>
      <c r="K235" s="733"/>
      <c r="L235" s="733"/>
      <c r="M235" s="733"/>
      <c r="N235" s="733"/>
      <c r="O235" s="733"/>
      <c r="P235" s="733"/>
      <c r="Q235" s="734"/>
      <c r="R235" s="734"/>
      <c r="S235" s="734"/>
      <c r="T235" s="734"/>
      <c r="U235" s="734"/>
      <c r="V235" s="734"/>
      <c r="W235" s="734"/>
      <c r="X235" s="734"/>
      <c r="Y235" s="734"/>
      <c r="Z235" s="734"/>
      <c r="AA235" s="734"/>
      <c r="AB235" s="734"/>
      <c r="AC235" s="734"/>
      <c r="AD235" s="734"/>
      <c r="AE235" s="734"/>
      <c r="AF235" s="734"/>
      <c r="AG235" s="734"/>
      <c r="AH235" s="734"/>
      <c r="AI235" s="734"/>
      <c r="AJ235" s="734"/>
      <c r="AK235" s="734"/>
      <c r="AL235" s="734"/>
      <c r="AM235" s="735"/>
      <c r="AN235" s="734"/>
      <c r="AO235" s="736"/>
      <c r="AP235" s="734"/>
      <c r="AQ235" s="734"/>
      <c r="AR235" s="734"/>
      <c r="AS235" s="734"/>
      <c r="AT235" s="734"/>
      <c r="AU235" s="734"/>
      <c r="AV235" s="734"/>
      <c r="AW235" s="734"/>
      <c r="AX235" s="734"/>
      <c r="AY235" s="734"/>
      <c r="AZ235" s="734"/>
      <c r="BA235" s="734"/>
      <c r="BB235" s="734"/>
      <c r="BC235" s="734"/>
      <c r="BD235" s="734"/>
      <c r="BE235" s="734"/>
      <c r="BF235" s="734"/>
      <c r="BG235" s="734"/>
      <c r="BH235" s="734"/>
      <c r="BI235" s="734"/>
      <c r="BJ235" s="734"/>
      <c r="BK235" s="737"/>
      <c r="BL235" s="738"/>
      <c r="BM235" s="738"/>
      <c r="BN235" s="738"/>
      <c r="BO235" s="738"/>
      <c r="BP235" s="738"/>
      <c r="BQ235" s="738"/>
      <c r="BR235" s="738"/>
      <c r="BS235" s="738"/>
      <c r="BT235" s="738"/>
      <c r="BU235" s="738"/>
      <c r="BV235" s="734"/>
      <c r="BW235" s="734"/>
      <c r="BX235" s="734"/>
      <c r="BY235" s="734"/>
      <c r="BZ235" s="734"/>
      <c r="CA235" s="734"/>
      <c r="CB235" s="734"/>
      <c r="CC235" s="734"/>
      <c r="CD235" s="734"/>
      <c r="CE235" s="734"/>
      <c r="CF235" s="738"/>
      <c r="CG235" s="734"/>
      <c r="CH235" s="734"/>
      <c r="CI235" s="734"/>
      <c r="CJ235" s="734"/>
      <c r="CK235" s="734"/>
      <c r="CL235" s="734"/>
      <c r="CM235" s="734"/>
      <c r="CN235" s="734"/>
      <c r="CO235" s="734"/>
      <c r="CP235" s="734"/>
      <c r="CQ235" s="734"/>
      <c r="CR235" s="734"/>
      <c r="CS235" s="734"/>
      <c r="CT235" s="734"/>
      <c r="CU235" s="734"/>
      <c r="CV235" s="734"/>
      <c r="CW235" s="734">
        <f>CX235+CY235+CZ235</f>
        <v>1215396.2704999999</v>
      </c>
      <c r="CX235" s="734">
        <f>CX204+CX226</f>
        <v>1215396.2704999999</v>
      </c>
      <c r="CY235" s="734">
        <f>CY204+CY200</f>
        <v>0</v>
      </c>
      <c r="CZ235" s="734">
        <f>CZ204+CZ200</f>
        <v>0</v>
      </c>
      <c r="DA235" s="734"/>
      <c r="DB235" s="734"/>
      <c r="DC235" s="734"/>
      <c r="DD235" s="734"/>
      <c r="DE235" s="734"/>
      <c r="DF235" s="734"/>
      <c r="DG235" s="734">
        <f>DH235+DI235+DJ235</f>
        <v>0</v>
      </c>
      <c r="DH235" s="734">
        <f>DH204+DH200</f>
        <v>0</v>
      </c>
      <c r="DI235" s="734">
        <f>DJ235+DK235+DL235</f>
        <v>0</v>
      </c>
      <c r="DJ235" s="734">
        <f>DJ177+DJ204</f>
        <v>0</v>
      </c>
      <c r="DK235" s="734">
        <f>DK204+DK226</f>
        <v>0</v>
      </c>
      <c r="DL235" s="734">
        <f>DL204+DL226</f>
        <v>0</v>
      </c>
      <c r="DM235" s="733">
        <f t="shared" si="658"/>
        <v>0</v>
      </c>
      <c r="DN235" s="739" t="e">
        <f t="shared" si="502"/>
        <v>#DIV/0!</v>
      </c>
      <c r="DO235" s="733">
        <f>DO177+DO204</f>
        <v>0</v>
      </c>
      <c r="DP235" s="733">
        <f>DP204+DP226</f>
        <v>0</v>
      </c>
      <c r="DQ235" s="733">
        <f>DQ204+DQ226</f>
        <v>0</v>
      </c>
      <c r="DR235" s="733">
        <f t="shared" si="659"/>
        <v>0</v>
      </c>
      <c r="DS235" s="739" t="e">
        <f t="shared" si="628"/>
        <v>#DIV/0!</v>
      </c>
      <c r="DT235" s="733">
        <f>DT177+DT204</f>
        <v>0</v>
      </c>
      <c r="DU235" s="733">
        <f>DU204+DU226</f>
        <v>0</v>
      </c>
      <c r="DV235" s="733">
        <f>DV204+DV226</f>
        <v>0</v>
      </c>
      <c r="DW235" s="733"/>
      <c r="DX235" s="740">
        <f>DZ235+EB235+ED235</f>
        <v>0</v>
      </c>
      <c r="DY235" s="736" t="e">
        <f t="shared" si="535"/>
        <v>#DIV/0!</v>
      </c>
      <c r="DZ235" s="734">
        <f>DZ177+DZ204</f>
        <v>0</v>
      </c>
      <c r="EA235" s="736" t="e">
        <f t="shared" si="656"/>
        <v>#DIV/0!</v>
      </c>
      <c r="EB235" s="741">
        <f>EB204</f>
        <v>0</v>
      </c>
      <c r="EC235" s="736">
        <v>0</v>
      </c>
      <c r="ED235" s="741">
        <f>ED204</f>
        <v>0</v>
      </c>
      <c r="EE235" s="736">
        <v>0</v>
      </c>
      <c r="EF235" s="742">
        <f t="shared" si="657"/>
        <v>0</v>
      </c>
      <c r="EG235" s="705" t="e">
        <f t="shared" si="503"/>
        <v>#DIV/0!</v>
      </c>
      <c r="EH235" s="742">
        <f>EH177+EH204</f>
        <v>0</v>
      </c>
      <c r="EI235" s="742">
        <f>EI226+EI204</f>
        <v>0</v>
      </c>
      <c r="EJ235" s="742">
        <f>EJ226+EJ204</f>
        <v>0</v>
      </c>
      <c r="EK235" s="743">
        <f>ES235+EU235+EW235</f>
        <v>0</v>
      </c>
      <c r="EL235" s="736" t="e">
        <f>EK235/DI235</f>
        <v>#DIV/0!</v>
      </c>
      <c r="EM235" s="744" t="e">
        <f>EK235/DM235</f>
        <v>#DIV/0!</v>
      </c>
      <c r="EN235" s="736"/>
      <c r="EO235" s="736"/>
      <c r="EP235" s="736"/>
      <c r="EQ235" s="736"/>
      <c r="ER235" s="736"/>
      <c r="ES235" s="733">
        <f>ES177+ES204</f>
        <v>0</v>
      </c>
      <c r="ET235" s="744" t="e">
        <f>ES235/DJ235</f>
        <v>#DIV/0!</v>
      </c>
      <c r="EU235" s="733">
        <f>EU226+EU204</f>
        <v>0</v>
      </c>
      <c r="EV235" s="744">
        <v>0</v>
      </c>
      <c r="EW235" s="733">
        <f>EW226+EW204</f>
        <v>0</v>
      </c>
      <c r="EX235" s="744">
        <v>0</v>
      </c>
      <c r="EY235" s="745">
        <f t="shared" si="517"/>
        <v>0</v>
      </c>
      <c r="EZ235" s="736" t="e">
        <f t="shared" si="496"/>
        <v>#DIV/0!</v>
      </c>
      <c r="FA235" s="745">
        <f>FA177+FA204</f>
        <v>0</v>
      </c>
      <c r="FB235" s="745">
        <f>FB226+FB204</f>
        <v>0</v>
      </c>
      <c r="FC235" s="745">
        <f>FC226+FC204</f>
        <v>0</v>
      </c>
      <c r="FD235" s="742">
        <f>FF235+FH235+FJ235</f>
        <v>0</v>
      </c>
      <c r="FE235" s="736" t="e">
        <f t="shared" si="610"/>
        <v>#DIV/0!</v>
      </c>
      <c r="FF235" s="733">
        <f>FF177+FF204</f>
        <v>0</v>
      </c>
      <c r="FG235" s="736" t="e">
        <f t="shared" si="645"/>
        <v>#DIV/0!</v>
      </c>
      <c r="FH235" s="733">
        <f>FH226+FH204</f>
        <v>0</v>
      </c>
      <c r="FI235" s="744">
        <v>0</v>
      </c>
      <c r="FJ235" s="733">
        <f>FJ226+FJ204</f>
        <v>0</v>
      </c>
      <c r="FK235" s="746">
        <v>0</v>
      </c>
      <c r="FL235" s="747" t="e">
        <f>FO235+FQ235+FS235</f>
        <v>#DIV/0!</v>
      </c>
      <c r="FM235" s="253" t="e">
        <f>FL235/DI235</f>
        <v>#DIV/0!</v>
      </c>
      <c r="FN235" s="748">
        <f>FN177+FN204</f>
        <v>0</v>
      </c>
      <c r="FO235" s="253" t="e">
        <f>FN235/DJ235</f>
        <v>#DIV/0!</v>
      </c>
      <c r="FP235" s="749">
        <f>FP226+FP204</f>
        <v>0</v>
      </c>
      <c r="FQ235" s="749"/>
      <c r="FR235" s="749">
        <f>FR226+FR204</f>
        <v>0</v>
      </c>
      <c r="FS235" s="750"/>
      <c r="FT235" s="747" t="e">
        <f>#REF!+FX235+FZ235</f>
        <v>#REF!</v>
      </c>
      <c r="FU235" s="744" t="e">
        <f t="shared" si="501"/>
        <v>#REF!</v>
      </c>
      <c r="FV235" s="748">
        <f>FV177+FV204</f>
        <v>0</v>
      </c>
      <c r="FW235" s="748">
        <f>FW226+FW204</f>
        <v>0</v>
      </c>
      <c r="FX235" s="748"/>
      <c r="FY235" s="748">
        <f>FY226+FY204</f>
        <v>0</v>
      </c>
      <c r="FZ235" s="750"/>
      <c r="GA235" s="522"/>
    </row>
    <row r="236" spans="2:189" s="544" customFormat="1" ht="53.25" customHeight="1" thickBot="1" x14ac:dyDescent="0.35">
      <c r="B236" s="1146" t="s">
        <v>399</v>
      </c>
      <c r="C236" s="1147"/>
      <c r="D236" s="751"/>
      <c r="E236" s="752" t="e">
        <f>#REF!+E97</f>
        <v>#REF!</v>
      </c>
      <c r="F236" s="752"/>
      <c r="G236" s="752" t="e">
        <f>#REF!+G97</f>
        <v>#REF!</v>
      </c>
      <c r="H236" s="752" t="e">
        <f>#REF!+H97</f>
        <v>#REF!</v>
      </c>
      <c r="I236" s="752"/>
      <c r="J236" s="752" t="e">
        <f>#REF!+J97</f>
        <v>#REF!</v>
      </c>
      <c r="K236" s="752" t="e">
        <f>#REF!+K97</f>
        <v>#REF!</v>
      </c>
      <c r="L236" s="752"/>
      <c r="M236" s="752" t="e">
        <f>#REF!+M97</f>
        <v>#REF!</v>
      </c>
      <c r="N236" s="752" t="e">
        <f>#REF!+N97</f>
        <v>#REF!</v>
      </c>
      <c r="O236" s="752"/>
      <c r="P236" s="752" t="e">
        <f>#REF!+P97</f>
        <v>#REF!</v>
      </c>
      <c r="Q236" s="753" t="e">
        <f>#REF!+Q97</f>
        <v>#REF!</v>
      </c>
      <c r="R236" s="753"/>
      <c r="S236" s="753" t="e">
        <f>#REF!+S97</f>
        <v>#REF!</v>
      </c>
      <c r="T236" s="753" t="e">
        <f>#REF!+T97</f>
        <v>#REF!</v>
      </c>
      <c r="U236" s="753" t="e">
        <f>#REF!+U97</f>
        <v>#REF!</v>
      </c>
      <c r="V236" s="753" t="e">
        <f>#REF!+V97</f>
        <v>#REF!</v>
      </c>
      <c r="W236" s="753" t="e">
        <f>#REF!+W97</f>
        <v>#REF!</v>
      </c>
      <c r="X236" s="753" t="e">
        <f>#REF!+X97</f>
        <v>#REF!</v>
      </c>
      <c r="Y236" s="753" t="e">
        <f>#REF!+Y97</f>
        <v>#REF!</v>
      </c>
      <c r="Z236" s="753">
        <f>Z212</f>
        <v>261568.7</v>
      </c>
      <c r="AA236" s="753">
        <f>AA213</f>
        <v>0</v>
      </c>
      <c r="AB236" s="753">
        <f>AB212</f>
        <v>261568.7</v>
      </c>
      <c r="AC236" s="753">
        <f>AC212</f>
        <v>0</v>
      </c>
      <c r="AD236" s="753">
        <f>AD213</f>
        <v>0</v>
      </c>
      <c r="AE236" s="753">
        <f>AE212</f>
        <v>0</v>
      </c>
      <c r="AF236" s="753" t="e">
        <f>AF212</f>
        <v>#REF!</v>
      </c>
      <c r="AG236" s="753">
        <f>AG213</f>
        <v>0</v>
      </c>
      <c r="AH236" s="753" t="e">
        <f t="shared" ref="AH236:AN236" si="660">AH212</f>
        <v>#REF!</v>
      </c>
      <c r="AI236" s="753">
        <f t="shared" si="660"/>
        <v>0</v>
      </c>
      <c r="AJ236" s="753">
        <f t="shared" si="660"/>
        <v>0</v>
      </c>
      <c r="AK236" s="753">
        <f t="shared" si="660"/>
        <v>261568.7</v>
      </c>
      <c r="AL236" s="753" t="e">
        <f t="shared" si="660"/>
        <v>#REF!</v>
      </c>
      <c r="AM236" s="753" t="str">
        <f t="shared" si="660"/>
        <v>Объем бюджетных ассигнований на 2017г. расчитан исходя из заявок Администраций МО, согласно приложению. Планируемый ввод в эксплуатацию а/дорог общего пользования местного значения в 2017 году - 2,0 км.</v>
      </c>
      <c r="AN236" s="753" t="str">
        <f t="shared" si="660"/>
        <v>Объем бюджетных ассигнований на 2017г. расчитан исходя из заявок Администраций МО, согласно приложению. Планируемый ввод в эксплуатацию а/дорог общего пользования местного значения в 2017 году - 2,5 км.</v>
      </c>
      <c r="AO236" s="754">
        <v>1</v>
      </c>
      <c r="AP236" s="753">
        <f>AP212</f>
        <v>0</v>
      </c>
      <c r="AQ236" s="753">
        <f>AQ212</f>
        <v>0</v>
      </c>
      <c r="AR236" s="753" t="e">
        <f>AR212</f>
        <v>#REF!</v>
      </c>
      <c r="AS236" s="753">
        <f>AS212</f>
        <v>248761.3</v>
      </c>
      <c r="AT236" s="753">
        <f>AT213</f>
        <v>0</v>
      </c>
      <c r="AU236" s="753">
        <f>AU212</f>
        <v>248761.3</v>
      </c>
      <c r="AV236" s="753">
        <f>AV212</f>
        <v>0</v>
      </c>
      <c r="AW236" s="753">
        <f>AW213</f>
        <v>0</v>
      </c>
      <c r="AX236" s="753">
        <f>AX212</f>
        <v>0</v>
      </c>
      <c r="AY236" s="753">
        <f>AY212</f>
        <v>248761.3</v>
      </c>
      <c r="AZ236" s="753">
        <f>AZ213</f>
        <v>0</v>
      </c>
      <c r="BA236" s="753">
        <f>BA212</f>
        <v>248761.3</v>
      </c>
      <c r="BB236" s="753" t="e">
        <f>#REF!+BB97</f>
        <v>#REF!</v>
      </c>
      <c r="BC236" s="753"/>
      <c r="BD236" s="753" t="e">
        <f>#REF!+BD97</f>
        <v>#REF!</v>
      </c>
      <c r="BE236" s="753" t="e">
        <f>#REF!+BE97</f>
        <v>#REF!</v>
      </c>
      <c r="BF236" s="753"/>
      <c r="BG236" s="753" t="e">
        <f>#REF!+BG97</f>
        <v>#REF!</v>
      </c>
      <c r="BH236" s="753">
        <f>BH212</f>
        <v>409591.25300000003</v>
      </c>
      <c r="BI236" s="753">
        <f>BI213</f>
        <v>0</v>
      </c>
      <c r="BJ236" s="753">
        <f>BJ212</f>
        <v>409591.25300000003</v>
      </c>
      <c r="BK236" s="755">
        <v>1</v>
      </c>
      <c r="BL236" s="756">
        <f>BL212</f>
        <v>248761.3</v>
      </c>
      <c r="BM236" s="753">
        <f>BM212</f>
        <v>0</v>
      </c>
      <c r="BN236" s="753">
        <f>BN213</f>
        <v>0</v>
      </c>
      <c r="BO236" s="753">
        <f>BO212</f>
        <v>0</v>
      </c>
      <c r="BP236" s="753">
        <f>BP212</f>
        <v>0</v>
      </c>
      <c r="BQ236" s="753">
        <f>BQ213</f>
        <v>0</v>
      </c>
      <c r="BR236" s="753">
        <f>BR212</f>
        <v>0</v>
      </c>
      <c r="BS236" s="753">
        <f>BS212</f>
        <v>409591.25300000003</v>
      </c>
      <c r="BT236" s="753">
        <f>BT213</f>
        <v>0</v>
      </c>
      <c r="BU236" s="753">
        <f>BU212</f>
        <v>409591.25300000003</v>
      </c>
      <c r="BV236" s="753">
        <f>BV212</f>
        <v>248761.3</v>
      </c>
      <c r="BW236" s="753">
        <f>BW213</f>
        <v>0</v>
      </c>
      <c r="BX236" s="753">
        <f>BX212</f>
        <v>248761.3</v>
      </c>
      <c r="BY236" s="753" t="e">
        <f>BY212</f>
        <v>#REF!</v>
      </c>
      <c r="BZ236" s="753">
        <f>BZ213</f>
        <v>0</v>
      </c>
      <c r="CA236" s="753" t="e">
        <f>CA212</f>
        <v>#REF!</v>
      </c>
      <c r="CB236" s="753">
        <f>CB212</f>
        <v>355000</v>
      </c>
      <c r="CC236" s="753">
        <f>CC213</f>
        <v>0</v>
      </c>
      <c r="CD236" s="753">
        <f>CD212</f>
        <v>355000</v>
      </c>
      <c r="CE236" s="753">
        <v>1</v>
      </c>
      <c r="CF236" s="753">
        <f>CF212</f>
        <v>248761.3</v>
      </c>
      <c r="CG236" s="753"/>
      <c r="CH236" s="753">
        <f>CH212</f>
        <v>261199.4</v>
      </c>
      <c r="CI236" s="753">
        <f>CI213</f>
        <v>0</v>
      </c>
      <c r="CJ236" s="753">
        <f>CJ212</f>
        <v>261199.4</v>
      </c>
      <c r="CK236" s="753">
        <f>CK212</f>
        <v>227540.88</v>
      </c>
      <c r="CL236" s="753">
        <f>CL213</f>
        <v>0</v>
      </c>
      <c r="CM236" s="753">
        <f>CM212</f>
        <v>227540.88</v>
      </c>
      <c r="CN236" s="753" t="e">
        <f>CN212</f>
        <v>#REF!</v>
      </c>
      <c r="CO236" s="753" t="e">
        <f>CO213</f>
        <v>#REF!</v>
      </c>
      <c r="CP236" s="753" t="e">
        <f>CP212</f>
        <v>#REF!</v>
      </c>
      <c r="CQ236" s="753">
        <f>CQ212</f>
        <v>488740.28</v>
      </c>
      <c r="CR236" s="753">
        <f>CR213</f>
        <v>0</v>
      </c>
      <c r="CS236" s="753">
        <f>CS212</f>
        <v>488740.28</v>
      </c>
      <c r="CT236" s="753">
        <f>CT212</f>
        <v>340071</v>
      </c>
      <c r="CU236" s="753">
        <f>CU213</f>
        <v>0</v>
      </c>
      <c r="CV236" s="753">
        <f>CV212</f>
        <v>340071</v>
      </c>
      <c r="CW236" s="753">
        <f>CW212</f>
        <v>964852.10600000003</v>
      </c>
      <c r="CX236" s="753">
        <f>CX213</f>
        <v>0</v>
      </c>
      <c r="CY236" s="753">
        <f>CY212</f>
        <v>964852.10600000003</v>
      </c>
      <c r="CZ236" s="753">
        <f>CZ212</f>
        <v>488740.28</v>
      </c>
      <c r="DA236" s="753">
        <f>DA213</f>
        <v>0</v>
      </c>
      <c r="DB236" s="753">
        <f>DB212</f>
        <v>488740.28</v>
      </c>
      <c r="DC236" s="753" t="e">
        <f>DC212</f>
        <v>#REF!</v>
      </c>
      <c r="DD236" s="753">
        <f>DD213</f>
        <v>0</v>
      </c>
      <c r="DE236" s="753" t="e">
        <f>DE212</f>
        <v>#REF!</v>
      </c>
      <c r="DF236" s="753">
        <f>DF212</f>
        <v>-183698.77419999999</v>
      </c>
      <c r="DG236" s="753">
        <f>DG213</f>
        <v>0</v>
      </c>
      <c r="DH236" s="753">
        <f>DH212</f>
        <v>-183698.77419999999</v>
      </c>
      <c r="DI236" s="753">
        <f>DJ236+DK236+DL236</f>
        <v>1272009.0318</v>
      </c>
      <c r="DJ236" s="753">
        <f>DJ213</f>
        <v>0</v>
      </c>
      <c r="DK236" s="753">
        <f>DK213</f>
        <v>0</v>
      </c>
      <c r="DL236" s="753">
        <f>DL212</f>
        <v>1272009.0318</v>
      </c>
      <c r="DM236" s="752">
        <f t="shared" si="658"/>
        <v>910979.60527000006</v>
      </c>
      <c r="DN236" s="757">
        <f t="shared" si="502"/>
        <v>0.71617384978854048</v>
      </c>
      <c r="DO236" s="752">
        <f>DO213</f>
        <v>0</v>
      </c>
      <c r="DP236" s="752">
        <f>DP213</f>
        <v>0</v>
      </c>
      <c r="DQ236" s="752">
        <f>DQ212</f>
        <v>910979.60527000006</v>
      </c>
      <c r="DR236" s="752">
        <f t="shared" si="659"/>
        <v>361029.42652999994</v>
      </c>
      <c r="DS236" s="757">
        <f t="shared" si="628"/>
        <v>0.28382615021145946</v>
      </c>
      <c r="DT236" s="752">
        <f>DT213</f>
        <v>0</v>
      </c>
      <c r="DU236" s="752">
        <f>DU213</f>
        <v>0</v>
      </c>
      <c r="DV236" s="752">
        <f>DV212</f>
        <v>361029.42652999994</v>
      </c>
      <c r="DW236" s="752"/>
      <c r="DX236" s="753">
        <f>DZ236+EB236+ED236</f>
        <v>1175168.3599100001</v>
      </c>
      <c r="DY236" s="758">
        <f t="shared" si="535"/>
        <v>0.92386793688645263</v>
      </c>
      <c r="DZ236" s="753">
        <f>DZ213</f>
        <v>0</v>
      </c>
      <c r="EA236" s="758">
        <v>0</v>
      </c>
      <c r="EB236" s="753">
        <f>EB213</f>
        <v>0</v>
      </c>
      <c r="EC236" s="758">
        <v>0</v>
      </c>
      <c r="ED236" s="753">
        <f>ED212</f>
        <v>1175168.3599100001</v>
      </c>
      <c r="EE236" s="758">
        <f>ED236/DL236</f>
        <v>0.92386793688645263</v>
      </c>
      <c r="EF236" s="759">
        <f t="shared" si="657"/>
        <v>96840.671889999998</v>
      </c>
      <c r="EG236" s="719">
        <f t="shared" si="503"/>
        <v>7.6132063113547463E-2</v>
      </c>
      <c r="EH236" s="759">
        <f>EH213</f>
        <v>0</v>
      </c>
      <c r="EI236" s="759">
        <f>EI213</f>
        <v>0</v>
      </c>
      <c r="EJ236" s="759">
        <f>EJ212</f>
        <v>96840.671889999998</v>
      </c>
      <c r="EK236" s="752">
        <f>ES236+EU236+EW236</f>
        <v>1175168.3599100001</v>
      </c>
      <c r="EL236" s="758">
        <f>EK236/DI236</f>
        <v>0.92386793688645263</v>
      </c>
      <c r="EM236" s="758">
        <f>EK236/DM236</f>
        <v>1.2900051253745672</v>
      </c>
      <c r="EN236" s="758"/>
      <c r="EO236" s="758"/>
      <c r="EP236" s="758"/>
      <c r="EQ236" s="758"/>
      <c r="ER236" s="758"/>
      <c r="ES236" s="752">
        <f>ES213</f>
        <v>0</v>
      </c>
      <c r="ET236" s="758">
        <v>0</v>
      </c>
      <c r="EU236" s="752">
        <f>EU213</f>
        <v>0</v>
      </c>
      <c r="EV236" s="758">
        <v>0</v>
      </c>
      <c r="EW236" s="752">
        <f>EW212</f>
        <v>1175168.3599100001</v>
      </c>
      <c r="EX236" s="758">
        <f>EW236/DL236</f>
        <v>0.92386793688645263</v>
      </c>
      <c r="EY236" s="760">
        <f t="shared" si="517"/>
        <v>96840.671889999998</v>
      </c>
      <c r="EZ236" s="758">
        <f t="shared" si="496"/>
        <v>7.6132063113547463E-2</v>
      </c>
      <c r="FA236" s="760">
        <f>FA213</f>
        <v>0</v>
      </c>
      <c r="FB236" s="760">
        <f>FB213</f>
        <v>0</v>
      </c>
      <c r="FC236" s="760">
        <f>FC212</f>
        <v>96840.671889999998</v>
      </c>
      <c r="FD236" s="759">
        <f>FD212</f>
        <v>1353535.9373699999</v>
      </c>
      <c r="FE236" s="758">
        <f t="shared" si="610"/>
        <v>1.0640930241309943</v>
      </c>
      <c r="FF236" s="752">
        <f>FF213</f>
        <v>0</v>
      </c>
      <c r="FG236" s="758">
        <v>0</v>
      </c>
      <c r="FH236" s="752">
        <f>FH213</f>
        <v>0</v>
      </c>
      <c r="FI236" s="758">
        <v>0</v>
      </c>
      <c r="FJ236" s="752">
        <f>FJ212</f>
        <v>1353535.9373699999</v>
      </c>
      <c r="FK236" s="761">
        <f>FJ236/DL236</f>
        <v>1.0640930241309943</v>
      </c>
      <c r="FL236" s="762">
        <f>FL212</f>
        <v>0</v>
      </c>
      <c r="FM236" s="653">
        <f>FL236/DI236</f>
        <v>0</v>
      </c>
      <c r="FN236" s="418">
        <f>FN213</f>
        <v>0</v>
      </c>
      <c r="FO236" s="653">
        <v>0</v>
      </c>
      <c r="FP236" s="419">
        <f>FP213</f>
        <v>0</v>
      </c>
      <c r="FQ236" s="419"/>
      <c r="FR236" s="419">
        <f>FR212</f>
        <v>0</v>
      </c>
      <c r="FS236" s="763">
        <f>FS212</f>
        <v>0</v>
      </c>
      <c r="FT236" s="764">
        <f>FT212</f>
        <v>0</v>
      </c>
      <c r="FU236" s="758">
        <f t="shared" si="501"/>
        <v>0</v>
      </c>
      <c r="FV236" s="765">
        <f>FV213</f>
        <v>0</v>
      </c>
      <c r="FW236" s="765">
        <f>FW213</f>
        <v>0</v>
      </c>
      <c r="FX236" s="765"/>
      <c r="FY236" s="765">
        <f>FY212</f>
        <v>0</v>
      </c>
      <c r="FZ236" s="763">
        <f>FZ212</f>
        <v>0</v>
      </c>
      <c r="GA236" s="766"/>
      <c r="GB236" s="558"/>
      <c r="GC236" s="558"/>
      <c r="GD236" s="558"/>
      <c r="GE236" s="558"/>
      <c r="GF236" s="558"/>
      <c r="GG236" s="558"/>
    </row>
    <row r="237" spans="2:189" s="216" customFormat="1" ht="47.25" customHeight="1" x14ac:dyDescent="0.3">
      <c r="B237" s="1151" t="s">
        <v>400</v>
      </c>
      <c r="C237" s="1152"/>
      <c r="D237" s="1152"/>
      <c r="E237" s="1152"/>
      <c r="F237" s="1152"/>
      <c r="G237" s="1152"/>
      <c r="H237" s="1152"/>
      <c r="I237" s="1152"/>
      <c r="J237" s="1152"/>
      <c r="K237" s="1152"/>
      <c r="L237" s="1152"/>
      <c r="M237" s="1152"/>
      <c r="N237" s="1152"/>
      <c r="O237" s="1152"/>
      <c r="P237" s="1152"/>
      <c r="Q237" s="1152"/>
      <c r="R237" s="1152"/>
      <c r="S237" s="1152"/>
      <c r="T237" s="1152"/>
      <c r="U237" s="1152"/>
      <c r="V237" s="1152"/>
      <c r="W237" s="1152"/>
      <c r="X237" s="1152"/>
      <c r="Y237" s="1152"/>
      <c r="Z237" s="1152"/>
      <c r="AA237" s="1152"/>
      <c r="AB237" s="1152"/>
      <c r="AC237" s="1152"/>
      <c r="AD237" s="1152"/>
      <c r="AE237" s="1152"/>
      <c r="AF237" s="1152"/>
      <c r="AG237" s="1152"/>
      <c r="AH237" s="1152"/>
      <c r="AI237" s="1152"/>
      <c r="AJ237" s="1152"/>
      <c r="AK237" s="1152"/>
      <c r="AL237" s="1152"/>
      <c r="AM237" s="1152"/>
      <c r="AN237" s="1152"/>
      <c r="AO237" s="1152"/>
      <c r="AP237" s="1152"/>
      <c r="AQ237" s="1152"/>
      <c r="AR237" s="1152"/>
      <c r="AS237" s="1152"/>
      <c r="AT237" s="1152"/>
      <c r="AU237" s="1152"/>
      <c r="AV237" s="1152"/>
      <c r="AW237" s="1152"/>
      <c r="AX237" s="1152"/>
      <c r="AY237" s="1152"/>
      <c r="AZ237" s="1152"/>
      <c r="BA237" s="1152"/>
      <c r="BB237" s="1152"/>
      <c r="BC237" s="1152"/>
      <c r="BD237" s="1152"/>
      <c r="BE237" s="1152"/>
      <c r="BF237" s="1152"/>
      <c r="BG237" s="1152"/>
      <c r="BH237" s="1152"/>
      <c r="BI237" s="1152"/>
      <c r="BJ237" s="1152"/>
      <c r="BK237" s="1152"/>
      <c r="BL237" s="1152"/>
      <c r="BM237" s="1152"/>
      <c r="BN237" s="1152"/>
      <c r="BO237" s="1152"/>
      <c r="BP237" s="1152"/>
      <c r="BQ237" s="1152"/>
      <c r="BR237" s="1152"/>
      <c r="BS237" s="1152"/>
      <c r="BT237" s="1152"/>
      <c r="BU237" s="1152"/>
      <c r="BV237" s="1152"/>
      <c r="BW237" s="1152"/>
      <c r="BX237" s="1152"/>
      <c r="BY237" s="1152"/>
      <c r="BZ237" s="1152"/>
      <c r="CA237" s="1152"/>
      <c r="CB237" s="1152"/>
      <c r="CC237" s="1152"/>
      <c r="CD237" s="1152"/>
      <c r="CE237" s="1152"/>
      <c r="CF237" s="1152"/>
      <c r="CG237" s="1152"/>
      <c r="CH237" s="1152"/>
      <c r="CI237" s="1152"/>
      <c r="CJ237" s="1152"/>
      <c r="CK237" s="1152"/>
      <c r="CL237" s="1152"/>
      <c r="CM237" s="1152"/>
      <c r="CN237" s="1152"/>
      <c r="CO237" s="1152"/>
      <c r="CP237" s="1152"/>
      <c r="CQ237" s="1152"/>
      <c r="CR237" s="1152"/>
      <c r="CS237" s="1152"/>
      <c r="CT237" s="1152"/>
      <c r="CU237" s="1152"/>
      <c r="CV237" s="1152"/>
      <c r="CW237" s="1152"/>
      <c r="CX237" s="1152"/>
      <c r="CY237" s="1152"/>
      <c r="CZ237" s="1152"/>
      <c r="DA237" s="1152"/>
      <c r="DB237" s="1152"/>
      <c r="DC237" s="1152"/>
      <c r="DD237" s="1152"/>
      <c r="DE237" s="1152"/>
      <c r="DF237" s="1152"/>
      <c r="DG237" s="1152"/>
      <c r="DH237" s="1152"/>
      <c r="DI237" s="1152"/>
      <c r="DJ237" s="1152"/>
      <c r="DK237" s="1152"/>
      <c r="DL237" s="1152"/>
      <c r="DM237" s="1152"/>
      <c r="DN237" s="1152"/>
      <c r="DO237" s="1152"/>
      <c r="DP237" s="1152"/>
      <c r="DQ237" s="1152"/>
      <c r="DR237" s="1152"/>
      <c r="DS237" s="1152"/>
      <c r="DT237" s="1152"/>
      <c r="DU237" s="1152"/>
      <c r="DV237" s="1152"/>
      <c r="DW237" s="1152"/>
      <c r="DX237" s="1152"/>
      <c r="DY237" s="1152"/>
      <c r="DZ237" s="1152"/>
      <c r="EA237" s="1152"/>
      <c r="EB237" s="1152"/>
      <c r="EC237" s="1152"/>
      <c r="ED237" s="1152"/>
      <c r="EE237" s="1152"/>
      <c r="EF237" s="1152"/>
      <c r="EG237" s="1152"/>
      <c r="EH237" s="1152"/>
      <c r="EI237" s="1152"/>
      <c r="EJ237" s="1152"/>
      <c r="EK237" s="1152"/>
      <c r="EL237" s="1152"/>
      <c r="EM237" s="1152"/>
      <c r="EN237" s="1152"/>
      <c r="EO237" s="1152"/>
      <c r="EP237" s="1152"/>
      <c r="EQ237" s="1152"/>
      <c r="ER237" s="1152"/>
      <c r="ES237" s="1152"/>
      <c r="ET237" s="1152"/>
      <c r="EU237" s="1152"/>
      <c r="EV237" s="1152"/>
      <c r="EW237" s="1152"/>
      <c r="EX237" s="1152"/>
      <c r="EY237" s="1152"/>
      <c r="EZ237" s="1152"/>
      <c r="FA237" s="1152"/>
      <c r="FB237" s="1152"/>
      <c r="FC237" s="1152"/>
      <c r="FD237" s="1152"/>
      <c r="FE237" s="1152"/>
      <c r="FF237" s="1152"/>
      <c r="FG237" s="1152"/>
      <c r="FH237" s="1152"/>
      <c r="FI237" s="1152"/>
      <c r="FJ237" s="1152"/>
      <c r="FK237" s="1152"/>
      <c r="FL237" s="1127"/>
      <c r="FM237" s="1127"/>
      <c r="FN237" s="1127"/>
      <c r="FO237" s="1127"/>
      <c r="FP237" s="1127"/>
      <c r="FQ237" s="1127"/>
      <c r="FR237" s="1127"/>
      <c r="FS237" s="1128"/>
      <c r="FT237" s="215"/>
      <c r="FU237" s="215"/>
      <c r="FV237" s="215"/>
      <c r="FW237" s="215"/>
      <c r="FX237" s="215"/>
      <c r="FY237" s="215"/>
      <c r="GA237" s="217"/>
      <c r="GB237" s="215"/>
      <c r="GC237" s="215"/>
      <c r="GD237" s="215"/>
      <c r="GE237" s="215"/>
      <c r="GF237" s="215"/>
      <c r="GG237" s="215"/>
    </row>
    <row r="238" spans="2:189" s="574" customFormat="1" ht="113.25" customHeight="1" x14ac:dyDescent="0.3">
      <c r="B238" s="220" t="s">
        <v>89</v>
      </c>
      <c r="C238" s="219" t="s">
        <v>401</v>
      </c>
      <c r="D238" s="767" t="s">
        <v>402</v>
      </c>
      <c r="E238" s="221">
        <f t="shared" ref="E238:AN238" si="661">E240+E260</f>
        <v>892847.86862999992</v>
      </c>
      <c r="F238" s="221">
        <f t="shared" si="661"/>
        <v>851889.70365999988</v>
      </c>
      <c r="G238" s="221">
        <f t="shared" si="661"/>
        <v>40958.164969999998</v>
      </c>
      <c r="H238" s="221">
        <f t="shared" si="661"/>
        <v>-532.77711999999519</v>
      </c>
      <c r="I238" s="221">
        <f t="shared" si="661"/>
        <v>-532.77711999999519</v>
      </c>
      <c r="J238" s="221">
        <f t="shared" si="661"/>
        <v>0</v>
      </c>
      <c r="K238" s="221">
        <f t="shared" si="661"/>
        <v>892315.09150999994</v>
      </c>
      <c r="L238" s="221">
        <f t="shared" si="661"/>
        <v>851356.9265399999</v>
      </c>
      <c r="M238" s="221">
        <f t="shared" si="661"/>
        <v>40958.164969999998</v>
      </c>
      <c r="N238" s="221">
        <f t="shared" si="661"/>
        <v>0</v>
      </c>
      <c r="O238" s="221">
        <f t="shared" si="661"/>
        <v>0</v>
      </c>
      <c r="P238" s="221">
        <f t="shared" si="661"/>
        <v>0</v>
      </c>
      <c r="Q238" s="223">
        <f t="shared" si="661"/>
        <v>892315.09150999994</v>
      </c>
      <c r="R238" s="223">
        <f t="shared" si="661"/>
        <v>851356.9265399999</v>
      </c>
      <c r="S238" s="223">
        <f t="shared" si="661"/>
        <v>40958.164969999998</v>
      </c>
      <c r="T238" s="223">
        <f t="shared" si="661"/>
        <v>548172.4</v>
      </c>
      <c r="U238" s="223">
        <f t="shared" si="661"/>
        <v>247700</v>
      </c>
      <c r="V238" s="223">
        <f t="shared" si="661"/>
        <v>300472.40000000002</v>
      </c>
      <c r="W238" s="223">
        <f t="shared" si="661"/>
        <v>33408.500589999996</v>
      </c>
      <c r="X238" s="223">
        <f t="shared" si="661"/>
        <v>333880.90059000003</v>
      </c>
      <c r="Y238" s="223">
        <f t="shared" si="661"/>
        <v>-300472.40000000002</v>
      </c>
      <c r="Z238" s="223" t="e">
        <f t="shared" si="661"/>
        <v>#REF!</v>
      </c>
      <c r="AA238" s="223" t="e">
        <f t="shared" si="661"/>
        <v>#REF!</v>
      </c>
      <c r="AB238" s="223" t="e">
        <f t="shared" si="661"/>
        <v>#REF!</v>
      </c>
      <c r="AC238" s="223" t="e">
        <f t="shared" si="661"/>
        <v>#REF!</v>
      </c>
      <c r="AD238" s="223" t="e">
        <f t="shared" si="661"/>
        <v>#REF!</v>
      </c>
      <c r="AE238" s="223" t="e">
        <f t="shared" si="661"/>
        <v>#REF!</v>
      </c>
      <c r="AF238" s="223" t="e">
        <f t="shared" si="661"/>
        <v>#REF!</v>
      </c>
      <c r="AG238" s="223" t="e">
        <f t="shared" si="661"/>
        <v>#REF!</v>
      </c>
      <c r="AH238" s="223" t="e">
        <f t="shared" si="661"/>
        <v>#REF!</v>
      </c>
      <c r="AI238" s="223" t="e">
        <f t="shared" si="661"/>
        <v>#REF!</v>
      </c>
      <c r="AJ238" s="223" t="e">
        <f t="shared" si="661"/>
        <v>#REF!</v>
      </c>
      <c r="AK238" s="768" t="e">
        <f t="shared" si="661"/>
        <v>#REF!</v>
      </c>
      <c r="AL238" s="768" t="e">
        <f t="shared" si="661"/>
        <v>#REF!</v>
      </c>
      <c r="AM238" s="643" t="e">
        <f t="shared" si="661"/>
        <v>#REF!</v>
      </c>
      <c r="AN238" s="769" t="e">
        <f t="shared" si="661"/>
        <v>#REF!</v>
      </c>
      <c r="AO238" s="641">
        <v>1</v>
      </c>
      <c r="AP238" s="226" t="e">
        <f t="shared" ref="AP238:BJ238" si="662">AP240+AP260</f>
        <v>#REF!</v>
      </c>
      <c r="AQ238" s="226" t="e">
        <f t="shared" si="662"/>
        <v>#REF!</v>
      </c>
      <c r="AR238" s="226" t="e">
        <f t="shared" si="662"/>
        <v>#REF!</v>
      </c>
      <c r="AS238" s="223" t="e">
        <f t="shared" si="662"/>
        <v>#REF!</v>
      </c>
      <c r="AT238" s="223" t="e">
        <f t="shared" si="662"/>
        <v>#REF!</v>
      </c>
      <c r="AU238" s="223" t="e">
        <f t="shared" si="662"/>
        <v>#REF!</v>
      </c>
      <c r="AV238" s="223" t="e">
        <f t="shared" si="662"/>
        <v>#REF!</v>
      </c>
      <c r="AW238" s="223" t="e">
        <f t="shared" si="662"/>
        <v>#REF!</v>
      </c>
      <c r="AX238" s="223" t="e">
        <f t="shared" si="662"/>
        <v>#REF!</v>
      </c>
      <c r="AY238" s="223" t="e">
        <f t="shared" si="662"/>
        <v>#REF!</v>
      </c>
      <c r="AZ238" s="223" t="e">
        <f t="shared" si="662"/>
        <v>#REF!</v>
      </c>
      <c r="BA238" s="223" t="e">
        <f t="shared" si="662"/>
        <v>#REF!</v>
      </c>
      <c r="BB238" s="223" t="e">
        <f t="shared" si="662"/>
        <v>#REF!</v>
      </c>
      <c r="BC238" s="223" t="e">
        <f t="shared" si="662"/>
        <v>#REF!</v>
      </c>
      <c r="BD238" s="223" t="e">
        <f t="shared" si="662"/>
        <v>#REF!</v>
      </c>
      <c r="BE238" s="223" t="e">
        <f t="shared" si="662"/>
        <v>#REF!</v>
      </c>
      <c r="BF238" s="223" t="e">
        <f t="shared" si="662"/>
        <v>#REF!</v>
      </c>
      <c r="BG238" s="223" t="e">
        <f t="shared" si="662"/>
        <v>#REF!</v>
      </c>
      <c r="BH238" s="223" t="e">
        <f t="shared" si="662"/>
        <v>#REF!</v>
      </c>
      <c r="BI238" s="223" t="e">
        <f t="shared" si="662"/>
        <v>#REF!</v>
      </c>
      <c r="BJ238" s="223" t="e">
        <f t="shared" si="662"/>
        <v>#REF!</v>
      </c>
      <c r="BK238" s="642">
        <v>1</v>
      </c>
      <c r="BL238" s="223" t="e">
        <f t="shared" ref="BL238:CA238" si="663">BL240+BL260</f>
        <v>#REF!</v>
      </c>
      <c r="BM238" s="223" t="e">
        <f t="shared" si="663"/>
        <v>#REF!</v>
      </c>
      <c r="BN238" s="223" t="e">
        <f t="shared" si="663"/>
        <v>#REF!</v>
      </c>
      <c r="BO238" s="223" t="e">
        <f t="shared" si="663"/>
        <v>#REF!</v>
      </c>
      <c r="BP238" s="223" t="e">
        <f t="shared" si="663"/>
        <v>#REF!</v>
      </c>
      <c r="BQ238" s="223" t="e">
        <f t="shared" si="663"/>
        <v>#REF!</v>
      </c>
      <c r="BR238" s="223" t="e">
        <f t="shared" si="663"/>
        <v>#REF!</v>
      </c>
      <c r="BS238" s="223" t="e">
        <f t="shared" si="663"/>
        <v>#REF!</v>
      </c>
      <c r="BT238" s="223" t="e">
        <f t="shared" si="663"/>
        <v>#REF!</v>
      </c>
      <c r="BU238" s="223" t="e">
        <f t="shared" si="663"/>
        <v>#REF!</v>
      </c>
      <c r="BV238" s="223" t="e">
        <f t="shared" si="663"/>
        <v>#REF!</v>
      </c>
      <c r="BW238" s="223" t="e">
        <f t="shared" si="663"/>
        <v>#REF!</v>
      </c>
      <c r="BX238" s="223" t="e">
        <f t="shared" si="663"/>
        <v>#REF!</v>
      </c>
      <c r="BY238" s="223" t="e">
        <f t="shared" si="663"/>
        <v>#REF!</v>
      </c>
      <c r="BZ238" s="223" t="e">
        <f t="shared" si="663"/>
        <v>#REF!</v>
      </c>
      <c r="CA238" s="223" t="e">
        <f t="shared" si="663"/>
        <v>#REF!</v>
      </c>
      <c r="CB238" s="223" t="e">
        <f>CC238+CD238</f>
        <v>#REF!</v>
      </c>
      <c r="CC238" s="223" t="e">
        <f>CC239</f>
        <v>#REF!</v>
      </c>
      <c r="CD238" s="223" t="e">
        <f>CD240+CD260</f>
        <v>#REF!</v>
      </c>
      <c r="CE238" s="643">
        <v>1</v>
      </c>
      <c r="CF238" s="223" t="e">
        <f>CF240+CF260</f>
        <v>#REF!</v>
      </c>
      <c r="CG238" s="644"/>
      <c r="CH238" s="223" t="e">
        <f t="shared" ref="CH238:CV238" si="664">CH240+CH260</f>
        <v>#REF!</v>
      </c>
      <c r="CI238" s="223" t="e">
        <f t="shared" si="664"/>
        <v>#REF!</v>
      </c>
      <c r="CJ238" s="223" t="e">
        <f t="shared" si="664"/>
        <v>#REF!</v>
      </c>
      <c r="CK238" s="223" t="e">
        <f t="shared" si="664"/>
        <v>#REF!</v>
      </c>
      <c r="CL238" s="223" t="e">
        <f t="shared" si="664"/>
        <v>#REF!</v>
      </c>
      <c r="CM238" s="223" t="e">
        <f t="shared" si="664"/>
        <v>#REF!</v>
      </c>
      <c r="CN238" s="643" t="e">
        <f t="shared" si="664"/>
        <v>#DIV/0!</v>
      </c>
      <c r="CO238" s="643" t="e">
        <f t="shared" si="664"/>
        <v>#REF!</v>
      </c>
      <c r="CP238" s="643" t="e">
        <f t="shared" si="664"/>
        <v>#DIV/0!</v>
      </c>
      <c r="CQ238" s="223" t="e">
        <f t="shared" si="664"/>
        <v>#REF!</v>
      </c>
      <c r="CR238" s="223" t="e">
        <f t="shared" si="664"/>
        <v>#REF!</v>
      </c>
      <c r="CS238" s="223" t="e">
        <f t="shared" si="664"/>
        <v>#REF!</v>
      </c>
      <c r="CT238" s="223" t="e">
        <f t="shared" si="664"/>
        <v>#REF!</v>
      </c>
      <c r="CU238" s="223" t="e">
        <f t="shared" si="664"/>
        <v>#REF!</v>
      </c>
      <c r="CV238" s="223" t="e">
        <f t="shared" si="664"/>
        <v>#REF!</v>
      </c>
      <c r="CW238" s="223">
        <f>CX238+CY238</f>
        <v>919078.87049999984</v>
      </c>
      <c r="CX238" s="223">
        <f>CX239+CX278+CX293</f>
        <v>919078.87049999984</v>
      </c>
      <c r="CY238" s="223">
        <f>CY240+CY260</f>
        <v>0</v>
      </c>
      <c r="CZ238" s="223">
        <f>DA238+DB238</f>
        <v>607000</v>
      </c>
      <c r="DA238" s="223">
        <f>DA239</f>
        <v>607000</v>
      </c>
      <c r="DB238" s="223">
        <f>DB240+DB260</f>
        <v>0</v>
      </c>
      <c r="DC238" s="223">
        <f>DC239</f>
        <v>0</v>
      </c>
      <c r="DD238" s="223">
        <f>DD239</f>
        <v>0</v>
      </c>
      <c r="DE238" s="223"/>
      <c r="DF238" s="223">
        <f>DG238+DH238</f>
        <v>198010.60154999996</v>
      </c>
      <c r="DG238" s="223">
        <f>DG239+DG278</f>
        <v>198010.60154999996</v>
      </c>
      <c r="DH238" s="223">
        <f>DH240+DH260</f>
        <v>0</v>
      </c>
      <c r="DI238" s="223">
        <f>DJ238+DK238+DL238</f>
        <v>1823052.3514600003</v>
      </c>
      <c r="DJ238" s="223">
        <f>DJ239+DJ278</f>
        <v>1294842.6600200003</v>
      </c>
      <c r="DK238" s="223">
        <f>DK239+DK278</f>
        <v>528209.69143999997</v>
      </c>
      <c r="DL238" s="223"/>
      <c r="DM238" s="223" t="e">
        <f>DO238+DP238+DQ238</f>
        <v>#REF!</v>
      </c>
      <c r="DN238" s="398" t="e">
        <f>DM238/DI238</f>
        <v>#REF!</v>
      </c>
      <c r="DO238" s="223">
        <f>DO239+DO278</f>
        <v>910076.14960999996</v>
      </c>
      <c r="DP238" s="223" t="e">
        <f>DP239+DP278</f>
        <v>#REF!</v>
      </c>
      <c r="DQ238" s="223">
        <f>DQ239+DQ278</f>
        <v>0</v>
      </c>
      <c r="DR238" s="223" t="e">
        <f>DT238+DU238</f>
        <v>#REF!</v>
      </c>
      <c r="DS238" s="223" t="e">
        <f>DR238/DI238</f>
        <v>#REF!</v>
      </c>
      <c r="DT238" s="223">
        <f>DT239+DT278</f>
        <v>208826.94893999997</v>
      </c>
      <c r="DU238" s="223" t="e">
        <f>DU239+DU278</f>
        <v>#REF!</v>
      </c>
      <c r="DV238" s="223"/>
      <c r="DW238" s="223"/>
      <c r="DX238" s="223">
        <f>DZ238+EB238+ED238</f>
        <v>1666955.5839200001</v>
      </c>
      <c r="DY238" s="227">
        <f t="shared" ref="DY238:DY249" si="665">DX238/DI238</f>
        <v>0.91437614645844412</v>
      </c>
      <c r="DZ238" s="223">
        <f>DZ239+DZ278</f>
        <v>1142493.7087300001</v>
      </c>
      <c r="EA238" s="227">
        <f t="shared" ref="EA238:EA249" si="666">DZ238/DJ238</f>
        <v>0.88234172691866131</v>
      </c>
      <c r="EB238" s="223">
        <f>EB278</f>
        <v>524461.87519000005</v>
      </c>
      <c r="EC238" s="227">
        <f>EB238/DK238</f>
        <v>0.99290468101828522</v>
      </c>
      <c r="ED238" s="223">
        <v>0</v>
      </c>
      <c r="EE238" s="227">
        <v>0</v>
      </c>
      <c r="EF238" s="221">
        <f>EH238+EI238+EJ238</f>
        <v>156096.76753999997</v>
      </c>
      <c r="EG238" s="227">
        <f>EF238/DI238</f>
        <v>8.56238535415558E-2</v>
      </c>
      <c r="EH238" s="221">
        <f>EH239+EH278</f>
        <v>152348.95129</v>
      </c>
      <c r="EI238" s="221">
        <f>EI239+EI278</f>
        <v>3747.8162499999726</v>
      </c>
      <c r="EJ238" s="221">
        <f t="shared" ref="EJ238" si="667">EJ239</f>
        <v>0</v>
      </c>
      <c r="EK238" s="221">
        <f>ES238+EU238+EW238</f>
        <v>1666992.125</v>
      </c>
      <c r="EL238" s="227">
        <f t="shared" ref="EL238:EL249" si="668">EK238/DI238</f>
        <v>0.91439619035897757</v>
      </c>
      <c r="EM238" s="227" t="e">
        <f t="shared" ref="EM238:EM253" si="669">EK238/DM238</f>
        <v>#REF!</v>
      </c>
      <c r="EN238" s="227"/>
      <c r="EO238" s="227"/>
      <c r="EP238" s="227"/>
      <c r="EQ238" s="227"/>
      <c r="ER238" s="227"/>
      <c r="ES238" s="221">
        <f>ES239</f>
        <v>1142493.7087300001</v>
      </c>
      <c r="ET238" s="227">
        <f t="shared" ref="ET238:ET249" si="670">ES238/DJ238</f>
        <v>0.88234172691866131</v>
      </c>
      <c r="EU238" s="221">
        <f>EU239+EU278</f>
        <v>524498.41627000005</v>
      </c>
      <c r="EV238" s="227">
        <f>EU238/DK238</f>
        <v>0.99297386013520073</v>
      </c>
      <c r="EW238" s="223"/>
      <c r="EX238" s="227"/>
      <c r="EY238" s="223">
        <f>FA238+FB238+FC238</f>
        <v>156096.76753999997</v>
      </c>
      <c r="EZ238" s="227">
        <f t="shared" ref="EZ238:EZ249" si="671">EY238/DI238</f>
        <v>8.56238535415558E-2</v>
      </c>
      <c r="FA238" s="223">
        <f>FA239</f>
        <v>152348.95129</v>
      </c>
      <c r="FB238" s="223">
        <f>FB239+FB278</f>
        <v>3747.8162499999726</v>
      </c>
      <c r="FC238" s="223">
        <f t="shared" ref="FC238" si="672">FC239</f>
        <v>0</v>
      </c>
      <c r="FD238" s="221">
        <f>FF238+FH238+FJ238</f>
        <v>1654294.7198600001</v>
      </c>
      <c r="FE238" s="227">
        <f t="shared" ref="FE238:FE255" si="673">FD238/DI238</f>
        <v>0.90743127510032839</v>
      </c>
      <c r="FF238" s="221">
        <f>FF239</f>
        <v>1252708.07516</v>
      </c>
      <c r="FG238" s="227">
        <f t="shared" ref="FG238:FG255" si="674">FF238/DJ238</f>
        <v>0.9674596874500957</v>
      </c>
      <c r="FH238" s="221">
        <f>FH239+FH278</f>
        <v>401586.64469999995</v>
      </c>
      <c r="FI238" s="227">
        <f>FH238/DK238</f>
        <v>0.76027882715517481</v>
      </c>
      <c r="FJ238" s="223"/>
      <c r="FK238" s="223"/>
      <c r="FL238" s="221">
        <f>FN238</f>
        <v>6743.3185599999997</v>
      </c>
      <c r="FM238" s="227">
        <f t="shared" ref="FM238:FM255" si="675">FL238/DI238</f>
        <v>3.6989165750503988E-3</v>
      </c>
      <c r="FN238" s="221">
        <f>FN239</f>
        <v>6743.3185599999997</v>
      </c>
      <c r="FO238" s="227">
        <f t="shared" ref="FO238:FO253" si="676">FN238/DJ238</f>
        <v>5.2078285402612865E-3</v>
      </c>
      <c r="FP238" s="223"/>
      <c r="FQ238" s="223"/>
      <c r="FR238" s="223"/>
      <c r="FS238" s="572">
        <f>FS240+FS260</f>
        <v>0</v>
      </c>
      <c r="FT238" s="221">
        <f>FV238+FW238+FY238</f>
        <v>0</v>
      </c>
      <c r="FU238" s="227">
        <f>FV238/ES238</f>
        <v>0</v>
      </c>
      <c r="FV238" s="221">
        <f>FV239</f>
        <v>0</v>
      </c>
      <c r="FW238" s="221">
        <f>FW239+FW278</f>
        <v>0</v>
      </c>
      <c r="FX238" s="221">
        <f t="shared" ref="FX238:FY238" si="677">FX239</f>
        <v>0</v>
      </c>
      <c r="FY238" s="221">
        <f t="shared" si="677"/>
        <v>0</v>
      </c>
      <c r="FZ238" s="572">
        <f>FZ240+FZ260</f>
        <v>0</v>
      </c>
      <c r="GA238" s="770"/>
    </row>
    <row r="239" spans="2:189" s="781" customFormat="1" ht="168.75" customHeight="1" x14ac:dyDescent="0.3">
      <c r="B239" s="771" t="s">
        <v>403</v>
      </c>
      <c r="C239" s="772" t="s">
        <v>404</v>
      </c>
      <c r="D239" s="773"/>
      <c r="E239" s="774"/>
      <c r="F239" s="774"/>
      <c r="G239" s="774"/>
      <c r="H239" s="774"/>
      <c r="I239" s="774"/>
      <c r="J239" s="774"/>
      <c r="K239" s="774"/>
      <c r="L239" s="774"/>
      <c r="M239" s="774"/>
      <c r="N239" s="774"/>
      <c r="O239" s="774"/>
      <c r="P239" s="774"/>
      <c r="Q239" s="775"/>
      <c r="R239" s="775"/>
      <c r="S239" s="775"/>
      <c r="T239" s="775"/>
      <c r="U239" s="775"/>
      <c r="V239" s="775"/>
      <c r="W239" s="775"/>
      <c r="X239" s="775"/>
      <c r="Y239" s="775"/>
      <c r="Z239" s="775"/>
      <c r="AA239" s="775"/>
      <c r="AB239" s="775"/>
      <c r="AC239" s="775"/>
      <c r="AD239" s="775"/>
      <c r="AE239" s="775"/>
      <c r="AF239" s="775"/>
      <c r="AG239" s="775"/>
      <c r="AH239" s="775"/>
      <c r="AI239" s="775"/>
      <c r="AJ239" s="775"/>
      <c r="AK239" s="775"/>
      <c r="AL239" s="775"/>
      <c r="AM239" s="775"/>
      <c r="AN239" s="775"/>
      <c r="AO239" s="776"/>
      <c r="AP239" s="775"/>
      <c r="AQ239" s="775"/>
      <c r="AR239" s="775"/>
      <c r="AS239" s="775"/>
      <c r="AT239" s="775"/>
      <c r="AU239" s="775"/>
      <c r="AV239" s="775"/>
      <c r="AW239" s="775"/>
      <c r="AX239" s="775"/>
      <c r="AY239" s="775"/>
      <c r="AZ239" s="775"/>
      <c r="BA239" s="775"/>
      <c r="BB239" s="775"/>
      <c r="BC239" s="775"/>
      <c r="BD239" s="775"/>
      <c r="BE239" s="775"/>
      <c r="BF239" s="775"/>
      <c r="BG239" s="775"/>
      <c r="BH239" s="775"/>
      <c r="BI239" s="775"/>
      <c r="BJ239" s="775"/>
      <c r="BK239" s="777"/>
      <c r="BL239" s="775"/>
      <c r="BM239" s="775"/>
      <c r="BN239" s="775"/>
      <c r="BO239" s="775"/>
      <c r="BP239" s="775"/>
      <c r="BQ239" s="775"/>
      <c r="BR239" s="775"/>
      <c r="BS239" s="775"/>
      <c r="BT239" s="775"/>
      <c r="BU239" s="775"/>
      <c r="BV239" s="775"/>
      <c r="BW239" s="775"/>
      <c r="BX239" s="775"/>
      <c r="BY239" s="775"/>
      <c r="BZ239" s="775"/>
      <c r="CA239" s="775"/>
      <c r="CB239" s="775" t="e">
        <f>CC239</f>
        <v>#REF!</v>
      </c>
      <c r="CC239" s="775" t="e">
        <f>CC240+CC260</f>
        <v>#REF!</v>
      </c>
      <c r="CD239" s="775">
        <v>0</v>
      </c>
      <c r="CE239" s="775"/>
      <c r="CF239" s="775"/>
      <c r="CG239" s="775"/>
      <c r="CH239" s="775"/>
      <c r="CI239" s="775"/>
      <c r="CJ239" s="775"/>
      <c r="CK239" s="775"/>
      <c r="CL239" s="775"/>
      <c r="CM239" s="775"/>
      <c r="CN239" s="775"/>
      <c r="CO239" s="775"/>
      <c r="CP239" s="775"/>
      <c r="CQ239" s="775"/>
      <c r="CR239" s="775"/>
      <c r="CS239" s="775"/>
      <c r="CT239" s="775">
        <f>CT240</f>
        <v>78590</v>
      </c>
      <c r="CU239" s="775">
        <f>CU240</f>
        <v>78590</v>
      </c>
      <c r="CV239" s="775"/>
      <c r="CW239" s="775">
        <f>CX239</f>
        <v>919078.87049999984</v>
      </c>
      <c r="CX239" s="775">
        <f>CX240+CX260</f>
        <v>919078.87049999984</v>
      </c>
      <c r="CY239" s="775">
        <v>0</v>
      </c>
      <c r="CZ239" s="775">
        <f>DA239</f>
        <v>607000</v>
      </c>
      <c r="DA239" s="775">
        <f>DA240+DA260</f>
        <v>607000</v>
      </c>
      <c r="DB239" s="775">
        <v>0</v>
      </c>
      <c r="DC239" s="775">
        <f>DC240</f>
        <v>0</v>
      </c>
      <c r="DD239" s="775">
        <f>DD240</f>
        <v>0</v>
      </c>
      <c r="DE239" s="775"/>
      <c r="DF239" s="775">
        <f>DG239</f>
        <v>198010.60154999996</v>
      </c>
      <c r="DG239" s="775">
        <f>DG240+DG260</f>
        <v>198010.60154999996</v>
      </c>
      <c r="DH239" s="775">
        <v>0</v>
      </c>
      <c r="DI239" s="775">
        <f t="shared" ref="DI239:DI277" si="678">DJ239</f>
        <v>1294842.6600200003</v>
      </c>
      <c r="DJ239" s="775">
        <f>DJ240+DJ260</f>
        <v>1294842.6600200003</v>
      </c>
      <c r="DK239" s="775"/>
      <c r="DL239" s="775"/>
      <c r="DM239" s="445">
        <f t="shared" ref="DM239:DM304" si="679">DO239+DP239+DQ239</f>
        <v>910076.14960999996</v>
      </c>
      <c r="DN239" s="778">
        <f t="shared" ref="DN239:DN294" si="680">DM239/DI239</f>
        <v>0.70284690002099781</v>
      </c>
      <c r="DO239" s="775">
        <f>DO240+DO260</f>
        <v>910076.14960999996</v>
      </c>
      <c r="DP239" s="775">
        <f>DP240+DP260</f>
        <v>0</v>
      </c>
      <c r="DQ239" s="775">
        <f>DQ240+DQ260</f>
        <v>0</v>
      </c>
      <c r="DR239" s="445">
        <f>DT239+DU239</f>
        <v>208826.94893999997</v>
      </c>
      <c r="DS239" s="445">
        <f>DR239/DI239</f>
        <v>0.16127592593896653</v>
      </c>
      <c r="DT239" s="775">
        <f>DT240+DT260</f>
        <v>208826.94893999997</v>
      </c>
      <c r="DU239" s="775"/>
      <c r="DV239" s="775"/>
      <c r="DW239" s="775"/>
      <c r="DX239" s="775">
        <f>DZ239</f>
        <v>1142493.7087300001</v>
      </c>
      <c r="DY239" s="779">
        <f t="shared" si="665"/>
        <v>0.88234172691866131</v>
      </c>
      <c r="DZ239" s="775">
        <f>DZ240+DZ260</f>
        <v>1142493.7087300001</v>
      </c>
      <c r="EA239" s="779">
        <f t="shared" si="666"/>
        <v>0.88234172691866131</v>
      </c>
      <c r="EB239" s="775">
        <v>0</v>
      </c>
      <c r="EC239" s="779">
        <v>0</v>
      </c>
      <c r="ED239" s="775">
        <v>0</v>
      </c>
      <c r="EE239" s="779">
        <v>0</v>
      </c>
      <c r="EF239" s="774">
        <f>EH239+EI239+EJ239</f>
        <v>152348.95129</v>
      </c>
      <c r="EG239" s="227">
        <f t="shared" ref="EG239:EG302" si="681">EF239/DI239</f>
        <v>0.11765827308133854</v>
      </c>
      <c r="EH239" s="774">
        <f>EH240+EH260</f>
        <v>152348.95129</v>
      </c>
      <c r="EI239" s="774"/>
      <c r="EJ239" s="775"/>
      <c r="EK239" s="774">
        <f>ES239</f>
        <v>1142493.7087300001</v>
      </c>
      <c r="EL239" s="779">
        <f t="shared" si="668"/>
        <v>0.88234172691866131</v>
      </c>
      <c r="EM239" s="779">
        <f t="shared" si="669"/>
        <v>1.2553825404825731</v>
      </c>
      <c r="EN239" s="779"/>
      <c r="EO239" s="779"/>
      <c r="EP239" s="779"/>
      <c r="EQ239" s="779"/>
      <c r="ER239" s="779"/>
      <c r="ES239" s="774">
        <f>ES240+ES260</f>
        <v>1142493.7087300001</v>
      </c>
      <c r="ET239" s="779">
        <f t="shared" si="670"/>
        <v>0.88234172691866131</v>
      </c>
      <c r="EU239" s="774"/>
      <c r="EV239" s="779"/>
      <c r="EW239" s="775"/>
      <c r="EX239" s="779"/>
      <c r="EY239" s="775">
        <f>FA239+FB239+FC239</f>
        <v>152348.95129</v>
      </c>
      <c r="EZ239" s="779">
        <f t="shared" si="671"/>
        <v>0.11765827308133854</v>
      </c>
      <c r="FA239" s="775">
        <f>FA240+FA260</f>
        <v>152348.95129</v>
      </c>
      <c r="FB239" s="775"/>
      <c r="FC239" s="775"/>
      <c r="FD239" s="774">
        <f>FF239</f>
        <v>1252708.07516</v>
      </c>
      <c r="FE239" s="779">
        <f t="shared" si="673"/>
        <v>0.9674596874500957</v>
      </c>
      <c r="FF239" s="774">
        <f>FF240+FF260</f>
        <v>1252708.07516</v>
      </c>
      <c r="FG239" s="779">
        <f t="shared" si="674"/>
        <v>0.9674596874500957</v>
      </c>
      <c r="FH239" s="774"/>
      <c r="FI239" s="779"/>
      <c r="FJ239" s="775"/>
      <c r="FK239" s="775"/>
      <c r="FL239" s="341">
        <f>FN239</f>
        <v>6743.3185599999997</v>
      </c>
      <c r="FM239" s="228">
        <f t="shared" si="675"/>
        <v>5.2078285402612865E-3</v>
      </c>
      <c r="FN239" s="341">
        <f>FN240+FN260</f>
        <v>6743.3185599999997</v>
      </c>
      <c r="FO239" s="228">
        <f t="shared" si="676"/>
        <v>5.2078285402612865E-3</v>
      </c>
      <c r="FP239" s="351"/>
      <c r="FQ239" s="351"/>
      <c r="FR239" s="351"/>
      <c r="FS239" s="780">
        <v>0</v>
      </c>
      <c r="FT239" s="341">
        <f>FV239</f>
        <v>0</v>
      </c>
      <c r="FU239" s="779">
        <f t="shared" ref="FU239:FU277" si="682">FV239/ES239</f>
        <v>0</v>
      </c>
      <c r="FV239" s="341">
        <f>FV240+FV260</f>
        <v>0</v>
      </c>
      <c r="FW239" s="351"/>
      <c r="FX239" s="351"/>
      <c r="FY239" s="351"/>
      <c r="FZ239" s="780">
        <v>0</v>
      </c>
      <c r="GA239" s="364"/>
      <c r="GB239" s="363"/>
      <c r="GC239" s="363"/>
      <c r="GD239" s="363"/>
      <c r="GE239" s="363"/>
      <c r="GF239" s="363"/>
      <c r="GG239" s="363"/>
    </row>
    <row r="240" spans="2:189" s="786" customFormat="1" ht="114.75" hidden="1" customHeight="1" x14ac:dyDescent="0.2">
      <c r="B240" s="782" t="s">
        <v>151</v>
      </c>
      <c r="C240" s="667" t="s">
        <v>405</v>
      </c>
      <c r="D240" s="783" t="s">
        <v>406</v>
      </c>
      <c r="E240" s="274">
        <f t="shared" ref="E240:E246" si="683">F240+G240</f>
        <v>311400.33035999996</v>
      </c>
      <c r="F240" s="274">
        <f>F241+F242</f>
        <v>304970.33416999999</v>
      </c>
      <c r="G240" s="274">
        <f>G241+G242</f>
        <v>6429.9961899999998</v>
      </c>
      <c r="H240" s="274">
        <f t="shared" ref="H240:H246" si="684">I240+J240</f>
        <v>7.2759576141834259E-12</v>
      </c>
      <c r="I240" s="274">
        <f>I241+I242</f>
        <v>7.2759576141834259E-12</v>
      </c>
      <c r="J240" s="274">
        <f>J241+J242</f>
        <v>0</v>
      </c>
      <c r="K240" s="274">
        <f t="shared" ref="K240:K246" si="685">L240+M240</f>
        <v>311400.33035999996</v>
      </c>
      <c r="L240" s="274">
        <f>L241+L242</f>
        <v>304970.33416999999</v>
      </c>
      <c r="M240" s="274">
        <f>M241+M242</f>
        <v>6429.9961899999998</v>
      </c>
      <c r="N240" s="274">
        <f t="shared" ref="N240:N246" si="686">O240+P240</f>
        <v>0</v>
      </c>
      <c r="O240" s="274">
        <f>O241+O242</f>
        <v>0</v>
      </c>
      <c r="P240" s="274">
        <f>P241+P242</f>
        <v>0</v>
      </c>
      <c r="Q240" s="275">
        <f t="shared" ref="Q240:Q246" si="687">R240+S240</f>
        <v>311400.33035999996</v>
      </c>
      <c r="R240" s="275">
        <f>R241+R242</f>
        <v>304970.33416999999</v>
      </c>
      <c r="S240" s="275">
        <f>S241+S242</f>
        <v>6429.9961899999998</v>
      </c>
      <c r="T240" s="275">
        <f t="shared" ref="T240:T246" si="688">U240+V240</f>
        <v>247700</v>
      </c>
      <c r="U240" s="275">
        <f>U241+U242</f>
        <v>247700</v>
      </c>
      <c r="V240" s="275">
        <f>V241+V242</f>
        <v>0</v>
      </c>
      <c r="W240" s="275">
        <f t="shared" ref="W240:W246" si="689">X240+Y240</f>
        <v>63498.784280000007</v>
      </c>
      <c r="X240" s="275">
        <f t="shared" ref="X240:AN240" si="690">X241+X242</f>
        <v>63498.784280000007</v>
      </c>
      <c r="Y240" s="275">
        <f t="shared" si="690"/>
        <v>0</v>
      </c>
      <c r="Z240" s="275">
        <f t="shared" si="690"/>
        <v>311198.78428000002</v>
      </c>
      <c r="AA240" s="275">
        <f t="shared" si="690"/>
        <v>311198.78428000002</v>
      </c>
      <c r="AB240" s="275">
        <f t="shared" si="690"/>
        <v>0</v>
      </c>
      <c r="AC240" s="275">
        <f t="shared" si="690"/>
        <v>0</v>
      </c>
      <c r="AD240" s="275">
        <f t="shared" si="690"/>
        <v>0</v>
      </c>
      <c r="AE240" s="275">
        <f t="shared" si="690"/>
        <v>0</v>
      </c>
      <c r="AF240" s="275">
        <f t="shared" si="690"/>
        <v>311198.78428000002</v>
      </c>
      <c r="AG240" s="275">
        <f t="shared" si="690"/>
        <v>311198.78428000002</v>
      </c>
      <c r="AH240" s="275">
        <f t="shared" si="690"/>
        <v>0</v>
      </c>
      <c r="AI240" s="275">
        <f t="shared" si="690"/>
        <v>0</v>
      </c>
      <c r="AJ240" s="275">
        <f t="shared" si="690"/>
        <v>259255.57467</v>
      </c>
      <c r="AK240" s="275">
        <f t="shared" si="690"/>
        <v>30732.734270000001</v>
      </c>
      <c r="AL240" s="275">
        <f t="shared" si="690"/>
        <v>26903.971130000002</v>
      </c>
      <c r="AM240" s="275">
        <f t="shared" si="690"/>
        <v>0</v>
      </c>
      <c r="AN240" s="275">
        <f t="shared" si="690"/>
        <v>0</v>
      </c>
      <c r="AO240" s="281">
        <v>1</v>
      </c>
      <c r="AP240" s="275">
        <f t="shared" ref="AP240:BJ240" si="691">AP241+AP242</f>
        <v>259534.09055000002</v>
      </c>
      <c r="AQ240" s="275">
        <f t="shared" si="691"/>
        <v>20931.959460000002</v>
      </c>
      <c r="AR240" s="275">
        <f t="shared" si="691"/>
        <v>30732.734270000001</v>
      </c>
      <c r="AS240" s="275">
        <f t="shared" si="691"/>
        <v>262000</v>
      </c>
      <c r="AT240" s="275">
        <f t="shared" si="691"/>
        <v>262000</v>
      </c>
      <c r="AU240" s="275">
        <f t="shared" si="691"/>
        <v>0</v>
      </c>
      <c r="AV240" s="275">
        <f t="shared" si="691"/>
        <v>0</v>
      </c>
      <c r="AW240" s="275">
        <f t="shared" si="691"/>
        <v>0</v>
      </c>
      <c r="AX240" s="275">
        <f t="shared" si="691"/>
        <v>0</v>
      </c>
      <c r="AY240" s="275">
        <f t="shared" si="691"/>
        <v>262000</v>
      </c>
      <c r="AZ240" s="275">
        <f t="shared" si="691"/>
        <v>262000</v>
      </c>
      <c r="BA240" s="275">
        <f t="shared" si="691"/>
        <v>0</v>
      </c>
      <c r="BB240" s="275">
        <f t="shared" si="691"/>
        <v>262000</v>
      </c>
      <c r="BC240" s="275">
        <f t="shared" si="691"/>
        <v>262000</v>
      </c>
      <c r="BD240" s="275">
        <f t="shared" si="691"/>
        <v>0</v>
      </c>
      <c r="BE240" s="275">
        <f t="shared" si="691"/>
        <v>0</v>
      </c>
      <c r="BF240" s="275">
        <f t="shared" si="691"/>
        <v>0</v>
      </c>
      <c r="BG240" s="275">
        <f t="shared" si="691"/>
        <v>0</v>
      </c>
      <c r="BH240" s="275">
        <f t="shared" si="691"/>
        <v>234770.11370000002</v>
      </c>
      <c r="BI240" s="275">
        <f t="shared" si="691"/>
        <v>234770.11370000002</v>
      </c>
      <c r="BJ240" s="275">
        <f t="shared" si="691"/>
        <v>0</v>
      </c>
      <c r="BK240" s="784">
        <v>1</v>
      </c>
      <c r="BL240" s="275">
        <f t="shared" ref="BL240:CD240" si="692">BL241+BL242</f>
        <v>260000</v>
      </c>
      <c r="BM240" s="275">
        <f t="shared" si="692"/>
        <v>0</v>
      </c>
      <c r="BN240" s="275">
        <f t="shared" si="692"/>
        <v>0</v>
      </c>
      <c r="BO240" s="275">
        <f t="shared" si="692"/>
        <v>0</v>
      </c>
      <c r="BP240" s="275">
        <f t="shared" si="692"/>
        <v>0</v>
      </c>
      <c r="BQ240" s="275">
        <f t="shared" si="692"/>
        <v>0</v>
      </c>
      <c r="BR240" s="275">
        <f t="shared" si="692"/>
        <v>0</v>
      </c>
      <c r="BS240" s="275">
        <f t="shared" si="692"/>
        <v>234293.22948000001</v>
      </c>
      <c r="BT240" s="275">
        <f t="shared" si="692"/>
        <v>234293.22948000001</v>
      </c>
      <c r="BU240" s="275">
        <f t="shared" si="692"/>
        <v>0</v>
      </c>
      <c r="BV240" s="275">
        <f t="shared" si="692"/>
        <v>262000</v>
      </c>
      <c r="BW240" s="275">
        <f t="shared" si="692"/>
        <v>262000</v>
      </c>
      <c r="BX240" s="275">
        <f t="shared" si="692"/>
        <v>0</v>
      </c>
      <c r="BY240" s="275">
        <f t="shared" si="692"/>
        <v>-143095.93861000001</v>
      </c>
      <c r="BZ240" s="275">
        <f t="shared" si="692"/>
        <v>-143095.93861000001</v>
      </c>
      <c r="CA240" s="275">
        <f t="shared" si="692"/>
        <v>0</v>
      </c>
      <c r="CB240" s="275">
        <f t="shared" si="692"/>
        <v>91674.175090000004</v>
      </c>
      <c r="CC240" s="275">
        <f t="shared" si="692"/>
        <v>91674.175090000004</v>
      </c>
      <c r="CD240" s="275">
        <f t="shared" si="692"/>
        <v>0</v>
      </c>
      <c r="CE240" s="275">
        <v>1</v>
      </c>
      <c r="CF240" s="275">
        <f>CF241+CF242</f>
        <v>262000</v>
      </c>
      <c r="CG240" s="275"/>
      <c r="CH240" s="275">
        <f t="shared" ref="CH240:DH240" si="693">CH241+CH242</f>
        <v>262000</v>
      </c>
      <c r="CI240" s="275">
        <f t="shared" si="693"/>
        <v>262000</v>
      </c>
      <c r="CJ240" s="275">
        <f t="shared" si="693"/>
        <v>0</v>
      </c>
      <c r="CK240" s="275">
        <f t="shared" si="693"/>
        <v>0</v>
      </c>
      <c r="CL240" s="275">
        <f t="shared" si="693"/>
        <v>0</v>
      </c>
      <c r="CM240" s="275">
        <f t="shared" si="693"/>
        <v>0</v>
      </c>
      <c r="CN240" s="275" t="e">
        <f t="shared" si="693"/>
        <v>#DIV/0!</v>
      </c>
      <c r="CO240" s="275">
        <f t="shared" si="693"/>
        <v>0</v>
      </c>
      <c r="CP240" s="275" t="e">
        <f t="shared" si="693"/>
        <v>#DIV/0!</v>
      </c>
      <c r="CQ240" s="275">
        <f t="shared" si="693"/>
        <v>262000</v>
      </c>
      <c r="CR240" s="275">
        <f t="shared" si="693"/>
        <v>262000</v>
      </c>
      <c r="CS240" s="275">
        <f t="shared" si="693"/>
        <v>0</v>
      </c>
      <c r="CT240" s="275">
        <f t="shared" si="693"/>
        <v>78590</v>
      </c>
      <c r="CU240" s="275">
        <f t="shared" si="693"/>
        <v>78590</v>
      </c>
      <c r="CV240" s="275">
        <f t="shared" si="693"/>
        <v>0</v>
      </c>
      <c r="CW240" s="275">
        <f t="shared" si="693"/>
        <v>284816.88266</v>
      </c>
      <c r="CX240" s="275">
        <f t="shared" si="693"/>
        <v>284816.88266</v>
      </c>
      <c r="CY240" s="275">
        <f t="shared" si="693"/>
        <v>0</v>
      </c>
      <c r="CZ240" s="275">
        <f t="shared" si="693"/>
        <v>107000</v>
      </c>
      <c r="DA240" s="275">
        <f t="shared" si="693"/>
        <v>107000</v>
      </c>
      <c r="DB240" s="275">
        <f t="shared" si="693"/>
        <v>0</v>
      </c>
      <c r="DC240" s="275">
        <f t="shared" si="693"/>
        <v>0</v>
      </c>
      <c r="DD240" s="275">
        <f t="shared" si="693"/>
        <v>0</v>
      </c>
      <c r="DE240" s="275">
        <f t="shared" si="693"/>
        <v>0</v>
      </c>
      <c r="DF240" s="275">
        <f t="shared" si="693"/>
        <v>47294.50956999998</v>
      </c>
      <c r="DG240" s="275">
        <f t="shared" si="693"/>
        <v>47294.50956999998</v>
      </c>
      <c r="DH240" s="275">
        <f t="shared" si="693"/>
        <v>0</v>
      </c>
      <c r="DI240" s="358">
        <f t="shared" si="678"/>
        <v>499710.1041</v>
      </c>
      <c r="DJ240" s="358">
        <f t="shared" ref="DJ240:FF240" si="694">DJ241+DJ242</f>
        <v>499710.1041</v>
      </c>
      <c r="DK240" s="358"/>
      <c r="DL240" s="358"/>
      <c r="DM240" s="223">
        <f t="shared" si="679"/>
        <v>277518.56943999999</v>
      </c>
      <c r="DN240" s="398">
        <f t="shared" si="680"/>
        <v>0.55535913155052807</v>
      </c>
      <c r="DO240" s="358">
        <f t="shared" ref="DO240:DQ240" si="695">DO241+DO242</f>
        <v>277518.56943999999</v>
      </c>
      <c r="DP240" s="358">
        <f t="shared" si="695"/>
        <v>0</v>
      </c>
      <c r="DQ240" s="358">
        <f t="shared" si="695"/>
        <v>0</v>
      </c>
      <c r="DR240" s="358">
        <f>DT240</f>
        <v>54592.822789999998</v>
      </c>
      <c r="DS240" s="785">
        <f t="shared" ref="DS240:DS294" si="696">DR240/DI240</f>
        <v>0.10924898724696409</v>
      </c>
      <c r="DT240" s="358">
        <f t="shared" ref="DT240" si="697">DT241+DT242</f>
        <v>54592.822789999998</v>
      </c>
      <c r="DU240" s="358"/>
      <c r="DV240" s="358"/>
      <c r="DW240" s="358"/>
      <c r="DX240" s="275">
        <f>DZ240+EB240+ED240</f>
        <v>382401.13260999997</v>
      </c>
      <c r="DY240" s="281">
        <f t="shared" si="665"/>
        <v>0.76524594854595007</v>
      </c>
      <c r="DZ240" s="358">
        <f t="shared" ref="DZ240" si="698">DZ241+DZ242</f>
        <v>382401.13260999997</v>
      </c>
      <c r="EA240" s="281">
        <f t="shared" si="666"/>
        <v>0.76524594854595007</v>
      </c>
      <c r="EB240" s="275">
        <v>0</v>
      </c>
      <c r="EC240" s="281">
        <v>0</v>
      </c>
      <c r="ED240" s="275">
        <v>0</v>
      </c>
      <c r="EE240" s="281">
        <v>0</v>
      </c>
      <c r="EF240" s="274">
        <f t="shared" ref="EF240" si="699">EF241+EF242</f>
        <v>117308.97149000001</v>
      </c>
      <c r="EG240" s="227">
        <f t="shared" si="681"/>
        <v>0.23475405145404987</v>
      </c>
      <c r="EH240" s="588">
        <f t="shared" ref="EH240" si="700">EH241+EH242</f>
        <v>117308.97149000001</v>
      </c>
      <c r="EI240" s="274"/>
      <c r="EJ240" s="275"/>
      <c r="EK240" s="274">
        <f t="shared" ref="EK240" si="701">EK241+EK242</f>
        <v>382401.13260999997</v>
      </c>
      <c r="EL240" s="281">
        <f t="shared" si="668"/>
        <v>0.76524594854595007</v>
      </c>
      <c r="EM240" s="227">
        <f t="shared" si="669"/>
        <v>1.3779298926974175</v>
      </c>
      <c r="EN240" s="281"/>
      <c r="EO240" s="281"/>
      <c r="EP240" s="281"/>
      <c r="EQ240" s="281"/>
      <c r="ER240" s="281"/>
      <c r="ES240" s="274">
        <f t="shared" ref="ES240" si="702">ES241+ES242</f>
        <v>382401.13260999997</v>
      </c>
      <c r="ET240" s="281">
        <f t="shared" si="670"/>
        <v>0.76524594854595007</v>
      </c>
      <c r="EU240" s="274"/>
      <c r="EV240" s="281"/>
      <c r="EW240" s="275"/>
      <c r="EX240" s="281"/>
      <c r="EY240" s="275">
        <f t="shared" si="694"/>
        <v>117308.97149000001</v>
      </c>
      <c r="EZ240" s="281">
        <f t="shared" si="671"/>
        <v>0.23475405145404987</v>
      </c>
      <c r="FA240" s="275">
        <f t="shared" ref="FA240" si="703">FA241+FA242</f>
        <v>117308.97149000001</v>
      </c>
      <c r="FB240" s="275"/>
      <c r="FC240" s="275"/>
      <c r="FD240" s="274">
        <f t="shared" si="694"/>
        <v>520288.36122999998</v>
      </c>
      <c r="FE240" s="281">
        <f t="shared" si="673"/>
        <v>1.041180390312624</v>
      </c>
      <c r="FF240" s="274">
        <f t="shared" si="694"/>
        <v>520288.36122999998</v>
      </c>
      <c r="FG240" s="281">
        <f t="shared" si="674"/>
        <v>1.041180390312624</v>
      </c>
      <c r="FH240" s="274"/>
      <c r="FI240" s="281"/>
      <c r="FJ240" s="275"/>
      <c r="FK240" s="275"/>
      <c r="FL240" s="274">
        <f t="shared" ref="FL240:FN240" si="704">FL241+FL242</f>
        <v>6743.3185599999997</v>
      </c>
      <c r="FM240" s="227">
        <f t="shared" si="675"/>
        <v>1.3494461097889975E-2</v>
      </c>
      <c r="FN240" s="274">
        <f t="shared" si="704"/>
        <v>6743.3185599999997</v>
      </c>
      <c r="FO240" s="227">
        <f t="shared" si="676"/>
        <v>1.3494461097889975E-2</v>
      </c>
      <c r="FP240" s="275"/>
      <c r="FQ240" s="275"/>
      <c r="FR240" s="275"/>
      <c r="FS240" s="636">
        <f t="shared" ref="FS240:FT240" si="705">FS241+FS242</f>
        <v>0</v>
      </c>
      <c r="FT240" s="274">
        <f t="shared" si="705"/>
        <v>0</v>
      </c>
      <c r="FU240" s="281">
        <f t="shared" si="682"/>
        <v>0</v>
      </c>
      <c r="FV240" s="274">
        <f t="shared" ref="FV240" si="706">FV241+FV242</f>
        <v>0</v>
      </c>
      <c r="FW240" s="275"/>
      <c r="FX240" s="275"/>
      <c r="FY240" s="275"/>
      <c r="FZ240" s="636">
        <f t="shared" ref="FZ240" si="707">FZ241+FZ242</f>
        <v>0</v>
      </c>
      <c r="GA240" s="302"/>
      <c r="GB240" s="632"/>
      <c r="GC240" s="632"/>
      <c r="GD240" s="632"/>
      <c r="GE240" s="632"/>
      <c r="GF240" s="632"/>
      <c r="GG240" s="632"/>
    </row>
    <row r="241" spans="2:189" s="215" customFormat="1" ht="16.5" hidden="1" customHeight="1" x14ac:dyDescent="0.25">
      <c r="B241" s="787"/>
      <c r="C241" s="304" t="s">
        <v>407</v>
      </c>
      <c r="D241" s="361" t="s">
        <v>408</v>
      </c>
      <c r="E241" s="306">
        <f t="shared" si="683"/>
        <v>252043.97017999997</v>
      </c>
      <c r="F241" s="306">
        <f>F244+F247+F250+F253</f>
        <v>252043.97017999997</v>
      </c>
      <c r="G241" s="306">
        <f>G244+G247+G250+G253</f>
        <v>0</v>
      </c>
      <c r="H241" s="306">
        <f t="shared" si="684"/>
        <v>7.2759576141834259E-12</v>
      </c>
      <c r="I241" s="306">
        <f>I244+I247+I250+I253</f>
        <v>7.2759576141834259E-12</v>
      </c>
      <c r="J241" s="306">
        <f>J244+J247+J250+J253</f>
        <v>0</v>
      </c>
      <c r="K241" s="306">
        <f t="shared" si="685"/>
        <v>252043.97018</v>
      </c>
      <c r="L241" s="306">
        <f>L244+L247+L250+L253</f>
        <v>252043.97018</v>
      </c>
      <c r="M241" s="306">
        <f>M244+M247+M250+M253</f>
        <v>0</v>
      </c>
      <c r="N241" s="306">
        <f t="shared" si="686"/>
        <v>0</v>
      </c>
      <c r="O241" s="306">
        <f>O244+O247+O250+O253</f>
        <v>0</v>
      </c>
      <c r="P241" s="306">
        <f>P244+P247+P250+P253</f>
        <v>0</v>
      </c>
      <c r="Q241" s="307">
        <f t="shared" si="687"/>
        <v>252043.97018</v>
      </c>
      <c r="R241" s="307">
        <f>R244+R247+R250+R253</f>
        <v>252043.97018</v>
      </c>
      <c r="S241" s="307">
        <f>S244+S247+S250+S253</f>
        <v>0</v>
      </c>
      <c r="T241" s="307">
        <f t="shared" si="688"/>
        <v>247700</v>
      </c>
      <c r="U241" s="307">
        <f>U244+U247+U250+U253</f>
        <v>247700</v>
      </c>
      <c r="V241" s="307">
        <f>V244+V247+V250+V253</f>
        <v>0</v>
      </c>
      <c r="W241" s="307">
        <f t="shared" si="689"/>
        <v>25174.96230000001</v>
      </c>
      <c r="X241" s="307">
        <f t="shared" ref="X241:AN241" si="708">X244+X247+X250+X253</f>
        <v>25174.96230000001</v>
      </c>
      <c r="Y241" s="307">
        <f t="shared" si="708"/>
        <v>0</v>
      </c>
      <c r="Z241" s="307">
        <f t="shared" si="708"/>
        <v>272874.96230000001</v>
      </c>
      <c r="AA241" s="307">
        <f t="shared" si="708"/>
        <v>272874.96230000001</v>
      </c>
      <c r="AB241" s="307">
        <f t="shared" si="708"/>
        <v>0</v>
      </c>
      <c r="AC241" s="307">
        <f t="shared" si="708"/>
        <v>0</v>
      </c>
      <c r="AD241" s="307">
        <f t="shared" si="708"/>
        <v>0</v>
      </c>
      <c r="AE241" s="307">
        <f t="shared" si="708"/>
        <v>0</v>
      </c>
      <c r="AF241" s="307">
        <f t="shared" si="708"/>
        <v>272874.96230000001</v>
      </c>
      <c r="AG241" s="307">
        <f t="shared" si="708"/>
        <v>272874.96230000001</v>
      </c>
      <c r="AH241" s="307">
        <f t="shared" si="708"/>
        <v>0</v>
      </c>
      <c r="AI241" s="307">
        <f t="shared" si="708"/>
        <v>0</v>
      </c>
      <c r="AJ241" s="307">
        <f t="shared" si="708"/>
        <v>225521.36230000001</v>
      </c>
      <c r="AK241" s="307">
        <f t="shared" si="708"/>
        <v>26746.553980000001</v>
      </c>
      <c r="AL241" s="307">
        <f t="shared" si="708"/>
        <v>0</v>
      </c>
      <c r="AM241" s="307">
        <f t="shared" si="708"/>
        <v>0</v>
      </c>
      <c r="AN241" s="307">
        <f t="shared" si="708"/>
        <v>0</v>
      </c>
      <c r="AO241" s="595">
        <v>1</v>
      </c>
      <c r="AP241" s="307">
        <f t="shared" ref="AP241:CD241" si="709">AP244+AP247+AP250+AP253</f>
        <v>225521.36230000001</v>
      </c>
      <c r="AQ241" s="307">
        <f t="shared" si="709"/>
        <v>20607.046020000002</v>
      </c>
      <c r="AR241" s="307">
        <f t="shared" si="709"/>
        <v>26746.553980000001</v>
      </c>
      <c r="AS241" s="307">
        <f t="shared" si="709"/>
        <v>260000</v>
      </c>
      <c r="AT241" s="307">
        <f t="shared" si="709"/>
        <v>260000</v>
      </c>
      <c r="AU241" s="307">
        <f t="shared" si="709"/>
        <v>0</v>
      </c>
      <c r="AV241" s="307">
        <f t="shared" si="709"/>
        <v>0</v>
      </c>
      <c r="AW241" s="307">
        <f t="shared" si="709"/>
        <v>0</v>
      </c>
      <c r="AX241" s="307">
        <f t="shared" si="709"/>
        <v>0</v>
      </c>
      <c r="AY241" s="307">
        <f t="shared" si="709"/>
        <v>260000</v>
      </c>
      <c r="AZ241" s="307">
        <f t="shared" si="709"/>
        <v>260000</v>
      </c>
      <c r="BA241" s="307">
        <f t="shared" si="709"/>
        <v>0</v>
      </c>
      <c r="BB241" s="307">
        <f t="shared" si="709"/>
        <v>262000</v>
      </c>
      <c r="BC241" s="307">
        <f t="shared" si="709"/>
        <v>262000</v>
      </c>
      <c r="BD241" s="307">
        <f t="shared" si="709"/>
        <v>0</v>
      </c>
      <c r="BE241" s="307">
        <f t="shared" si="709"/>
        <v>0</v>
      </c>
      <c r="BF241" s="307">
        <f t="shared" si="709"/>
        <v>0</v>
      </c>
      <c r="BG241" s="307">
        <f t="shared" si="709"/>
        <v>0</v>
      </c>
      <c r="BH241" s="307">
        <f t="shared" si="709"/>
        <v>232293.22948000001</v>
      </c>
      <c r="BI241" s="307">
        <f t="shared" si="709"/>
        <v>232293.22948000001</v>
      </c>
      <c r="BJ241" s="307">
        <f t="shared" si="709"/>
        <v>0</v>
      </c>
      <c r="BK241" s="307">
        <f t="shared" si="709"/>
        <v>4</v>
      </c>
      <c r="BL241" s="307">
        <f t="shared" si="709"/>
        <v>260000</v>
      </c>
      <c r="BM241" s="307">
        <f t="shared" si="709"/>
        <v>0</v>
      </c>
      <c r="BN241" s="307">
        <f t="shared" si="709"/>
        <v>0</v>
      </c>
      <c r="BO241" s="307">
        <f t="shared" si="709"/>
        <v>0</v>
      </c>
      <c r="BP241" s="307">
        <f t="shared" si="709"/>
        <v>0</v>
      </c>
      <c r="BQ241" s="307">
        <f t="shared" si="709"/>
        <v>0</v>
      </c>
      <c r="BR241" s="307">
        <f t="shared" si="709"/>
        <v>0</v>
      </c>
      <c r="BS241" s="307">
        <f t="shared" si="709"/>
        <v>232293.22948000001</v>
      </c>
      <c r="BT241" s="307">
        <f t="shared" si="709"/>
        <v>232293.22948000001</v>
      </c>
      <c r="BU241" s="307">
        <f t="shared" si="709"/>
        <v>0</v>
      </c>
      <c r="BV241" s="307">
        <f t="shared" si="709"/>
        <v>262000</v>
      </c>
      <c r="BW241" s="307">
        <f t="shared" si="709"/>
        <v>262000</v>
      </c>
      <c r="BX241" s="307">
        <f t="shared" si="709"/>
        <v>0</v>
      </c>
      <c r="BY241" s="307">
        <f t="shared" si="709"/>
        <v>-149854.80285000001</v>
      </c>
      <c r="BZ241" s="307">
        <f t="shared" si="709"/>
        <v>-149854.80285000001</v>
      </c>
      <c r="CA241" s="307">
        <f t="shared" si="709"/>
        <v>0</v>
      </c>
      <c r="CB241" s="307">
        <f t="shared" si="709"/>
        <v>82438.426630000002</v>
      </c>
      <c r="CC241" s="307">
        <f t="shared" si="709"/>
        <v>82438.426630000002</v>
      </c>
      <c r="CD241" s="307">
        <f t="shared" si="709"/>
        <v>0</v>
      </c>
      <c r="CE241" s="307">
        <v>1</v>
      </c>
      <c r="CF241" s="307">
        <f t="shared" ref="CF241:CF255" si="710">BV241</f>
        <v>262000</v>
      </c>
      <c r="CG241" s="307"/>
      <c r="CH241" s="307">
        <f t="shared" ref="CH241:DB241" si="711">CH244+CH247+CH250+CH253</f>
        <v>260000</v>
      </c>
      <c r="CI241" s="307">
        <f t="shared" si="711"/>
        <v>260000</v>
      </c>
      <c r="CJ241" s="307">
        <f t="shared" si="711"/>
        <v>0</v>
      </c>
      <c r="CK241" s="307">
        <f t="shared" si="711"/>
        <v>0</v>
      </c>
      <c r="CL241" s="307">
        <f t="shared" si="711"/>
        <v>0</v>
      </c>
      <c r="CM241" s="307">
        <f t="shared" si="711"/>
        <v>0</v>
      </c>
      <c r="CN241" s="307" t="e">
        <f t="shared" si="711"/>
        <v>#DIV/0!</v>
      </c>
      <c r="CO241" s="307">
        <f t="shared" si="711"/>
        <v>0</v>
      </c>
      <c r="CP241" s="307" t="e">
        <f t="shared" si="711"/>
        <v>#DIV/0!</v>
      </c>
      <c r="CQ241" s="307">
        <f t="shared" si="711"/>
        <v>260000</v>
      </c>
      <c r="CR241" s="307">
        <f t="shared" si="711"/>
        <v>260000</v>
      </c>
      <c r="CS241" s="307">
        <f t="shared" si="711"/>
        <v>0</v>
      </c>
      <c r="CT241" s="307">
        <f t="shared" si="711"/>
        <v>78590</v>
      </c>
      <c r="CU241" s="307">
        <f t="shared" si="711"/>
        <v>78590</v>
      </c>
      <c r="CV241" s="307">
        <f t="shared" si="711"/>
        <v>0</v>
      </c>
      <c r="CW241" s="307">
        <f t="shared" si="711"/>
        <v>228431.54642</v>
      </c>
      <c r="CX241" s="306">
        <f t="shared" si="711"/>
        <v>228431.54642</v>
      </c>
      <c r="CY241" s="307">
        <f t="shared" si="711"/>
        <v>0</v>
      </c>
      <c r="CZ241" s="307">
        <f t="shared" si="711"/>
        <v>105000</v>
      </c>
      <c r="DA241" s="307">
        <f t="shared" si="711"/>
        <v>105000</v>
      </c>
      <c r="DB241" s="307">
        <f t="shared" si="711"/>
        <v>0</v>
      </c>
      <c r="DC241" s="307">
        <f>DD241</f>
        <v>0</v>
      </c>
      <c r="DD241" s="307">
        <f>DD250</f>
        <v>0</v>
      </c>
      <c r="DE241" s="307"/>
      <c r="DF241" s="307">
        <f>DF244+DF247+DF250+DF253</f>
        <v>58743.792029999982</v>
      </c>
      <c r="DG241" s="307">
        <f>DG244+DG247+DG250+DG253</f>
        <v>58743.792029999982</v>
      </c>
      <c r="DH241" s="307">
        <f>DH244+DH247+DH250+DH253</f>
        <v>0</v>
      </c>
      <c r="DI241" s="351">
        <f t="shared" si="678"/>
        <v>454774.05031999998</v>
      </c>
      <c r="DJ241" s="307">
        <f>DJ244+DJ247+DJ250+DJ253+DJ254+DJ257</f>
        <v>454774.05031999998</v>
      </c>
      <c r="DK241" s="307"/>
      <c r="DL241" s="307"/>
      <c r="DM241" s="223">
        <f t="shared" si="679"/>
        <v>223190.16131</v>
      </c>
      <c r="DN241" s="398">
        <f t="shared" si="680"/>
        <v>0.49077154062100314</v>
      </c>
      <c r="DO241" s="307">
        <f>DO244+DO247+DO250+DO253</f>
        <v>223190.16131</v>
      </c>
      <c r="DP241" s="307"/>
      <c r="DQ241" s="307">
        <f>DQ244+DQ247+DQ250+DQ253</f>
        <v>0</v>
      </c>
      <c r="DR241" s="307">
        <f>DT241</f>
        <v>63985.17714</v>
      </c>
      <c r="DS241" s="785">
        <f t="shared" si="696"/>
        <v>0.14069663186581793</v>
      </c>
      <c r="DT241" s="307">
        <f>DT244+DT247+DT250+DT253</f>
        <v>63985.17714</v>
      </c>
      <c r="DU241" s="307"/>
      <c r="DV241" s="307"/>
      <c r="DW241" s="307"/>
      <c r="DX241" s="307">
        <f>DZ241+EB241+ED241</f>
        <v>346253.41498999996</v>
      </c>
      <c r="DY241" s="228">
        <f t="shared" si="665"/>
        <v>0.76137460953710989</v>
      </c>
      <c r="DZ241" s="307">
        <f>DZ244+DZ247+DZ250+DZ254</f>
        <v>346253.41498999996</v>
      </c>
      <c r="EA241" s="228">
        <f t="shared" si="666"/>
        <v>0.76137460953710989</v>
      </c>
      <c r="EB241" s="307"/>
      <c r="EC241" s="228">
        <v>0</v>
      </c>
      <c r="ED241" s="307"/>
      <c r="EE241" s="228">
        <v>0</v>
      </c>
      <c r="EF241" s="306">
        <f t="shared" ref="EF241:EF253" si="712">EH241+EI241+EJ241</f>
        <v>108520.63533</v>
      </c>
      <c r="EG241" s="227">
        <f t="shared" si="681"/>
        <v>0.23862539046289005</v>
      </c>
      <c r="EH241" s="306">
        <f>EH244+EH247+EH254+EH257</f>
        <v>108520.63533</v>
      </c>
      <c r="EI241" s="306"/>
      <c r="EJ241" s="307"/>
      <c r="EK241" s="306">
        <f>ES241</f>
        <v>346253.41498999996</v>
      </c>
      <c r="EL241" s="228">
        <f t="shared" si="668"/>
        <v>0.76137460953710989</v>
      </c>
      <c r="EM241" s="227">
        <f t="shared" si="669"/>
        <v>1.5513829684861029</v>
      </c>
      <c r="EN241" s="228"/>
      <c r="EO241" s="228"/>
      <c r="EP241" s="228"/>
      <c r="EQ241" s="228"/>
      <c r="ER241" s="228"/>
      <c r="ES241" s="306">
        <f>ES244+ES247+ES250+ES253+ES254+ES257</f>
        <v>346253.41498999996</v>
      </c>
      <c r="ET241" s="312">
        <f t="shared" si="670"/>
        <v>0.76137460953710989</v>
      </c>
      <c r="EU241" s="306"/>
      <c r="EV241" s="307"/>
      <c r="EW241" s="307"/>
      <c r="EX241" s="307"/>
      <c r="EY241" s="307">
        <f t="shared" si="517"/>
        <v>108520.63533</v>
      </c>
      <c r="EZ241" s="228">
        <f t="shared" si="671"/>
        <v>0.23862539046289005</v>
      </c>
      <c r="FA241" s="307">
        <f>FA244+FA247+FA250+FA253+FA254+FA257</f>
        <v>108520.63533</v>
      </c>
      <c r="FB241" s="307"/>
      <c r="FC241" s="307"/>
      <c r="FD241" s="306">
        <f>FF241</f>
        <v>479051.43666999997</v>
      </c>
      <c r="FE241" s="312">
        <f t="shared" si="673"/>
        <v>1.0533834028852731</v>
      </c>
      <c r="FF241" s="306">
        <f>FF244+FF247+FF254</f>
        <v>479051.43666999997</v>
      </c>
      <c r="FG241" s="312">
        <f t="shared" si="674"/>
        <v>1.0533834028852731</v>
      </c>
      <c r="FH241" s="306"/>
      <c r="FI241" s="312"/>
      <c r="FJ241" s="307"/>
      <c r="FK241" s="307"/>
      <c r="FL241" s="306"/>
      <c r="FM241" s="227">
        <f t="shared" si="675"/>
        <v>0</v>
      </c>
      <c r="FN241" s="306">
        <v>0</v>
      </c>
      <c r="FO241" s="227">
        <f t="shared" si="676"/>
        <v>0</v>
      </c>
      <c r="FP241" s="307"/>
      <c r="FQ241" s="307"/>
      <c r="FR241" s="307"/>
      <c r="FS241" s="598">
        <f>FS244+FS247+FS250+FS253</f>
        <v>0</v>
      </c>
      <c r="FT241" s="306">
        <f>FV241</f>
        <v>0</v>
      </c>
      <c r="FU241" s="228">
        <f t="shared" si="682"/>
        <v>0</v>
      </c>
      <c r="FV241" s="306">
        <f t="shared" ref="FV241:FV277" si="713">ES241-DZ241</f>
        <v>0</v>
      </c>
      <c r="FW241" s="307"/>
      <c r="FX241" s="307"/>
      <c r="FY241" s="307"/>
      <c r="FZ241" s="598">
        <f>FZ244+FZ247+FZ250+FZ253</f>
        <v>0</v>
      </c>
      <c r="GA241" s="387"/>
    </row>
    <row r="242" spans="2:189" s="215" customFormat="1" ht="16.5" hidden="1" customHeight="1" x14ac:dyDescent="0.25">
      <c r="B242" s="787"/>
      <c r="C242" s="304" t="s">
        <v>192</v>
      </c>
      <c r="D242" s="361" t="s">
        <v>409</v>
      </c>
      <c r="E242" s="306">
        <f t="shared" si="683"/>
        <v>59356.360179999996</v>
      </c>
      <c r="F242" s="306">
        <f>F245+F248+F251+F255</f>
        <v>52926.363989999998</v>
      </c>
      <c r="G242" s="306">
        <f>G245+G248+G251+G255</f>
        <v>6429.9961899999998</v>
      </c>
      <c r="H242" s="306">
        <f t="shared" si="684"/>
        <v>0</v>
      </c>
      <c r="I242" s="306">
        <f>I245+I248+I251+I255</f>
        <v>0</v>
      </c>
      <c r="J242" s="306">
        <f>J245+J248+J251+J255</f>
        <v>0</v>
      </c>
      <c r="K242" s="306">
        <f t="shared" si="685"/>
        <v>59356.360179999996</v>
      </c>
      <c r="L242" s="306">
        <f>L245+L248+L251+L255</f>
        <v>52926.363989999998</v>
      </c>
      <c r="M242" s="306">
        <f>M245+M248+M251+M255</f>
        <v>6429.9961899999998</v>
      </c>
      <c r="N242" s="306">
        <f t="shared" si="686"/>
        <v>0</v>
      </c>
      <c r="O242" s="306">
        <f>O245+O248+O251+O255</f>
        <v>0</v>
      </c>
      <c r="P242" s="306">
        <f>P245+P248+P251+P255</f>
        <v>0</v>
      </c>
      <c r="Q242" s="307">
        <f t="shared" si="687"/>
        <v>59356.360179999996</v>
      </c>
      <c r="R242" s="307">
        <f>R245+R248+R251+R255</f>
        <v>52926.363989999998</v>
      </c>
      <c r="S242" s="307">
        <f>S245+S248+S251+S255</f>
        <v>6429.9961899999998</v>
      </c>
      <c r="T242" s="307">
        <f t="shared" si="688"/>
        <v>0</v>
      </c>
      <c r="U242" s="307">
        <f>U245+U248+U251+U255</f>
        <v>0</v>
      </c>
      <c r="V242" s="307">
        <f>V245+V248+V251+V255</f>
        <v>0</v>
      </c>
      <c r="W242" s="307">
        <f t="shared" si="689"/>
        <v>38323.821980000001</v>
      </c>
      <c r="X242" s="307">
        <f t="shared" ref="X242:AN242" si="714">X245+X248+X251+X255</f>
        <v>38323.821980000001</v>
      </c>
      <c r="Y242" s="307">
        <f t="shared" si="714"/>
        <v>0</v>
      </c>
      <c r="Z242" s="307">
        <f t="shared" si="714"/>
        <v>38323.821980000001</v>
      </c>
      <c r="AA242" s="307">
        <f t="shared" si="714"/>
        <v>38323.821980000001</v>
      </c>
      <c r="AB242" s="307">
        <f t="shared" si="714"/>
        <v>0</v>
      </c>
      <c r="AC242" s="307">
        <f t="shared" si="714"/>
        <v>0</v>
      </c>
      <c r="AD242" s="307">
        <f t="shared" si="714"/>
        <v>0</v>
      </c>
      <c r="AE242" s="307">
        <f t="shared" si="714"/>
        <v>0</v>
      </c>
      <c r="AF242" s="307">
        <f t="shared" si="714"/>
        <v>38323.821980000001</v>
      </c>
      <c r="AG242" s="307">
        <f t="shared" si="714"/>
        <v>38323.821980000001</v>
      </c>
      <c r="AH242" s="307">
        <f t="shared" si="714"/>
        <v>0</v>
      </c>
      <c r="AI242" s="307">
        <f t="shared" si="714"/>
        <v>0</v>
      </c>
      <c r="AJ242" s="307">
        <f t="shared" si="714"/>
        <v>33734.212370000001</v>
      </c>
      <c r="AK242" s="307">
        <f t="shared" si="714"/>
        <v>3986.1802899999998</v>
      </c>
      <c r="AL242" s="307">
        <f t="shared" si="714"/>
        <v>26903.971130000002</v>
      </c>
      <c r="AM242" s="307">
        <f t="shared" si="714"/>
        <v>0</v>
      </c>
      <c r="AN242" s="307">
        <f t="shared" si="714"/>
        <v>0</v>
      </c>
      <c r="AO242" s="595">
        <v>1</v>
      </c>
      <c r="AP242" s="307">
        <f t="shared" ref="AP242:AU242" si="715">AP245+AP248+AP251+AP255</f>
        <v>34012.72825</v>
      </c>
      <c r="AQ242" s="307">
        <f t="shared" si="715"/>
        <v>324.91343999999998</v>
      </c>
      <c r="AR242" s="307">
        <f t="shared" si="715"/>
        <v>3986.1802899999998</v>
      </c>
      <c r="AS242" s="307">
        <f t="shared" si="715"/>
        <v>2000</v>
      </c>
      <c r="AT242" s="307">
        <f t="shared" si="715"/>
        <v>2000</v>
      </c>
      <c r="AU242" s="307">
        <f t="shared" si="715"/>
        <v>0</v>
      </c>
      <c r="AV242" s="307">
        <f>AW242+AX242</f>
        <v>0</v>
      </c>
      <c r="AW242" s="307"/>
      <c r="AX242" s="307">
        <f>AX245+AX248+AX251+AX255</f>
        <v>0</v>
      </c>
      <c r="AY242" s="307">
        <f>AZ242+BA242</f>
        <v>2000</v>
      </c>
      <c r="AZ242" s="307">
        <f>AT242+AW242</f>
        <v>2000</v>
      </c>
      <c r="BA242" s="307">
        <f t="shared" ref="BA242:BG242" si="716">BA245+BA248+BA251+BA255</f>
        <v>0</v>
      </c>
      <c r="BB242" s="307">
        <f t="shared" si="716"/>
        <v>0</v>
      </c>
      <c r="BC242" s="307">
        <f t="shared" si="716"/>
        <v>0</v>
      </c>
      <c r="BD242" s="307">
        <f t="shared" si="716"/>
        <v>0</v>
      </c>
      <c r="BE242" s="307">
        <f t="shared" si="716"/>
        <v>0</v>
      </c>
      <c r="BF242" s="307">
        <f t="shared" si="716"/>
        <v>0</v>
      </c>
      <c r="BG242" s="307">
        <f t="shared" si="716"/>
        <v>0</v>
      </c>
      <c r="BH242" s="307">
        <f>BI242+BJ242</f>
        <v>2476.8842199999999</v>
      </c>
      <c r="BI242" s="307">
        <f>BI248</f>
        <v>2476.8842199999999</v>
      </c>
      <c r="BJ242" s="307">
        <f t="shared" ref="BJ242:BR242" si="717">BJ245+BJ248+BJ251+BJ255</f>
        <v>0</v>
      </c>
      <c r="BK242" s="307">
        <f t="shared" si="717"/>
        <v>4</v>
      </c>
      <c r="BL242" s="307">
        <f t="shared" si="717"/>
        <v>0</v>
      </c>
      <c r="BM242" s="307">
        <f t="shared" si="717"/>
        <v>0</v>
      </c>
      <c r="BN242" s="307">
        <f t="shared" si="717"/>
        <v>0</v>
      </c>
      <c r="BO242" s="307">
        <f t="shared" si="717"/>
        <v>0</v>
      </c>
      <c r="BP242" s="307">
        <f t="shared" si="717"/>
        <v>0</v>
      </c>
      <c r="BQ242" s="307">
        <f t="shared" si="717"/>
        <v>0</v>
      </c>
      <c r="BR242" s="307">
        <f t="shared" si="717"/>
        <v>0</v>
      </c>
      <c r="BS242" s="307">
        <f>BT242+BU242</f>
        <v>2000</v>
      </c>
      <c r="BT242" s="307">
        <f>AZ242</f>
        <v>2000</v>
      </c>
      <c r="BU242" s="307">
        <f t="shared" ref="BU242:CD242" si="718">BU245+BU248+BU251+BU255</f>
        <v>0</v>
      </c>
      <c r="BV242" s="307">
        <f t="shared" si="718"/>
        <v>0</v>
      </c>
      <c r="BW242" s="307">
        <f t="shared" si="718"/>
        <v>0</v>
      </c>
      <c r="BX242" s="307">
        <f t="shared" si="718"/>
        <v>0</v>
      </c>
      <c r="BY242" s="307">
        <f t="shared" si="718"/>
        <v>6758.8642400000008</v>
      </c>
      <c r="BZ242" s="307">
        <f t="shared" si="718"/>
        <v>6758.8642400000008</v>
      </c>
      <c r="CA242" s="307">
        <f t="shared" si="718"/>
        <v>0</v>
      </c>
      <c r="CB242" s="307">
        <f t="shared" si="718"/>
        <v>9235.7484600000007</v>
      </c>
      <c r="CC242" s="307">
        <f t="shared" si="718"/>
        <v>9235.7484600000007</v>
      </c>
      <c r="CD242" s="307">
        <f t="shared" si="718"/>
        <v>0</v>
      </c>
      <c r="CE242" s="307">
        <v>1</v>
      </c>
      <c r="CF242" s="307">
        <f t="shared" si="710"/>
        <v>0</v>
      </c>
      <c r="CG242" s="307"/>
      <c r="CH242" s="307">
        <f>CH245+CH248+CH251+CH255</f>
        <v>2000</v>
      </c>
      <c r="CI242" s="307">
        <f>CI245+CI248+CI251+CI255</f>
        <v>2000</v>
      </c>
      <c r="CJ242" s="307">
        <f>CJ245+CJ248+CJ251+CJ255</f>
        <v>0</v>
      </c>
      <c r="CK242" s="307">
        <f>CL242+CM242</f>
        <v>0</v>
      </c>
      <c r="CL242" s="307"/>
      <c r="CM242" s="307">
        <f>CM245+CM248+CM251+CM255</f>
        <v>0</v>
      </c>
      <c r="CN242" s="307">
        <f>CO242+CP242</f>
        <v>0</v>
      </c>
      <c r="CO242" s="307"/>
      <c r="CP242" s="307">
        <f>CP245+CP248+CP251+CP255</f>
        <v>0</v>
      </c>
      <c r="CQ242" s="307">
        <f>CR242+CS242</f>
        <v>2000</v>
      </c>
      <c r="CR242" s="307">
        <f t="shared" ref="CR242:CY242" si="719">CR245+CR248+CR251+CR255</f>
        <v>2000</v>
      </c>
      <c r="CS242" s="307">
        <f t="shared" si="719"/>
        <v>0</v>
      </c>
      <c r="CT242" s="307">
        <f t="shared" si="719"/>
        <v>0</v>
      </c>
      <c r="CU242" s="307">
        <f t="shared" si="719"/>
        <v>0</v>
      </c>
      <c r="CV242" s="307">
        <f t="shared" si="719"/>
        <v>0</v>
      </c>
      <c r="CW242" s="307">
        <f t="shared" si="719"/>
        <v>56385.336240000004</v>
      </c>
      <c r="CX242" s="307">
        <f t="shared" si="719"/>
        <v>56385.336240000004</v>
      </c>
      <c r="CY242" s="307">
        <f t="shared" si="719"/>
        <v>0</v>
      </c>
      <c r="CZ242" s="307">
        <f>DA242+DB242</f>
        <v>2000</v>
      </c>
      <c r="DA242" s="307">
        <f>DA245+DA248+DA251+DA255</f>
        <v>2000</v>
      </c>
      <c r="DB242" s="307">
        <f>DB245+DB248+DB251+DB255</f>
        <v>0</v>
      </c>
      <c r="DC242" s="307">
        <f>DD242</f>
        <v>0</v>
      </c>
      <c r="DD242" s="307">
        <f>DD251</f>
        <v>0</v>
      </c>
      <c r="DE242" s="307"/>
      <c r="DF242" s="307">
        <f>DF245+DF248+DF251+DF255</f>
        <v>-11449.282460000002</v>
      </c>
      <c r="DG242" s="307">
        <f>DG245+DG248+DG251+DG255</f>
        <v>-11449.282460000002</v>
      </c>
      <c r="DH242" s="307">
        <f>DH245+DH248+DH251+DH255</f>
        <v>0</v>
      </c>
      <c r="DI242" s="351">
        <f t="shared" si="678"/>
        <v>44936.053779999995</v>
      </c>
      <c r="DJ242" s="307">
        <f>DJ245+DJ248+DJ251+DJ255+DJ258</f>
        <v>44936.053779999995</v>
      </c>
      <c r="DK242" s="307"/>
      <c r="DL242" s="307"/>
      <c r="DM242" s="223">
        <f t="shared" si="679"/>
        <v>54328.408130000003</v>
      </c>
      <c r="DN242" s="398">
        <f t="shared" si="680"/>
        <v>1.2090160029624215</v>
      </c>
      <c r="DO242" s="307">
        <f>DO245+DO248+DO251+DO255</f>
        <v>54328.408130000003</v>
      </c>
      <c r="DP242" s="307"/>
      <c r="DQ242" s="307">
        <f>DQ245+DQ248+DQ251+DQ255</f>
        <v>0</v>
      </c>
      <c r="DR242" s="307">
        <f t="shared" ref="DR242:DR255" si="720">DT242</f>
        <v>-9392.3543500000014</v>
      </c>
      <c r="DS242" s="785">
        <f t="shared" si="696"/>
        <v>-0.20901600296242129</v>
      </c>
      <c r="DT242" s="307">
        <f>DT245+DT248+DT251+DT255</f>
        <v>-9392.3543500000014</v>
      </c>
      <c r="DU242" s="307"/>
      <c r="DV242" s="307"/>
      <c r="DW242" s="307"/>
      <c r="DX242" s="307">
        <f>DZ242+EB242+ED242</f>
        <v>36147.717620000003</v>
      </c>
      <c r="DY242" s="228">
        <f t="shared" si="665"/>
        <v>0.80442572454122618</v>
      </c>
      <c r="DZ242" s="307">
        <f>DZ245+DZ248+DZ251+DZ255</f>
        <v>36147.717620000003</v>
      </c>
      <c r="EA242" s="228">
        <f t="shared" si="666"/>
        <v>0.80442572454122618</v>
      </c>
      <c r="EB242" s="307"/>
      <c r="EC242" s="228">
        <v>0</v>
      </c>
      <c r="ED242" s="307"/>
      <c r="EE242" s="228">
        <v>0</v>
      </c>
      <c r="EF242" s="306">
        <f t="shared" si="712"/>
        <v>8788.3361600000007</v>
      </c>
      <c r="EG242" s="227">
        <f t="shared" si="681"/>
        <v>0.19557427545877398</v>
      </c>
      <c r="EH242" s="306">
        <f>EH245+EH248+EH251+EH255</f>
        <v>8788.3361600000007</v>
      </c>
      <c r="EI242" s="306"/>
      <c r="EJ242" s="307"/>
      <c r="EK242" s="306">
        <f>ES242</f>
        <v>36147.717620000003</v>
      </c>
      <c r="EL242" s="228">
        <f t="shared" si="668"/>
        <v>0.80442572454122618</v>
      </c>
      <c r="EM242" s="227">
        <f t="shared" si="669"/>
        <v>0.66535572942803245</v>
      </c>
      <c r="EN242" s="228"/>
      <c r="EO242" s="228"/>
      <c r="EP242" s="228"/>
      <c r="EQ242" s="228"/>
      <c r="ER242" s="228"/>
      <c r="ES242" s="306">
        <f>ES245+ES248+ES251+ES255</f>
        <v>36147.717620000003</v>
      </c>
      <c r="ET242" s="312">
        <f t="shared" si="670"/>
        <v>0.80442572454122618</v>
      </c>
      <c r="EU242" s="306"/>
      <c r="EV242" s="307"/>
      <c r="EW242" s="307"/>
      <c r="EX242" s="307"/>
      <c r="EY242" s="307">
        <f t="shared" si="517"/>
        <v>8788.3361600000007</v>
      </c>
      <c r="EZ242" s="228">
        <f t="shared" si="671"/>
        <v>0.19557427545877398</v>
      </c>
      <c r="FA242" s="307">
        <f>FA245+FA248+FA251+FA255</f>
        <v>8788.3361600000007</v>
      </c>
      <c r="FB242" s="307"/>
      <c r="FC242" s="307"/>
      <c r="FD242" s="306">
        <f>FF242</f>
        <v>41236.924560000007</v>
      </c>
      <c r="FE242" s="312">
        <f t="shared" si="673"/>
        <v>0.91768014970539347</v>
      </c>
      <c r="FF242" s="306">
        <f>FF245+FF248+FF251+FF255</f>
        <v>41236.924560000007</v>
      </c>
      <c r="FG242" s="312">
        <f t="shared" si="674"/>
        <v>0.91768014970539347</v>
      </c>
      <c r="FH242" s="306"/>
      <c r="FI242" s="312"/>
      <c r="FJ242" s="307"/>
      <c r="FK242" s="307"/>
      <c r="FL242" s="306">
        <f>FN242</f>
        <v>6743.3185599999997</v>
      </c>
      <c r="FM242" s="227">
        <f t="shared" si="675"/>
        <v>0.15006476966166743</v>
      </c>
      <c r="FN242" s="306">
        <f>FN245+FN248+FN251+FN255</f>
        <v>6743.3185599999997</v>
      </c>
      <c r="FO242" s="227">
        <f t="shared" si="676"/>
        <v>0.15006476966166743</v>
      </c>
      <c r="FP242" s="307"/>
      <c r="FQ242" s="307"/>
      <c r="FR242" s="307"/>
      <c r="FS242" s="598">
        <f>FS245+FS248+FS251+FS255</f>
        <v>0</v>
      </c>
      <c r="FT242" s="306">
        <f t="shared" ref="FT242:FT277" si="721">FV242</f>
        <v>0</v>
      </c>
      <c r="FU242" s="228">
        <f t="shared" si="682"/>
        <v>0</v>
      </c>
      <c r="FV242" s="306">
        <f t="shared" si="713"/>
        <v>0</v>
      </c>
      <c r="FW242" s="307"/>
      <c r="FX242" s="307"/>
      <c r="FY242" s="307"/>
      <c r="FZ242" s="598">
        <f>FZ245+FZ248+FZ251+FZ255</f>
        <v>0</v>
      </c>
      <c r="GA242" s="387"/>
    </row>
    <row r="243" spans="2:189" s="584" customFormat="1" ht="41.25" hidden="1" customHeight="1" x14ac:dyDescent="0.25">
      <c r="B243" s="787"/>
      <c r="C243" s="314" t="s">
        <v>410</v>
      </c>
      <c r="D243" s="361"/>
      <c r="E243" s="306">
        <f t="shared" si="683"/>
        <v>71911.265060000005</v>
      </c>
      <c r="F243" s="306">
        <f>F244+F245</f>
        <v>71911.265060000005</v>
      </c>
      <c r="G243" s="306">
        <f>G244+G245</f>
        <v>0</v>
      </c>
      <c r="H243" s="306">
        <f t="shared" si="684"/>
        <v>-200.05253999999695</v>
      </c>
      <c r="I243" s="306">
        <f>I244+I245</f>
        <v>-200.05253999999695</v>
      </c>
      <c r="J243" s="306">
        <f>J244+J245</f>
        <v>0</v>
      </c>
      <c r="K243" s="306">
        <f t="shared" si="685"/>
        <v>71711.212520000001</v>
      </c>
      <c r="L243" s="306">
        <f>L244+L245</f>
        <v>71711.212520000001</v>
      </c>
      <c r="M243" s="306">
        <f>M244+M245</f>
        <v>0</v>
      </c>
      <c r="N243" s="306">
        <f t="shared" si="686"/>
        <v>0</v>
      </c>
      <c r="O243" s="306">
        <f>O244+O245</f>
        <v>0</v>
      </c>
      <c r="P243" s="306">
        <f>P244+P245</f>
        <v>0</v>
      </c>
      <c r="Q243" s="307">
        <f t="shared" si="687"/>
        <v>71711.212520000001</v>
      </c>
      <c r="R243" s="307">
        <f>R244+R245</f>
        <v>71711.212520000001</v>
      </c>
      <c r="S243" s="307">
        <f>S244+S245</f>
        <v>0</v>
      </c>
      <c r="T243" s="307">
        <f t="shared" si="688"/>
        <v>0</v>
      </c>
      <c r="U243" s="307">
        <f>U244+U245</f>
        <v>0</v>
      </c>
      <c r="V243" s="307">
        <f>V244+V245</f>
        <v>0</v>
      </c>
      <c r="W243" s="307">
        <f t="shared" si="689"/>
        <v>21210.475340000001</v>
      </c>
      <c r="X243" s="307">
        <f>X244+X245</f>
        <v>21210.475340000001</v>
      </c>
      <c r="Y243" s="307">
        <f>Y244+Y245</f>
        <v>0</v>
      </c>
      <c r="Z243" s="307">
        <f>AA243+AB243</f>
        <v>21210.475340000001</v>
      </c>
      <c r="AA243" s="307">
        <f>AA244+AA245</f>
        <v>21210.475340000001</v>
      </c>
      <c r="AB243" s="307">
        <f>AB244+AB245</f>
        <v>0</v>
      </c>
      <c r="AC243" s="307">
        <f>AD243+AE243</f>
        <v>0</v>
      </c>
      <c r="AD243" s="307">
        <f>AD244+AD245</f>
        <v>0</v>
      </c>
      <c r="AE243" s="307">
        <f>AE244+AE245</f>
        <v>0</v>
      </c>
      <c r="AF243" s="307">
        <f>AG243+AH243</f>
        <v>21210.475340000001</v>
      </c>
      <c r="AG243" s="307">
        <f t="shared" ref="AG243:AN243" si="722">AG244+AG245</f>
        <v>21210.475340000001</v>
      </c>
      <c r="AH243" s="307">
        <f t="shared" si="722"/>
        <v>0</v>
      </c>
      <c r="AI243" s="307">
        <f t="shared" si="722"/>
        <v>0</v>
      </c>
      <c r="AJ243" s="307">
        <f t="shared" si="722"/>
        <v>0</v>
      </c>
      <c r="AK243" s="307">
        <f t="shared" si="722"/>
        <v>0</v>
      </c>
      <c r="AL243" s="307">
        <f t="shared" si="722"/>
        <v>0</v>
      </c>
      <c r="AM243" s="307">
        <f t="shared" si="722"/>
        <v>0</v>
      </c>
      <c r="AN243" s="307">
        <f t="shared" si="722"/>
        <v>0</v>
      </c>
      <c r="AO243" s="595">
        <v>1</v>
      </c>
      <c r="AP243" s="307">
        <f>AP244+AP245</f>
        <v>278.51587999999998</v>
      </c>
      <c r="AQ243" s="307">
        <f>AQ244+AQ245</f>
        <v>20931.959460000002</v>
      </c>
      <c r="AR243" s="307">
        <f>AR244+AR245</f>
        <v>0</v>
      </c>
      <c r="AS243" s="307">
        <f>AT243+AU243</f>
        <v>0</v>
      </c>
      <c r="AT243" s="307">
        <f>AT244+AT245</f>
        <v>0</v>
      </c>
      <c r="AU243" s="307">
        <f>AU244+AU245</f>
        <v>0</v>
      </c>
      <c r="AV243" s="307">
        <f>AW243+AX243</f>
        <v>0</v>
      </c>
      <c r="AW243" s="307">
        <f>AW244+AW245</f>
        <v>0</v>
      </c>
      <c r="AX243" s="307">
        <f>AX244+AX245</f>
        <v>0</v>
      </c>
      <c r="AY243" s="307">
        <f>AZ243+BA243</f>
        <v>0</v>
      </c>
      <c r="AZ243" s="307">
        <f>AT243</f>
        <v>0</v>
      </c>
      <c r="BA243" s="307">
        <f t="shared" ref="BA243:BG243" si="723">BA244+BA245</f>
        <v>0</v>
      </c>
      <c r="BB243" s="307">
        <f t="shared" si="723"/>
        <v>0</v>
      </c>
      <c r="BC243" s="307">
        <f t="shared" si="723"/>
        <v>0</v>
      </c>
      <c r="BD243" s="307">
        <f t="shared" si="723"/>
        <v>0</v>
      </c>
      <c r="BE243" s="307">
        <f t="shared" si="723"/>
        <v>0</v>
      </c>
      <c r="BF243" s="307">
        <f t="shared" si="723"/>
        <v>0</v>
      </c>
      <c r="BG243" s="307">
        <f t="shared" si="723"/>
        <v>0</v>
      </c>
      <c r="BH243" s="307">
        <f>BI243+BJ243</f>
        <v>0</v>
      </c>
      <c r="BI243" s="307">
        <f>BC243</f>
        <v>0</v>
      </c>
      <c r="BJ243" s="307">
        <f t="shared" ref="BJ243:BU243" si="724">BJ244+BJ245</f>
        <v>0</v>
      </c>
      <c r="BK243" s="307">
        <f t="shared" si="724"/>
        <v>2</v>
      </c>
      <c r="BL243" s="307">
        <f t="shared" si="724"/>
        <v>0</v>
      </c>
      <c r="BM243" s="307">
        <f t="shared" si="724"/>
        <v>0</v>
      </c>
      <c r="BN243" s="307">
        <f t="shared" si="724"/>
        <v>0</v>
      </c>
      <c r="BO243" s="307">
        <f t="shared" si="724"/>
        <v>0</v>
      </c>
      <c r="BP243" s="307">
        <f t="shared" si="724"/>
        <v>0</v>
      </c>
      <c r="BQ243" s="307">
        <f t="shared" si="724"/>
        <v>0</v>
      </c>
      <c r="BR243" s="307">
        <f t="shared" si="724"/>
        <v>0</v>
      </c>
      <c r="BS243" s="307">
        <f t="shared" si="724"/>
        <v>0</v>
      </c>
      <c r="BT243" s="307">
        <f t="shared" si="724"/>
        <v>0</v>
      </c>
      <c r="BU243" s="307">
        <f t="shared" si="724"/>
        <v>0</v>
      </c>
      <c r="BV243" s="307">
        <f>BW243+BX243</f>
        <v>0</v>
      </c>
      <c r="BW243" s="307">
        <f>BW244+BW245</f>
        <v>0</v>
      </c>
      <c r="BX243" s="307">
        <f>BX244+BX245</f>
        <v>0</v>
      </c>
      <c r="BY243" s="307">
        <f>BZ243+CA243</f>
        <v>0</v>
      </c>
      <c r="BZ243" s="307">
        <f>BZ244+BZ245</f>
        <v>0</v>
      </c>
      <c r="CA243" s="307">
        <f>CA244+CA245</f>
        <v>0</v>
      </c>
      <c r="CB243" s="307">
        <f>CC243+CD243</f>
        <v>0</v>
      </c>
      <c r="CC243" s="307">
        <f>CC244+CC245</f>
        <v>0</v>
      </c>
      <c r="CD243" s="307">
        <f>CD244+CD245</f>
        <v>0</v>
      </c>
      <c r="CE243" s="307">
        <v>1</v>
      </c>
      <c r="CF243" s="307">
        <f t="shared" si="710"/>
        <v>0</v>
      </c>
      <c r="CG243" s="307"/>
      <c r="CH243" s="307">
        <f>CI243+CJ243</f>
        <v>0</v>
      </c>
      <c r="CI243" s="307">
        <f>CI244+CI245</f>
        <v>0</v>
      </c>
      <c r="CJ243" s="307">
        <f>CJ244+CJ245</f>
        <v>0</v>
      </c>
      <c r="CK243" s="307">
        <f>CL243+CM243</f>
        <v>0</v>
      </c>
      <c r="CL243" s="307">
        <f>CL244+CL245</f>
        <v>0</v>
      </c>
      <c r="CM243" s="307">
        <f>CM244+CM245</f>
        <v>0</v>
      </c>
      <c r="CN243" s="307">
        <f>CO243+CP243</f>
        <v>0</v>
      </c>
      <c r="CO243" s="307">
        <f>CO244+CO245</f>
        <v>0</v>
      </c>
      <c r="CP243" s="307">
        <f>CP244+CP245</f>
        <v>0</v>
      </c>
      <c r="CQ243" s="307">
        <f>CR243+CS243</f>
        <v>0</v>
      </c>
      <c r="CR243" s="307">
        <f>CR244+CR245</f>
        <v>0</v>
      </c>
      <c r="CS243" s="307">
        <f>CS244+CS245</f>
        <v>0</v>
      </c>
      <c r="CT243" s="307">
        <f>CU243+CV243</f>
        <v>0</v>
      </c>
      <c r="CU243" s="307">
        <f>CU244+CU245</f>
        <v>0</v>
      </c>
      <c r="CV243" s="307">
        <f>CV244+CV245</f>
        <v>0</v>
      </c>
      <c r="CW243" s="307">
        <f>CX243+CY243</f>
        <v>26052.8014</v>
      </c>
      <c r="CX243" s="307">
        <f>CX244+CX245</f>
        <v>26052.8014</v>
      </c>
      <c r="CY243" s="307">
        <f>CY244+CY245</f>
        <v>0</v>
      </c>
      <c r="CZ243" s="307">
        <f>DA243+DB243</f>
        <v>0</v>
      </c>
      <c r="DA243" s="307">
        <f>DA244+DA245</f>
        <v>0</v>
      </c>
      <c r="DB243" s="307">
        <f>DB244+DB245</f>
        <v>0</v>
      </c>
      <c r="DC243" s="307"/>
      <c r="DD243" s="307"/>
      <c r="DE243" s="307"/>
      <c r="DF243" s="307">
        <f>DG243+DH243</f>
        <v>31235.051879999999</v>
      </c>
      <c r="DG243" s="307">
        <f>DG244+DG245</f>
        <v>31235.051879999999</v>
      </c>
      <c r="DH243" s="307">
        <f>DH244+DH245</f>
        <v>0</v>
      </c>
      <c r="DI243" s="351">
        <f t="shared" si="678"/>
        <v>57287.853279999996</v>
      </c>
      <c r="DJ243" s="307">
        <f>DJ244+DJ245</f>
        <v>57287.853279999996</v>
      </c>
      <c r="DK243" s="307"/>
      <c r="DL243" s="307"/>
      <c r="DM243" s="223">
        <f t="shared" si="679"/>
        <v>25865.452529999999</v>
      </c>
      <c r="DN243" s="398">
        <f t="shared" si="680"/>
        <v>0.4514997691322114</v>
      </c>
      <c r="DO243" s="307">
        <f>DO244+DO245</f>
        <v>25865.452529999999</v>
      </c>
      <c r="DP243" s="307"/>
      <c r="DQ243" s="307">
        <f>DQ244+DQ245</f>
        <v>0</v>
      </c>
      <c r="DR243" s="307">
        <f t="shared" si="720"/>
        <v>31422.400749999997</v>
      </c>
      <c r="DS243" s="785">
        <f t="shared" si="696"/>
        <v>0.54850023086778854</v>
      </c>
      <c r="DT243" s="307">
        <f t="shared" ref="DT243:DT255" si="725">DJ243-DO243</f>
        <v>31422.400749999997</v>
      </c>
      <c r="DU243" s="307"/>
      <c r="DV243" s="307"/>
      <c r="DW243" s="307"/>
      <c r="DX243" s="307">
        <f t="shared" ref="DX243:DX255" si="726">DZ243+EB243+ED243</f>
        <v>46090.099030000005</v>
      </c>
      <c r="DY243" s="228">
        <f t="shared" si="665"/>
        <v>0.80453527914076528</v>
      </c>
      <c r="DZ243" s="307">
        <f>DZ244+DZ245</f>
        <v>46090.099030000005</v>
      </c>
      <c r="EA243" s="228">
        <f t="shared" si="666"/>
        <v>0.80453527914076528</v>
      </c>
      <c r="EB243" s="307"/>
      <c r="EC243" s="228">
        <v>0</v>
      </c>
      <c r="ED243" s="307"/>
      <c r="EE243" s="228">
        <v>0</v>
      </c>
      <c r="EF243" s="306">
        <f t="shared" si="712"/>
        <v>11197.754249999994</v>
      </c>
      <c r="EG243" s="227">
        <f t="shared" si="681"/>
        <v>0.19546472085923475</v>
      </c>
      <c r="EH243" s="306">
        <f>EH244+EH245</f>
        <v>11197.754249999994</v>
      </c>
      <c r="EI243" s="306"/>
      <c r="EJ243" s="307"/>
      <c r="EK243" s="306">
        <f>ES243+EX243</f>
        <v>46090.099030000005</v>
      </c>
      <c r="EL243" s="228">
        <f t="shared" si="668"/>
        <v>0.80453527914076528</v>
      </c>
      <c r="EM243" s="227">
        <f t="shared" si="669"/>
        <v>1.781917365510713</v>
      </c>
      <c r="EN243" s="228"/>
      <c r="EO243" s="228"/>
      <c r="EP243" s="228"/>
      <c r="EQ243" s="228"/>
      <c r="ER243" s="228"/>
      <c r="ES243" s="306">
        <f>ES244+ES245</f>
        <v>46090.099030000005</v>
      </c>
      <c r="ET243" s="312">
        <f t="shared" si="670"/>
        <v>0.80453527914076528</v>
      </c>
      <c r="EU243" s="306"/>
      <c r="EV243" s="307"/>
      <c r="EW243" s="307"/>
      <c r="EX243" s="307"/>
      <c r="EY243" s="307">
        <f t="shared" si="517"/>
        <v>11197.754249999994</v>
      </c>
      <c r="EZ243" s="228">
        <f t="shared" si="671"/>
        <v>0.19546472085923475</v>
      </c>
      <c r="FA243" s="307">
        <f>FA244+FA245</f>
        <v>11197.754249999994</v>
      </c>
      <c r="FB243" s="307"/>
      <c r="FC243" s="307"/>
      <c r="FD243" s="306">
        <f t="shared" ref="FD243" si="727">FF243</f>
        <v>91958.343940000006</v>
      </c>
      <c r="FE243" s="312">
        <f t="shared" si="673"/>
        <v>1.6051979376944812</v>
      </c>
      <c r="FF243" s="306">
        <f>FF244+FF245</f>
        <v>91958.343940000006</v>
      </c>
      <c r="FG243" s="312">
        <f t="shared" si="674"/>
        <v>1.6051979376944812</v>
      </c>
      <c r="FH243" s="306"/>
      <c r="FI243" s="312"/>
      <c r="FJ243" s="307"/>
      <c r="FK243" s="307"/>
      <c r="FL243" s="306"/>
      <c r="FM243" s="227">
        <f t="shared" si="675"/>
        <v>0</v>
      </c>
      <c r="FN243" s="306">
        <f>FN244+FN245</f>
        <v>0</v>
      </c>
      <c r="FO243" s="227">
        <f t="shared" si="676"/>
        <v>0</v>
      </c>
      <c r="FP243" s="307"/>
      <c r="FQ243" s="307"/>
      <c r="FR243" s="307"/>
      <c r="FS243" s="598">
        <f>FS244+FS245</f>
        <v>0</v>
      </c>
      <c r="FT243" s="306">
        <f t="shared" si="721"/>
        <v>0</v>
      </c>
      <c r="FU243" s="228">
        <f t="shared" si="682"/>
        <v>0</v>
      </c>
      <c r="FV243" s="306">
        <f t="shared" si="713"/>
        <v>0</v>
      </c>
      <c r="FW243" s="307"/>
      <c r="FX243" s="307"/>
      <c r="FY243" s="307"/>
      <c r="FZ243" s="598">
        <f>FZ244+FZ245</f>
        <v>0</v>
      </c>
      <c r="GA243" s="302" t="s">
        <v>411</v>
      </c>
    </row>
    <row r="244" spans="2:189" s="313" customFormat="1" ht="27.6" hidden="1" customHeight="1" x14ac:dyDescent="0.25">
      <c r="B244" s="787"/>
      <c r="C244" s="304" t="s">
        <v>340</v>
      </c>
      <c r="D244" s="361"/>
      <c r="E244" s="306">
        <f t="shared" si="683"/>
        <v>63707.277139999998</v>
      </c>
      <c r="F244" s="306">
        <v>63707.277139999998</v>
      </c>
      <c r="G244" s="306"/>
      <c r="H244" s="306">
        <f t="shared" si="684"/>
        <v>-5.2539999996952247E-2</v>
      </c>
      <c r="I244" s="306">
        <f>L244-F244</f>
        <v>-5.2539999996952247E-2</v>
      </c>
      <c r="J244" s="306">
        <f>M244-G244</f>
        <v>0</v>
      </c>
      <c r="K244" s="306">
        <f t="shared" si="685"/>
        <v>63707.224600000001</v>
      </c>
      <c r="L244" s="306">
        <v>63707.224600000001</v>
      </c>
      <c r="M244" s="306"/>
      <c r="N244" s="306">
        <f t="shared" si="686"/>
        <v>0</v>
      </c>
      <c r="O244" s="306">
        <f>R244-L244</f>
        <v>0</v>
      </c>
      <c r="P244" s="306">
        <f>S244-M244</f>
        <v>0</v>
      </c>
      <c r="Q244" s="307">
        <f t="shared" si="687"/>
        <v>63707.224600000001</v>
      </c>
      <c r="R244" s="307">
        <v>63707.224600000001</v>
      </c>
      <c r="S244" s="307"/>
      <c r="T244" s="307">
        <f t="shared" si="688"/>
        <v>0</v>
      </c>
      <c r="U244" s="307"/>
      <c r="V244" s="307"/>
      <c r="W244" s="307">
        <f t="shared" si="689"/>
        <v>20607.046020000002</v>
      </c>
      <c r="X244" s="307">
        <f>AA244-U244</f>
        <v>20607.046020000002</v>
      </c>
      <c r="Y244" s="307">
        <f>AB244-V244</f>
        <v>0</v>
      </c>
      <c r="Z244" s="307">
        <f>AA244+AB244</f>
        <v>20607.046020000002</v>
      </c>
      <c r="AA244" s="307">
        <v>20607.046020000002</v>
      </c>
      <c r="AB244" s="307"/>
      <c r="AC244" s="307">
        <f>AD244+AE244</f>
        <v>0</v>
      </c>
      <c r="AD244" s="307"/>
      <c r="AE244" s="307"/>
      <c r="AF244" s="307">
        <f>AG244+AH244</f>
        <v>20607.046020000002</v>
      </c>
      <c r="AG244" s="307">
        <f>AA244+AD244</f>
        <v>20607.046020000002</v>
      </c>
      <c r="AH244" s="307"/>
      <c r="AI244" s="307"/>
      <c r="AJ244" s="307"/>
      <c r="AK244" s="307"/>
      <c r="AL244" s="307"/>
      <c r="AM244" s="307"/>
      <c r="AN244" s="307"/>
      <c r="AO244" s="595">
        <v>1</v>
      </c>
      <c r="AP244" s="307">
        <v>0</v>
      </c>
      <c r="AQ244" s="307">
        <v>20607.046020000002</v>
      </c>
      <c r="AR244" s="307">
        <f>AF244-AP244-AQ244</f>
        <v>0</v>
      </c>
      <c r="AS244" s="307">
        <f>AT244+AU244</f>
        <v>0</v>
      </c>
      <c r="AT244" s="307"/>
      <c r="AU244" s="307"/>
      <c r="AV244" s="307">
        <f>AW244+AX244</f>
        <v>0</v>
      </c>
      <c r="AW244" s="307">
        <f>AZ244-AT244</f>
        <v>0</v>
      </c>
      <c r="AX244" s="307">
        <f>BA244-AU244</f>
        <v>0</v>
      </c>
      <c r="AY244" s="307">
        <f>AZ244+BA244</f>
        <v>0</v>
      </c>
      <c r="AZ244" s="307">
        <v>0</v>
      </c>
      <c r="BA244" s="307"/>
      <c r="BB244" s="307">
        <f>BC244+BD244</f>
        <v>0</v>
      </c>
      <c r="BC244" s="307"/>
      <c r="BD244" s="307"/>
      <c r="BE244" s="307">
        <f>BF244+BG244</f>
        <v>0</v>
      </c>
      <c r="BF244" s="307">
        <f>BW244-BC244</f>
        <v>0</v>
      </c>
      <c r="BG244" s="307">
        <f>BX244-BD244</f>
        <v>0</v>
      </c>
      <c r="BH244" s="307">
        <f>BI244+BJ244</f>
        <v>0</v>
      </c>
      <c r="BI244" s="307">
        <v>0</v>
      </c>
      <c r="BJ244" s="307"/>
      <c r="BK244" s="596">
        <v>1</v>
      </c>
      <c r="BL244" s="307">
        <f t="shared" ref="BL244:BL255" si="728">AY244</f>
        <v>0</v>
      </c>
      <c r="BM244" s="307"/>
      <c r="BN244" s="307"/>
      <c r="BO244" s="307"/>
      <c r="BP244" s="307">
        <f>BQ244+BR244</f>
        <v>0</v>
      </c>
      <c r="BQ244" s="307"/>
      <c r="BR244" s="307"/>
      <c r="BS244" s="307">
        <f>BT244+BU244</f>
        <v>0</v>
      </c>
      <c r="BT244" s="307">
        <f>AZ244-BQ244</f>
        <v>0</v>
      </c>
      <c r="BU244" s="307"/>
      <c r="BV244" s="307">
        <f>BW244+BX244</f>
        <v>0</v>
      </c>
      <c r="BW244" s="307"/>
      <c r="BX244" s="307"/>
      <c r="BY244" s="307">
        <f>BZ244+CA244</f>
        <v>0</v>
      </c>
      <c r="BZ244" s="307">
        <f>CC244-BW244</f>
        <v>0</v>
      </c>
      <c r="CA244" s="307">
        <f>CD244-BX244</f>
        <v>0</v>
      </c>
      <c r="CB244" s="307">
        <f>CC244+CD244</f>
        <v>0</v>
      </c>
      <c r="CC244" s="307"/>
      <c r="CD244" s="307"/>
      <c r="CE244" s="307">
        <v>1</v>
      </c>
      <c r="CF244" s="307">
        <f t="shared" si="710"/>
        <v>0</v>
      </c>
      <c r="CG244" s="307"/>
      <c r="CH244" s="307">
        <f>CI244+CJ244</f>
        <v>0</v>
      </c>
      <c r="CI244" s="307"/>
      <c r="CJ244" s="307"/>
      <c r="CK244" s="307">
        <f>CL244+CM244</f>
        <v>0</v>
      </c>
      <c r="CL244" s="307">
        <f>CR244-CI244</f>
        <v>0</v>
      </c>
      <c r="CM244" s="307">
        <f>CS244-CJ244</f>
        <v>0</v>
      </c>
      <c r="CN244" s="307">
        <f>CO244+CP244</f>
        <v>0</v>
      </c>
      <c r="CO244" s="307">
        <f>FT244-CL244</f>
        <v>0</v>
      </c>
      <c r="CP244" s="307">
        <f>FU244-CM244</f>
        <v>0</v>
      </c>
      <c r="CQ244" s="307">
        <f>CR244+CS244</f>
        <v>0</v>
      </c>
      <c r="CR244" s="307"/>
      <c r="CS244" s="307"/>
      <c r="CT244" s="307">
        <f>CU244+CV244</f>
        <v>0</v>
      </c>
      <c r="CU244" s="307"/>
      <c r="CV244" s="307"/>
      <c r="CW244" s="307">
        <f>CX244+CY244</f>
        <v>17196.21386</v>
      </c>
      <c r="CX244" s="307">
        <v>17196.21386</v>
      </c>
      <c r="CY244" s="307"/>
      <c r="CZ244" s="307">
        <f>DA244+DB244</f>
        <v>0</v>
      </c>
      <c r="DA244" s="307"/>
      <c r="DB244" s="307"/>
      <c r="DC244" s="307"/>
      <c r="DD244" s="307"/>
      <c r="DE244" s="307"/>
      <c r="DF244" s="307">
        <f>DG244+DH244</f>
        <v>33955.042430000001</v>
      </c>
      <c r="DG244" s="307">
        <f>DJ244-CX244</f>
        <v>33955.042430000001</v>
      </c>
      <c r="DH244" s="307"/>
      <c r="DI244" s="351">
        <f t="shared" si="678"/>
        <v>51151.256289999998</v>
      </c>
      <c r="DJ244" s="307">
        <v>51151.256289999998</v>
      </c>
      <c r="DK244" s="307"/>
      <c r="DL244" s="307"/>
      <c r="DM244" s="223">
        <f t="shared" si="679"/>
        <v>16011.318799999999</v>
      </c>
      <c r="DN244" s="398">
        <f t="shared" si="680"/>
        <v>0.31301907247838584</v>
      </c>
      <c r="DO244" s="307">
        <v>16011.318799999999</v>
      </c>
      <c r="DP244" s="307"/>
      <c r="DQ244" s="307"/>
      <c r="DR244" s="307">
        <f t="shared" si="720"/>
        <v>35139.937489999997</v>
      </c>
      <c r="DS244" s="785">
        <f t="shared" si="696"/>
        <v>0.6869809275216141</v>
      </c>
      <c r="DT244" s="307">
        <f t="shared" si="725"/>
        <v>35139.937489999997</v>
      </c>
      <c r="DU244" s="307"/>
      <c r="DV244" s="307"/>
      <c r="DW244" s="307"/>
      <c r="DX244" s="307">
        <f t="shared" si="726"/>
        <v>40485.581380000003</v>
      </c>
      <c r="DY244" s="228">
        <f t="shared" si="665"/>
        <v>0.79148752770545105</v>
      </c>
      <c r="DZ244" s="307">
        <v>40485.581380000003</v>
      </c>
      <c r="EA244" s="228">
        <f t="shared" si="666"/>
        <v>0.79148752770545105</v>
      </c>
      <c r="EB244" s="307"/>
      <c r="EC244" s="228">
        <v>0</v>
      </c>
      <c r="ED244" s="307"/>
      <c r="EE244" s="228">
        <v>0</v>
      </c>
      <c r="EF244" s="306">
        <f t="shared" si="712"/>
        <v>10665.674909999994</v>
      </c>
      <c r="EG244" s="227">
        <f t="shared" si="681"/>
        <v>0.20851247229454889</v>
      </c>
      <c r="EH244" s="306">
        <f>DJ244-DZ244</f>
        <v>10665.674909999994</v>
      </c>
      <c r="EI244" s="306"/>
      <c r="EJ244" s="307"/>
      <c r="EK244" s="306">
        <f>ES244+EX244</f>
        <v>40485.581380000003</v>
      </c>
      <c r="EL244" s="228">
        <f t="shared" si="668"/>
        <v>0.79148752770545105</v>
      </c>
      <c r="EM244" s="227">
        <f t="shared" si="669"/>
        <v>2.5285600696427335</v>
      </c>
      <c r="EN244" s="228"/>
      <c r="EO244" s="228"/>
      <c r="EP244" s="228"/>
      <c r="EQ244" s="228"/>
      <c r="ER244" s="228"/>
      <c r="ES244" s="306">
        <f>DZ244</f>
        <v>40485.581380000003</v>
      </c>
      <c r="ET244" s="312">
        <f t="shared" si="670"/>
        <v>0.79148752770545105</v>
      </c>
      <c r="EU244" s="306"/>
      <c r="EV244" s="307"/>
      <c r="EW244" s="307"/>
      <c r="EX244" s="307"/>
      <c r="EY244" s="307">
        <f t="shared" si="517"/>
        <v>10665.674909999994</v>
      </c>
      <c r="EZ244" s="228">
        <f t="shared" si="671"/>
        <v>0.20851247229454889</v>
      </c>
      <c r="FA244" s="307">
        <f>DJ244-ES244</f>
        <v>10665.674909999994</v>
      </c>
      <c r="FB244" s="307"/>
      <c r="FC244" s="307"/>
      <c r="FD244" s="306">
        <f>FF244</f>
        <v>86388.579880000005</v>
      </c>
      <c r="FE244" s="312">
        <f t="shared" si="673"/>
        <v>1.6888848123342937</v>
      </c>
      <c r="FF244" s="306">
        <v>86388.579880000005</v>
      </c>
      <c r="FG244" s="312">
        <f t="shared" si="674"/>
        <v>1.6888848123342937</v>
      </c>
      <c r="FH244" s="306"/>
      <c r="FI244" s="312"/>
      <c r="FJ244" s="307"/>
      <c r="FK244" s="307"/>
      <c r="FL244" s="306"/>
      <c r="FM244" s="227">
        <f t="shared" si="675"/>
        <v>0</v>
      </c>
      <c r="FN244" s="306"/>
      <c r="FO244" s="227">
        <f t="shared" si="676"/>
        <v>0</v>
      </c>
      <c r="FP244" s="307"/>
      <c r="FQ244" s="307"/>
      <c r="FR244" s="307"/>
      <c r="FS244" s="598"/>
      <c r="FT244" s="306">
        <f t="shared" si="721"/>
        <v>0</v>
      </c>
      <c r="FU244" s="228">
        <f t="shared" si="682"/>
        <v>0</v>
      </c>
      <c r="FV244" s="306">
        <f t="shared" si="713"/>
        <v>0</v>
      </c>
      <c r="FW244" s="307"/>
      <c r="FX244" s="307"/>
      <c r="FY244" s="307"/>
      <c r="FZ244" s="598"/>
      <c r="GA244" s="317"/>
    </row>
    <row r="245" spans="2:189" s="313" customFormat="1" ht="23.25" hidden="1" customHeight="1" x14ac:dyDescent="0.25">
      <c r="B245" s="787"/>
      <c r="C245" s="304" t="s">
        <v>192</v>
      </c>
      <c r="D245" s="361"/>
      <c r="E245" s="306">
        <f t="shared" si="683"/>
        <v>8203.9879199999996</v>
      </c>
      <c r="F245" s="306">
        <v>8203.9879199999996</v>
      </c>
      <c r="G245" s="306"/>
      <c r="H245" s="306">
        <f t="shared" si="684"/>
        <v>-200</v>
      </c>
      <c r="I245" s="306">
        <f>L245-F245</f>
        <v>-200</v>
      </c>
      <c r="J245" s="306">
        <f>M245-G245</f>
        <v>0</v>
      </c>
      <c r="K245" s="306">
        <f t="shared" si="685"/>
        <v>8003.9879199999996</v>
      </c>
      <c r="L245" s="306">
        <v>8003.9879199999996</v>
      </c>
      <c r="M245" s="306"/>
      <c r="N245" s="306">
        <f t="shared" si="686"/>
        <v>0</v>
      </c>
      <c r="O245" s="306">
        <f>R245-L245</f>
        <v>0</v>
      </c>
      <c r="P245" s="306">
        <f>S245-M245</f>
        <v>0</v>
      </c>
      <c r="Q245" s="307">
        <f t="shared" si="687"/>
        <v>8003.9879199999996</v>
      </c>
      <c r="R245" s="307">
        <v>8003.9879199999996</v>
      </c>
      <c r="S245" s="307"/>
      <c r="T245" s="307">
        <f t="shared" si="688"/>
        <v>0</v>
      </c>
      <c r="U245" s="307"/>
      <c r="V245" s="307"/>
      <c r="W245" s="307">
        <f t="shared" si="689"/>
        <v>603.42931999999996</v>
      </c>
      <c r="X245" s="307">
        <f>AA245-U245</f>
        <v>603.42931999999996</v>
      </c>
      <c r="Y245" s="307">
        <f>AB245-V245</f>
        <v>0</v>
      </c>
      <c r="Z245" s="307">
        <f>AA245+AB245</f>
        <v>603.42931999999996</v>
      </c>
      <c r="AA245" s="307">
        <v>603.42931999999996</v>
      </c>
      <c r="AB245" s="307"/>
      <c r="AC245" s="307">
        <f>AD245+AE245</f>
        <v>0</v>
      </c>
      <c r="AD245" s="307"/>
      <c r="AE245" s="307"/>
      <c r="AF245" s="307">
        <f>AG245+AH245</f>
        <v>603.42931999999996</v>
      </c>
      <c r="AG245" s="307">
        <f>AA245+AD245</f>
        <v>603.42931999999996</v>
      </c>
      <c r="AH245" s="307"/>
      <c r="AI245" s="307"/>
      <c r="AJ245" s="307"/>
      <c r="AK245" s="307"/>
      <c r="AL245" s="307"/>
      <c r="AM245" s="307"/>
      <c r="AN245" s="307"/>
      <c r="AO245" s="595">
        <v>1</v>
      </c>
      <c r="AP245" s="307">
        <v>278.51587999999998</v>
      </c>
      <c r="AQ245" s="307">
        <v>324.91343999999998</v>
      </c>
      <c r="AR245" s="307">
        <f>AF245-AP245-AQ245</f>
        <v>0</v>
      </c>
      <c r="AS245" s="307">
        <f>AT245+AU245</f>
        <v>0</v>
      </c>
      <c r="AT245" s="307"/>
      <c r="AU245" s="307"/>
      <c r="AV245" s="307">
        <f>AW245+AX245</f>
        <v>0</v>
      </c>
      <c r="AW245" s="307">
        <v>0</v>
      </c>
      <c r="AX245" s="307">
        <f>BA245-AU245</f>
        <v>0</v>
      </c>
      <c r="AY245" s="307">
        <f>AZ245+BA245</f>
        <v>0</v>
      </c>
      <c r="AZ245" s="307">
        <v>0</v>
      </c>
      <c r="BA245" s="307"/>
      <c r="BB245" s="307">
        <f>BC245+BD245</f>
        <v>0</v>
      </c>
      <c r="BC245" s="307"/>
      <c r="BD245" s="307"/>
      <c r="BE245" s="307">
        <f>BF245+BG245</f>
        <v>0</v>
      </c>
      <c r="BF245" s="307">
        <f>BW245-BC245</f>
        <v>0</v>
      </c>
      <c r="BG245" s="307">
        <f>BX245-BD245</f>
        <v>0</v>
      </c>
      <c r="BH245" s="307">
        <f>BI245+BJ245</f>
        <v>0</v>
      </c>
      <c r="BI245" s="307">
        <v>0</v>
      </c>
      <c r="BJ245" s="307"/>
      <c r="BK245" s="596">
        <v>1</v>
      </c>
      <c r="BL245" s="307">
        <f t="shared" si="728"/>
        <v>0</v>
      </c>
      <c r="BM245" s="307"/>
      <c r="BN245" s="307"/>
      <c r="BO245" s="307"/>
      <c r="BP245" s="307">
        <f>BQ245+BR245</f>
        <v>0</v>
      </c>
      <c r="BQ245" s="307"/>
      <c r="BR245" s="307"/>
      <c r="BS245" s="307">
        <f>BT245+BU245</f>
        <v>0</v>
      </c>
      <c r="BT245" s="307">
        <f>AZ245-BQ245</f>
        <v>0</v>
      </c>
      <c r="BU245" s="307"/>
      <c r="BV245" s="307">
        <f>BW245+BX245</f>
        <v>0</v>
      </c>
      <c r="BW245" s="307"/>
      <c r="BX245" s="307"/>
      <c r="BY245" s="307">
        <f>BZ245+CA245</f>
        <v>0</v>
      </c>
      <c r="BZ245" s="307">
        <f>CC245-BW245</f>
        <v>0</v>
      </c>
      <c r="CA245" s="307">
        <f>CD245-BX245</f>
        <v>0</v>
      </c>
      <c r="CB245" s="307">
        <f>CC245+CD245</f>
        <v>0</v>
      </c>
      <c r="CC245" s="307"/>
      <c r="CD245" s="307"/>
      <c r="CE245" s="307">
        <v>1</v>
      </c>
      <c r="CF245" s="307">
        <f t="shared" si="710"/>
        <v>0</v>
      </c>
      <c r="CG245" s="307"/>
      <c r="CH245" s="307">
        <f>CI245+CJ245</f>
        <v>0</v>
      </c>
      <c r="CI245" s="307"/>
      <c r="CJ245" s="307"/>
      <c r="CK245" s="307">
        <f>CL245+CM245</f>
        <v>0</v>
      </c>
      <c r="CL245" s="307">
        <v>0</v>
      </c>
      <c r="CM245" s="307">
        <f>CS245-CJ245</f>
        <v>0</v>
      </c>
      <c r="CN245" s="307">
        <f>CO245+CP245</f>
        <v>0</v>
      </c>
      <c r="CO245" s="307">
        <v>0</v>
      </c>
      <c r="CP245" s="307">
        <f>FU245-CM245</f>
        <v>0</v>
      </c>
      <c r="CQ245" s="307">
        <f>CR245+CS245</f>
        <v>0</v>
      </c>
      <c r="CR245" s="307"/>
      <c r="CS245" s="307"/>
      <c r="CT245" s="307">
        <f>CU245+CV245</f>
        <v>0</v>
      </c>
      <c r="CU245" s="307"/>
      <c r="CV245" s="307"/>
      <c r="CW245" s="307">
        <f>CX245+CY245</f>
        <v>8856.5875400000004</v>
      </c>
      <c r="CX245" s="307">
        <v>8856.5875400000004</v>
      </c>
      <c r="CY245" s="307"/>
      <c r="CZ245" s="307">
        <f>DA245+DB245</f>
        <v>0</v>
      </c>
      <c r="DA245" s="307"/>
      <c r="DB245" s="307"/>
      <c r="DC245" s="307"/>
      <c r="DD245" s="307"/>
      <c r="DE245" s="307"/>
      <c r="DF245" s="307">
        <f>DG245+DH245</f>
        <v>-2719.9905500000004</v>
      </c>
      <c r="DG245" s="307">
        <f>DJ245-CX245</f>
        <v>-2719.9905500000004</v>
      </c>
      <c r="DH245" s="307"/>
      <c r="DI245" s="351">
        <f t="shared" si="678"/>
        <v>6136.59699</v>
      </c>
      <c r="DJ245" s="307">
        <v>6136.59699</v>
      </c>
      <c r="DK245" s="307"/>
      <c r="DL245" s="307"/>
      <c r="DM245" s="223">
        <f t="shared" si="679"/>
        <v>9854.1337299999996</v>
      </c>
      <c r="DN245" s="398">
        <f t="shared" si="680"/>
        <v>1.6057977647966744</v>
      </c>
      <c r="DO245" s="307">
        <v>9854.1337299999996</v>
      </c>
      <c r="DP245" s="307"/>
      <c r="DQ245" s="307"/>
      <c r="DR245" s="307">
        <f t="shared" si="720"/>
        <v>-3717.5367399999996</v>
      </c>
      <c r="DS245" s="785">
        <f t="shared" si="696"/>
        <v>-0.60579776479667435</v>
      </c>
      <c r="DT245" s="307">
        <f t="shared" si="725"/>
        <v>-3717.5367399999996</v>
      </c>
      <c r="DU245" s="307"/>
      <c r="DV245" s="307"/>
      <c r="DW245" s="307"/>
      <c r="DX245" s="307">
        <f t="shared" si="726"/>
        <v>5604.5176499999998</v>
      </c>
      <c r="DY245" s="228">
        <f t="shared" si="665"/>
        <v>0.91329407147527208</v>
      </c>
      <c r="DZ245" s="307">
        <v>5604.5176499999998</v>
      </c>
      <c r="EA245" s="228">
        <f t="shared" si="666"/>
        <v>0.91329407147527208</v>
      </c>
      <c r="EB245" s="307"/>
      <c r="EC245" s="228">
        <v>0</v>
      </c>
      <c r="ED245" s="307"/>
      <c r="EE245" s="228">
        <v>0</v>
      </c>
      <c r="EF245" s="306">
        <f t="shared" si="712"/>
        <v>532.07934000000023</v>
      </c>
      <c r="EG245" s="227">
        <f t="shared" si="681"/>
        <v>8.6705928524727874E-2</v>
      </c>
      <c r="EH245" s="306">
        <f>DJ245-DZ245</f>
        <v>532.07934000000023</v>
      </c>
      <c r="EI245" s="306"/>
      <c r="EJ245" s="307"/>
      <c r="EK245" s="306">
        <f>ES245+EX245</f>
        <v>5604.5176499999998</v>
      </c>
      <c r="EL245" s="228">
        <f t="shared" si="668"/>
        <v>0.91329407147527208</v>
      </c>
      <c r="EM245" s="227">
        <f t="shared" si="669"/>
        <v>0.56874787815569861</v>
      </c>
      <c r="EN245" s="228"/>
      <c r="EO245" s="228"/>
      <c r="EP245" s="228"/>
      <c r="EQ245" s="228"/>
      <c r="ER245" s="228"/>
      <c r="ES245" s="306">
        <f>DZ245</f>
        <v>5604.5176499999998</v>
      </c>
      <c r="ET245" s="312">
        <f t="shared" si="670"/>
        <v>0.91329407147527208</v>
      </c>
      <c r="EU245" s="306"/>
      <c r="EV245" s="307"/>
      <c r="EW245" s="307"/>
      <c r="EX245" s="307"/>
      <c r="EY245" s="307">
        <f t="shared" si="517"/>
        <v>532.07934000000023</v>
      </c>
      <c r="EZ245" s="228">
        <f t="shared" si="671"/>
        <v>8.6705928524727874E-2</v>
      </c>
      <c r="FA245" s="307">
        <f>DJ245-ES245</f>
        <v>532.07934000000023</v>
      </c>
      <c r="FB245" s="307"/>
      <c r="FC245" s="307"/>
      <c r="FD245" s="306">
        <f t="shared" ref="FD245" si="729">FF245</f>
        <v>5569.7640600000004</v>
      </c>
      <c r="FE245" s="312">
        <f t="shared" si="673"/>
        <v>0.90763073884048562</v>
      </c>
      <c r="FF245" s="306">
        <v>5569.7640600000004</v>
      </c>
      <c r="FG245" s="312">
        <f t="shared" si="674"/>
        <v>0.90763073884048562</v>
      </c>
      <c r="FH245" s="306"/>
      <c r="FI245" s="312"/>
      <c r="FJ245" s="307"/>
      <c r="FK245" s="307"/>
      <c r="FL245" s="306"/>
      <c r="FM245" s="227">
        <f t="shared" si="675"/>
        <v>0</v>
      </c>
      <c r="FN245" s="306"/>
      <c r="FO245" s="227">
        <f t="shared" si="676"/>
        <v>0</v>
      </c>
      <c r="FP245" s="307"/>
      <c r="FQ245" s="307"/>
      <c r="FR245" s="307"/>
      <c r="FS245" s="598"/>
      <c r="FT245" s="306">
        <f t="shared" si="721"/>
        <v>0</v>
      </c>
      <c r="FU245" s="228">
        <f t="shared" si="682"/>
        <v>0</v>
      </c>
      <c r="FV245" s="306">
        <f t="shared" si="713"/>
        <v>0</v>
      </c>
      <c r="FW245" s="307"/>
      <c r="FX245" s="307"/>
      <c r="FY245" s="307"/>
      <c r="FZ245" s="598"/>
      <c r="GA245" s="317"/>
    </row>
    <row r="246" spans="2:189" s="313" customFormat="1" ht="75.75" hidden="1" customHeight="1" x14ac:dyDescent="0.25">
      <c r="B246" s="787"/>
      <c r="C246" s="314" t="s">
        <v>412</v>
      </c>
      <c r="D246" s="361"/>
      <c r="E246" s="306">
        <f t="shared" si="683"/>
        <v>221127.00425999999</v>
      </c>
      <c r="F246" s="306">
        <f>F247+F248</f>
        <v>214697.00806999998</v>
      </c>
      <c r="G246" s="306">
        <f>G247+G248</f>
        <v>6429.9961899999998</v>
      </c>
      <c r="H246" s="306">
        <f t="shared" si="684"/>
        <v>-499.94745999999577</v>
      </c>
      <c r="I246" s="306">
        <f>I247+I248</f>
        <v>-499.94745999999577</v>
      </c>
      <c r="J246" s="306">
        <f>J247+J248</f>
        <v>0</v>
      </c>
      <c r="K246" s="306">
        <f t="shared" si="685"/>
        <v>220627.05679999999</v>
      </c>
      <c r="L246" s="306">
        <f>L247+L248</f>
        <v>214197.06060999999</v>
      </c>
      <c r="M246" s="306">
        <f>M247+M248</f>
        <v>6429.9961899999998</v>
      </c>
      <c r="N246" s="306">
        <f t="shared" si="686"/>
        <v>0</v>
      </c>
      <c r="O246" s="306">
        <f>O247+O248</f>
        <v>0</v>
      </c>
      <c r="P246" s="306">
        <f>P247+P248</f>
        <v>0</v>
      </c>
      <c r="Q246" s="307">
        <f t="shared" si="687"/>
        <v>220627.05679999999</v>
      </c>
      <c r="R246" s="307">
        <f>R247+R248</f>
        <v>214197.06060999999</v>
      </c>
      <c r="S246" s="307">
        <f>S247+S248</f>
        <v>6429.9961899999998</v>
      </c>
      <c r="T246" s="307">
        <f t="shared" si="688"/>
        <v>247700</v>
      </c>
      <c r="U246" s="307">
        <f>U247+U248</f>
        <v>247700</v>
      </c>
      <c r="V246" s="307">
        <f>V247+V248</f>
        <v>0</v>
      </c>
      <c r="W246" s="307">
        <f t="shared" si="689"/>
        <v>-15348.396459999993</v>
      </c>
      <c r="X246" s="307">
        <f>X247+X248</f>
        <v>-15348.396459999993</v>
      </c>
      <c r="Y246" s="307">
        <f>Y247+Y248</f>
        <v>0</v>
      </c>
      <c r="Z246" s="307">
        <f>AA246+AB246</f>
        <v>232351.60354000001</v>
      </c>
      <c r="AA246" s="307">
        <f t="shared" ref="AA246:AN246" si="730">AA247+AA248</f>
        <v>232351.60354000001</v>
      </c>
      <c r="AB246" s="307">
        <f t="shared" si="730"/>
        <v>0</v>
      </c>
      <c r="AC246" s="307">
        <f t="shared" si="730"/>
        <v>0</v>
      </c>
      <c r="AD246" s="307">
        <f t="shared" si="730"/>
        <v>0</v>
      </c>
      <c r="AE246" s="307">
        <f t="shared" si="730"/>
        <v>0</v>
      </c>
      <c r="AF246" s="307">
        <f t="shared" si="730"/>
        <v>232351.60354000001</v>
      </c>
      <c r="AG246" s="307">
        <f t="shared" si="730"/>
        <v>232351.60354000001</v>
      </c>
      <c r="AH246" s="307">
        <f t="shared" si="730"/>
        <v>0</v>
      </c>
      <c r="AI246" s="307">
        <f t="shared" si="730"/>
        <v>0</v>
      </c>
      <c r="AJ246" s="307">
        <f t="shared" si="730"/>
        <v>232351.60354000001</v>
      </c>
      <c r="AK246" s="307">
        <f t="shared" si="730"/>
        <v>0</v>
      </c>
      <c r="AL246" s="307">
        <f t="shared" si="730"/>
        <v>0</v>
      </c>
      <c r="AM246" s="307">
        <f t="shared" si="730"/>
        <v>0</v>
      </c>
      <c r="AN246" s="307">
        <f t="shared" si="730"/>
        <v>0</v>
      </c>
      <c r="AO246" s="595">
        <v>1</v>
      </c>
      <c r="AP246" s="307">
        <f>AP247+AP248</f>
        <v>232351.60354000001</v>
      </c>
      <c r="AQ246" s="307">
        <f>AQ247+AQ248</f>
        <v>0</v>
      </c>
      <c r="AR246" s="307">
        <f>AR247+AR248</f>
        <v>0</v>
      </c>
      <c r="AS246" s="307">
        <f>AT246+AU246</f>
        <v>260000</v>
      </c>
      <c r="AT246" s="307">
        <f>AT247+AT248</f>
        <v>260000</v>
      </c>
      <c r="AU246" s="307">
        <f>AU247+AU248</f>
        <v>0</v>
      </c>
      <c r="AV246" s="307">
        <f>AW246+AX246</f>
        <v>0</v>
      </c>
      <c r="AW246" s="307">
        <f>AW247+AW248</f>
        <v>0</v>
      </c>
      <c r="AX246" s="307">
        <f>AX247+AX248</f>
        <v>0</v>
      </c>
      <c r="AY246" s="307">
        <f>AZ246+BA246</f>
        <v>260000</v>
      </c>
      <c r="AZ246" s="307">
        <f>AZ247+AZ248</f>
        <v>260000</v>
      </c>
      <c r="BA246" s="307">
        <f>BA247+BA248</f>
        <v>0</v>
      </c>
      <c r="BB246" s="307">
        <f>BC246+BD246</f>
        <v>262000</v>
      </c>
      <c r="BC246" s="307">
        <f>BC247+BC248</f>
        <v>262000</v>
      </c>
      <c r="BD246" s="307">
        <f>BD247+BD248</f>
        <v>0</v>
      </c>
      <c r="BE246" s="307">
        <f>BF246+BG246</f>
        <v>0</v>
      </c>
      <c r="BF246" s="307">
        <f>BF247+BF248</f>
        <v>0</v>
      </c>
      <c r="BG246" s="307">
        <f>BG247+BG248</f>
        <v>0</v>
      </c>
      <c r="BH246" s="307">
        <f>BI246+BJ246</f>
        <v>234770.11370000002</v>
      </c>
      <c r="BI246" s="307">
        <f>BI247+BI248</f>
        <v>234770.11370000002</v>
      </c>
      <c r="BJ246" s="307">
        <f>BJ247+BJ248</f>
        <v>0</v>
      </c>
      <c r="BK246" s="596">
        <v>1</v>
      </c>
      <c r="BL246" s="307">
        <f t="shared" si="728"/>
        <v>260000</v>
      </c>
      <c r="BM246" s="307"/>
      <c r="BN246" s="307"/>
      <c r="BO246" s="307"/>
      <c r="BP246" s="307"/>
      <c r="BQ246" s="307"/>
      <c r="BR246" s="307"/>
      <c r="BS246" s="307">
        <f>BS247+BS248</f>
        <v>234770.11370000002</v>
      </c>
      <c r="BT246" s="307">
        <f>BT247+BT248</f>
        <v>234770.11370000002</v>
      </c>
      <c r="BU246" s="307">
        <f>BU247+BU248</f>
        <v>0</v>
      </c>
      <c r="BV246" s="307">
        <f>BW246+BX246</f>
        <v>262000</v>
      </c>
      <c r="BW246" s="307">
        <f>BW247+BW248</f>
        <v>262000</v>
      </c>
      <c r="BX246" s="307">
        <f>BX247+BX248</f>
        <v>0</v>
      </c>
      <c r="BY246" s="307">
        <f>BZ246+CA246</f>
        <v>-143095.93861000001</v>
      </c>
      <c r="BZ246" s="307">
        <f>BZ247+BZ248</f>
        <v>-143095.93861000001</v>
      </c>
      <c r="CA246" s="307">
        <f>CA247+CA248</f>
        <v>0</v>
      </c>
      <c r="CB246" s="307">
        <f>CC246+CD246</f>
        <v>91674.175090000004</v>
      </c>
      <c r="CC246" s="307">
        <f>CC247+CC248</f>
        <v>91674.175090000004</v>
      </c>
      <c r="CD246" s="307">
        <f>CD247+CD248</f>
        <v>0</v>
      </c>
      <c r="CE246" s="307">
        <v>1</v>
      </c>
      <c r="CF246" s="307">
        <f t="shared" si="710"/>
        <v>262000</v>
      </c>
      <c r="CG246" s="307"/>
      <c r="CH246" s="307">
        <f>CI246+CJ246</f>
        <v>260000</v>
      </c>
      <c r="CI246" s="307">
        <f>CI247+CI248</f>
        <v>260000</v>
      </c>
      <c r="CJ246" s="307">
        <f>CJ247+CJ248</f>
        <v>0</v>
      </c>
      <c r="CK246" s="307">
        <f>CL246+CM246</f>
        <v>2000</v>
      </c>
      <c r="CL246" s="307">
        <f>CL247+CL248</f>
        <v>2000</v>
      </c>
      <c r="CM246" s="307">
        <f>CM247+CM248</f>
        <v>0</v>
      </c>
      <c r="CN246" s="307">
        <f>CO246+CP246</f>
        <v>-2000</v>
      </c>
      <c r="CO246" s="307">
        <f>CO247+CO248</f>
        <v>-2000</v>
      </c>
      <c r="CP246" s="307">
        <f>CP247+CP248</f>
        <v>0</v>
      </c>
      <c r="CQ246" s="307">
        <f>CR246+CS246</f>
        <v>262000</v>
      </c>
      <c r="CR246" s="307">
        <f>CR247+CR248</f>
        <v>262000</v>
      </c>
      <c r="CS246" s="307">
        <f>CS247+CS248</f>
        <v>0</v>
      </c>
      <c r="CT246" s="307">
        <f>CU246+CV246</f>
        <v>0</v>
      </c>
      <c r="CU246" s="307">
        <f>CU247+CU248</f>
        <v>0</v>
      </c>
      <c r="CV246" s="307">
        <f>CV247+CV248</f>
        <v>0</v>
      </c>
      <c r="CW246" s="307">
        <f>CX246+CY246</f>
        <v>244690.16615</v>
      </c>
      <c r="CX246" s="307">
        <f>CX247+CX248</f>
        <v>244690.16615</v>
      </c>
      <c r="CY246" s="307">
        <f>CY247+CY248</f>
        <v>0</v>
      </c>
      <c r="CZ246" s="307">
        <f>DA246+DB246</f>
        <v>107000</v>
      </c>
      <c r="DA246" s="307">
        <f>DA247+DA248</f>
        <v>107000</v>
      </c>
      <c r="DB246" s="307">
        <f>DB247+DB248</f>
        <v>0</v>
      </c>
      <c r="DC246" s="307"/>
      <c r="DD246" s="307"/>
      <c r="DE246" s="307"/>
      <c r="DF246" s="307">
        <f>DG246+DH246</f>
        <v>7659.1551399999807</v>
      </c>
      <c r="DG246" s="307">
        <f>DG247+DG248</f>
        <v>7659.1551399999807</v>
      </c>
      <c r="DH246" s="307">
        <f>DH247+DH248</f>
        <v>0</v>
      </c>
      <c r="DI246" s="351">
        <f t="shared" si="678"/>
        <v>252349.32128999999</v>
      </c>
      <c r="DJ246" s="307">
        <f>DJ247+DJ248</f>
        <v>252349.32128999999</v>
      </c>
      <c r="DK246" s="307"/>
      <c r="DL246" s="307"/>
      <c r="DM246" s="223">
        <f t="shared" si="679"/>
        <v>239348.43264999997</v>
      </c>
      <c r="DN246" s="398">
        <f t="shared" si="680"/>
        <v>0.94848058804541269</v>
      </c>
      <c r="DO246" s="307">
        <f>DO247+DO248</f>
        <v>239348.43264999997</v>
      </c>
      <c r="DP246" s="307"/>
      <c r="DQ246" s="307">
        <f>DQ247+DQ248</f>
        <v>0</v>
      </c>
      <c r="DR246" s="307">
        <f t="shared" si="720"/>
        <v>13000.888640000019</v>
      </c>
      <c r="DS246" s="785">
        <f t="shared" si="696"/>
        <v>5.1519411954587306E-2</v>
      </c>
      <c r="DT246" s="307">
        <f t="shared" si="725"/>
        <v>13000.888640000019</v>
      </c>
      <c r="DU246" s="307"/>
      <c r="DV246" s="307"/>
      <c r="DW246" s="307"/>
      <c r="DX246" s="307">
        <f t="shared" si="726"/>
        <v>186401.99519999998</v>
      </c>
      <c r="DY246" s="228">
        <f t="shared" si="665"/>
        <v>0.73866652086528373</v>
      </c>
      <c r="DZ246" s="307">
        <f>DZ247+DZ248</f>
        <v>186401.99519999998</v>
      </c>
      <c r="EA246" s="228">
        <f t="shared" si="666"/>
        <v>0.73866652086528373</v>
      </c>
      <c r="EB246" s="307"/>
      <c r="EC246" s="228">
        <v>0</v>
      </c>
      <c r="ED246" s="307"/>
      <c r="EE246" s="228">
        <v>0</v>
      </c>
      <c r="EF246" s="306">
        <f t="shared" si="712"/>
        <v>65947.326090000002</v>
      </c>
      <c r="EG246" s="227">
        <f t="shared" si="681"/>
        <v>0.26133347913471616</v>
      </c>
      <c r="EH246" s="306">
        <f>EH247+EH248</f>
        <v>65947.326090000002</v>
      </c>
      <c r="EI246" s="306"/>
      <c r="EJ246" s="307"/>
      <c r="EK246" s="306">
        <f>ES246+EX246</f>
        <v>186401.99519999998</v>
      </c>
      <c r="EL246" s="228">
        <f t="shared" si="668"/>
        <v>0.73866652086528373</v>
      </c>
      <c r="EM246" s="227">
        <f t="shared" si="669"/>
        <v>0.77878928696632099</v>
      </c>
      <c r="EN246" s="228"/>
      <c r="EO246" s="228"/>
      <c r="EP246" s="228"/>
      <c r="EQ246" s="228"/>
      <c r="ER246" s="228"/>
      <c r="ES246" s="306">
        <f>ES247+ES248</f>
        <v>186401.99519999998</v>
      </c>
      <c r="ET246" s="312">
        <f t="shared" si="670"/>
        <v>0.73866652086528373</v>
      </c>
      <c r="EU246" s="306"/>
      <c r="EV246" s="307"/>
      <c r="EW246" s="307"/>
      <c r="EX246" s="307"/>
      <c r="EY246" s="307">
        <f t="shared" si="517"/>
        <v>65947.326090000002</v>
      </c>
      <c r="EZ246" s="228">
        <f t="shared" si="671"/>
        <v>0.26133347913471616</v>
      </c>
      <c r="FA246" s="307">
        <f>FA247+FA248</f>
        <v>65947.326090000002</v>
      </c>
      <c r="FB246" s="307"/>
      <c r="FC246" s="307"/>
      <c r="FD246" s="306">
        <f>FF246</f>
        <v>238597.46236</v>
      </c>
      <c r="FE246" s="312">
        <f t="shared" si="673"/>
        <v>0.94550467241322067</v>
      </c>
      <c r="FF246" s="306">
        <f>FF247+FF248</f>
        <v>238597.46236</v>
      </c>
      <c r="FG246" s="312">
        <f t="shared" si="674"/>
        <v>0.94550467241322067</v>
      </c>
      <c r="FH246" s="306"/>
      <c r="FI246" s="312"/>
      <c r="FJ246" s="307"/>
      <c r="FK246" s="307"/>
      <c r="FL246" s="306">
        <f>FN246</f>
        <v>2343.3185600000002</v>
      </c>
      <c r="FM246" s="227">
        <f t="shared" si="675"/>
        <v>9.28601094713093E-3</v>
      </c>
      <c r="FN246" s="306">
        <f>FN247+FN248</f>
        <v>2343.3185600000002</v>
      </c>
      <c r="FO246" s="227">
        <f t="shared" si="676"/>
        <v>9.28601094713093E-3</v>
      </c>
      <c r="FP246" s="307"/>
      <c r="FQ246" s="307"/>
      <c r="FR246" s="307"/>
      <c r="FS246" s="598">
        <f>FS247+FS248</f>
        <v>0</v>
      </c>
      <c r="FT246" s="306">
        <f t="shared" si="721"/>
        <v>0</v>
      </c>
      <c r="FU246" s="228">
        <f t="shared" si="682"/>
        <v>0</v>
      </c>
      <c r="FV246" s="306">
        <f t="shared" si="713"/>
        <v>0</v>
      </c>
      <c r="FW246" s="307"/>
      <c r="FX246" s="307"/>
      <c r="FY246" s="307"/>
      <c r="FZ246" s="598">
        <f>FZ247+FZ248</f>
        <v>0</v>
      </c>
      <c r="GA246" s="302" t="s">
        <v>413</v>
      </c>
    </row>
    <row r="247" spans="2:189" s="788" customFormat="1" ht="37.950000000000003" hidden="1" customHeight="1" x14ac:dyDescent="0.25">
      <c r="B247" s="787"/>
      <c r="C247" s="304" t="s">
        <v>340</v>
      </c>
      <c r="D247" s="361"/>
      <c r="E247" s="306">
        <f>F247</f>
        <v>170210.8</v>
      </c>
      <c r="F247" s="306">
        <v>170210.8</v>
      </c>
      <c r="G247" s="306"/>
      <c r="H247" s="306">
        <f>I247</f>
        <v>5.2540000004228204E-2</v>
      </c>
      <c r="I247" s="306">
        <f>L247-F247</f>
        <v>5.2540000004228204E-2</v>
      </c>
      <c r="J247" s="306">
        <f>M247-G247</f>
        <v>0</v>
      </c>
      <c r="K247" s="306">
        <f>L247</f>
        <v>170210.85253999999</v>
      </c>
      <c r="L247" s="306">
        <v>170210.85253999999</v>
      </c>
      <c r="M247" s="306"/>
      <c r="N247" s="306">
        <f>O247</f>
        <v>0</v>
      </c>
      <c r="O247" s="306">
        <f>R247-L247</f>
        <v>0</v>
      </c>
      <c r="P247" s="306">
        <f>S247-M247</f>
        <v>0</v>
      </c>
      <c r="Q247" s="307">
        <f>R247</f>
        <v>170210.85253999999</v>
      </c>
      <c r="R247" s="307">
        <v>170210.85253999999</v>
      </c>
      <c r="S247" s="307"/>
      <c r="T247" s="307">
        <f>U247</f>
        <v>247700</v>
      </c>
      <c r="U247" s="307">
        <v>247700</v>
      </c>
      <c r="V247" s="307"/>
      <c r="W247" s="307">
        <f>X247</f>
        <v>-22178.637699999992</v>
      </c>
      <c r="X247" s="307">
        <f>AA247-U247</f>
        <v>-22178.637699999992</v>
      </c>
      <c r="Y247" s="307">
        <f>AB247-V247</f>
        <v>0</v>
      </c>
      <c r="Z247" s="307">
        <f>AA247</f>
        <v>225521.36230000001</v>
      </c>
      <c r="AA247" s="307">
        <v>225521.36230000001</v>
      </c>
      <c r="AB247" s="307"/>
      <c r="AC247" s="307">
        <f>AD247</f>
        <v>0</v>
      </c>
      <c r="AD247" s="307"/>
      <c r="AE247" s="307"/>
      <c r="AF247" s="307">
        <f>AG247</f>
        <v>225521.36230000001</v>
      </c>
      <c r="AG247" s="307">
        <f>AA247+AD247</f>
        <v>225521.36230000001</v>
      </c>
      <c r="AH247" s="307"/>
      <c r="AI247" s="307"/>
      <c r="AJ247" s="307">
        <f>AA247</f>
        <v>225521.36230000001</v>
      </c>
      <c r="AK247" s="307">
        <f>Z247-AJ247</f>
        <v>0</v>
      </c>
      <c r="AL247" s="307">
        <f>AF247-AJ247</f>
        <v>0</v>
      </c>
      <c r="AM247" s="307"/>
      <c r="AN247" s="307"/>
      <c r="AO247" s="595">
        <v>1</v>
      </c>
      <c r="AP247" s="307">
        <v>225521.36230000001</v>
      </c>
      <c r="AQ247" s="307"/>
      <c r="AR247" s="307">
        <f>AF247-AP247</f>
        <v>0</v>
      </c>
      <c r="AS247" s="307">
        <v>260000</v>
      </c>
      <c r="AT247" s="307">
        <v>260000</v>
      </c>
      <c r="AU247" s="307"/>
      <c r="AV247" s="307">
        <f>AW247</f>
        <v>0</v>
      </c>
      <c r="AW247" s="307">
        <f>AZ247-AT247</f>
        <v>0</v>
      </c>
      <c r="AX247" s="307">
        <f>BA247-AU247</f>
        <v>0</v>
      </c>
      <c r="AY247" s="307">
        <f>AZ247</f>
        <v>260000</v>
      </c>
      <c r="AZ247" s="307">
        <f>AT247</f>
        <v>260000</v>
      </c>
      <c r="BA247" s="307"/>
      <c r="BB247" s="307">
        <f>BC247</f>
        <v>262000</v>
      </c>
      <c r="BC247" s="307">
        <v>262000</v>
      </c>
      <c r="BD247" s="307"/>
      <c r="BE247" s="307">
        <f>BF247</f>
        <v>0</v>
      </c>
      <c r="BF247" s="307">
        <f>BW247-BC247</f>
        <v>0</v>
      </c>
      <c r="BG247" s="307">
        <f>BX247-BD247</f>
        <v>0</v>
      </c>
      <c r="BH247" s="307">
        <f>BI247</f>
        <v>232293.22948000001</v>
      </c>
      <c r="BI247" s="307">
        <v>232293.22948000001</v>
      </c>
      <c r="BJ247" s="307"/>
      <c r="BK247" s="596">
        <v>1</v>
      </c>
      <c r="BL247" s="307">
        <f t="shared" si="728"/>
        <v>260000</v>
      </c>
      <c r="BM247" s="307"/>
      <c r="BN247" s="307"/>
      <c r="BO247" s="307"/>
      <c r="BP247" s="307"/>
      <c r="BQ247" s="307"/>
      <c r="BR247" s="307"/>
      <c r="BS247" s="307">
        <f>BT247+BU247</f>
        <v>232293.22948000001</v>
      </c>
      <c r="BT247" s="307">
        <f>BI247</f>
        <v>232293.22948000001</v>
      </c>
      <c r="BU247" s="307"/>
      <c r="BV247" s="307">
        <f>BW247</f>
        <v>262000</v>
      </c>
      <c r="BW247" s="307">
        <v>262000</v>
      </c>
      <c r="BX247" s="307"/>
      <c r="BY247" s="307">
        <f>BZ247</f>
        <v>-149854.80285000001</v>
      </c>
      <c r="BZ247" s="307">
        <f>CC247-BI247</f>
        <v>-149854.80285000001</v>
      </c>
      <c r="CA247" s="307">
        <f>CD247-BX247</f>
        <v>0</v>
      </c>
      <c r="CB247" s="307">
        <f>CC247</f>
        <v>82438.426630000002</v>
      </c>
      <c r="CC247" s="307">
        <v>82438.426630000002</v>
      </c>
      <c r="CD247" s="307"/>
      <c r="CE247" s="307">
        <v>1</v>
      </c>
      <c r="CF247" s="307">
        <f t="shared" si="710"/>
        <v>262000</v>
      </c>
      <c r="CG247" s="307"/>
      <c r="CH247" s="307">
        <v>260000</v>
      </c>
      <c r="CI247" s="307">
        <v>260000</v>
      </c>
      <c r="CJ247" s="307"/>
      <c r="CK247" s="307">
        <f>CL247</f>
        <v>0</v>
      </c>
      <c r="CL247" s="307">
        <f>CR247-CI247</f>
        <v>0</v>
      </c>
      <c r="CM247" s="307">
        <f>CS247-CJ247</f>
        <v>0</v>
      </c>
      <c r="CN247" s="307">
        <f>CO247</f>
        <v>0</v>
      </c>
      <c r="CO247" s="307">
        <f>FT247-CL247</f>
        <v>0</v>
      </c>
      <c r="CP247" s="307">
        <f>FU247-CM247</f>
        <v>0</v>
      </c>
      <c r="CQ247" s="307">
        <f>CR247</f>
        <v>260000</v>
      </c>
      <c r="CR247" s="307">
        <v>260000</v>
      </c>
      <c r="CS247" s="307"/>
      <c r="CT247" s="307">
        <f>CU247</f>
        <v>0</v>
      </c>
      <c r="CU247" s="307">
        <v>0</v>
      </c>
      <c r="CV247" s="307"/>
      <c r="CW247" s="307">
        <f>CX247</f>
        <v>211235.33256000001</v>
      </c>
      <c r="CX247" s="307">
        <v>211235.33256000001</v>
      </c>
      <c r="CY247" s="307"/>
      <c r="CZ247" s="307">
        <f>DA247</f>
        <v>105000</v>
      </c>
      <c r="DA247" s="307">
        <v>105000</v>
      </c>
      <c r="DB247" s="307"/>
      <c r="DC247" s="307"/>
      <c r="DD247" s="307"/>
      <c r="DE247" s="307"/>
      <c r="DF247" s="307">
        <f>DG247</f>
        <v>24788.749599999981</v>
      </c>
      <c r="DG247" s="307">
        <f>DJ247-CX247</f>
        <v>24788.749599999981</v>
      </c>
      <c r="DH247" s="307"/>
      <c r="DI247" s="351">
        <f t="shared" si="678"/>
        <v>236024.08215999999</v>
      </c>
      <c r="DJ247" s="307">
        <v>236024.08215999999</v>
      </c>
      <c r="DK247" s="307"/>
      <c r="DL247" s="307"/>
      <c r="DM247" s="223">
        <f t="shared" si="679"/>
        <v>207178.84250999999</v>
      </c>
      <c r="DN247" s="398">
        <f t="shared" si="680"/>
        <v>0.87778687926240551</v>
      </c>
      <c r="DO247" s="307">
        <v>207178.84250999999</v>
      </c>
      <c r="DP247" s="307"/>
      <c r="DQ247" s="307"/>
      <c r="DR247" s="307">
        <f t="shared" si="720"/>
        <v>28845.239650000003</v>
      </c>
      <c r="DS247" s="785">
        <f t="shared" si="696"/>
        <v>0.12221312073759451</v>
      </c>
      <c r="DT247" s="307">
        <f t="shared" si="725"/>
        <v>28845.239650000003</v>
      </c>
      <c r="DU247" s="307"/>
      <c r="DV247" s="307"/>
      <c r="DW247" s="307"/>
      <c r="DX247" s="307">
        <f t="shared" si="726"/>
        <v>175142.64228999999</v>
      </c>
      <c r="DY247" s="228">
        <f t="shared" si="665"/>
        <v>0.7420541187456936</v>
      </c>
      <c r="DZ247" s="307">
        <v>175142.64228999999</v>
      </c>
      <c r="EA247" s="228">
        <f t="shared" si="666"/>
        <v>0.7420541187456936</v>
      </c>
      <c r="EB247" s="307"/>
      <c r="EC247" s="228">
        <v>0</v>
      </c>
      <c r="ED247" s="307"/>
      <c r="EE247" s="228">
        <v>0</v>
      </c>
      <c r="EF247" s="306">
        <f t="shared" si="712"/>
        <v>60881.439870000002</v>
      </c>
      <c r="EG247" s="227">
        <f t="shared" si="681"/>
        <v>0.25794588125430634</v>
      </c>
      <c r="EH247" s="306">
        <f>DJ247-DZ247</f>
        <v>60881.439870000002</v>
      </c>
      <c r="EI247" s="306"/>
      <c r="EJ247" s="307"/>
      <c r="EK247" s="306">
        <f>ES247</f>
        <v>175142.64228999999</v>
      </c>
      <c r="EL247" s="228">
        <f t="shared" si="668"/>
        <v>0.7420541187456936</v>
      </c>
      <c r="EM247" s="227">
        <f t="shared" si="669"/>
        <v>0.845369344514734</v>
      </c>
      <c r="EN247" s="228"/>
      <c r="EO247" s="228"/>
      <c r="EP247" s="228"/>
      <c r="EQ247" s="228"/>
      <c r="ER247" s="228"/>
      <c r="ES247" s="306">
        <f>DZ247</f>
        <v>175142.64228999999</v>
      </c>
      <c r="ET247" s="312">
        <f t="shared" si="670"/>
        <v>0.7420541187456936</v>
      </c>
      <c r="EU247" s="306"/>
      <c r="EV247" s="307"/>
      <c r="EW247" s="307"/>
      <c r="EX247" s="307"/>
      <c r="EY247" s="307">
        <f t="shared" si="517"/>
        <v>60881.439870000002</v>
      </c>
      <c r="EZ247" s="228">
        <f t="shared" si="671"/>
        <v>0.25794588125430634</v>
      </c>
      <c r="FA247" s="307">
        <f>DJ247-ES247</f>
        <v>60881.439870000002</v>
      </c>
      <c r="FB247" s="307"/>
      <c r="FC247" s="307"/>
      <c r="FD247" s="306">
        <f t="shared" ref="FD247" si="731">FF247</f>
        <v>225064.14491999999</v>
      </c>
      <c r="FE247" s="312">
        <f t="shared" si="673"/>
        <v>0.95356432640390365</v>
      </c>
      <c r="FF247" s="306">
        <v>225064.14491999999</v>
      </c>
      <c r="FG247" s="312">
        <f t="shared" si="674"/>
        <v>0.95356432640390365</v>
      </c>
      <c r="FH247" s="306"/>
      <c r="FI247" s="312"/>
      <c r="FJ247" s="307"/>
      <c r="FK247" s="307"/>
      <c r="FL247" s="306">
        <f>FN247</f>
        <v>0</v>
      </c>
      <c r="FM247" s="227">
        <f t="shared" si="675"/>
        <v>0</v>
      </c>
      <c r="FN247" s="306">
        <v>0</v>
      </c>
      <c r="FO247" s="227">
        <f t="shared" si="676"/>
        <v>0</v>
      </c>
      <c r="FP247" s="307"/>
      <c r="FQ247" s="307"/>
      <c r="FR247" s="307"/>
      <c r="FS247" s="598"/>
      <c r="FT247" s="306">
        <f t="shared" si="721"/>
        <v>0</v>
      </c>
      <c r="FU247" s="228">
        <f t="shared" si="682"/>
        <v>0</v>
      </c>
      <c r="FV247" s="306">
        <f t="shared" si="713"/>
        <v>0</v>
      </c>
      <c r="FW247" s="307"/>
      <c r="FX247" s="307"/>
      <c r="FY247" s="307"/>
      <c r="FZ247" s="598"/>
      <c r="GA247" s="317"/>
      <c r="GB247" s="313"/>
      <c r="GC247" s="313"/>
      <c r="GD247" s="313"/>
      <c r="GE247" s="313"/>
      <c r="GF247" s="313"/>
      <c r="GG247" s="313"/>
    </row>
    <row r="248" spans="2:189" s="313" customFormat="1" ht="31.95" hidden="1" customHeight="1" x14ac:dyDescent="0.25">
      <c r="B248" s="787"/>
      <c r="C248" s="304" t="s">
        <v>192</v>
      </c>
      <c r="D248" s="361"/>
      <c r="E248" s="306">
        <f>F248+G248</f>
        <v>50916.204259999999</v>
      </c>
      <c r="F248" s="306">
        <v>44486.208070000001</v>
      </c>
      <c r="G248" s="306">
        <v>6429.9961899999998</v>
      </c>
      <c r="H248" s="306">
        <f>I248+J248</f>
        <v>-500</v>
      </c>
      <c r="I248" s="306">
        <f>L248-F248</f>
        <v>-500</v>
      </c>
      <c r="J248" s="306">
        <f>M248-G248</f>
        <v>0</v>
      </c>
      <c r="K248" s="306">
        <f>L248+M248</f>
        <v>50416.204259999999</v>
      </c>
      <c r="L248" s="306">
        <v>43986.208070000001</v>
      </c>
      <c r="M248" s="306">
        <v>6429.9961899999998</v>
      </c>
      <c r="N248" s="306">
        <f>O248+P248</f>
        <v>0</v>
      </c>
      <c r="O248" s="306">
        <f>R248-L248</f>
        <v>0</v>
      </c>
      <c r="P248" s="306">
        <f>S248-M248</f>
        <v>0</v>
      </c>
      <c r="Q248" s="307">
        <f>R248+S248</f>
        <v>50416.204259999999</v>
      </c>
      <c r="R248" s="307">
        <v>43986.208070000001</v>
      </c>
      <c r="S248" s="307">
        <v>6429.9961899999998</v>
      </c>
      <c r="T248" s="307">
        <f>U248+V248</f>
        <v>0</v>
      </c>
      <c r="U248" s="307"/>
      <c r="V248" s="307"/>
      <c r="W248" s="307">
        <f>X248+Y248</f>
        <v>6830.2412400000003</v>
      </c>
      <c r="X248" s="307">
        <f>AA248-U248</f>
        <v>6830.2412400000003</v>
      </c>
      <c r="Y248" s="307">
        <f>AB248-V248</f>
        <v>0</v>
      </c>
      <c r="Z248" s="307">
        <f>AA248+AB248</f>
        <v>6830.2412400000003</v>
      </c>
      <c r="AA248" s="307">
        <v>6830.2412400000003</v>
      </c>
      <c r="AB248" s="307"/>
      <c r="AC248" s="307">
        <f>AD248+AE248</f>
        <v>0</v>
      </c>
      <c r="AD248" s="307"/>
      <c r="AE248" s="307"/>
      <c r="AF248" s="307">
        <f>AG248+AH248</f>
        <v>6830.2412400000003</v>
      </c>
      <c r="AG248" s="307">
        <f>AA248+AD248</f>
        <v>6830.2412400000003</v>
      </c>
      <c r="AH248" s="307"/>
      <c r="AI248" s="307"/>
      <c r="AJ248" s="307">
        <f>AA248</f>
        <v>6830.2412400000003</v>
      </c>
      <c r="AK248" s="307">
        <f>Z248-AJ248</f>
        <v>0</v>
      </c>
      <c r="AL248" s="307">
        <f>AF248-AJ248</f>
        <v>0</v>
      </c>
      <c r="AM248" s="307"/>
      <c r="AN248" s="307"/>
      <c r="AO248" s="595">
        <v>1</v>
      </c>
      <c r="AP248" s="307">
        <v>6830.2412400000003</v>
      </c>
      <c r="AQ248" s="307"/>
      <c r="AR248" s="307">
        <f>AF248-AP248</f>
        <v>0</v>
      </c>
      <c r="AS248" s="307">
        <f>AT248+AU248</f>
        <v>0</v>
      </c>
      <c r="AT248" s="307"/>
      <c r="AU248" s="307"/>
      <c r="AV248" s="307">
        <f>AW248+AX248</f>
        <v>0</v>
      </c>
      <c r="AW248" s="307">
        <f>AZ248-AT248</f>
        <v>0</v>
      </c>
      <c r="AX248" s="307">
        <f>BA248-AU248</f>
        <v>0</v>
      </c>
      <c r="AY248" s="307">
        <f>AZ248+BA248</f>
        <v>0</v>
      </c>
      <c r="AZ248" s="307">
        <v>0</v>
      </c>
      <c r="BA248" s="307"/>
      <c r="BB248" s="307">
        <f>BC248+BD248</f>
        <v>0</v>
      </c>
      <c r="BC248" s="307"/>
      <c r="BD248" s="307"/>
      <c r="BE248" s="307">
        <f>BF248+BG248</f>
        <v>0</v>
      </c>
      <c r="BF248" s="307">
        <f>BW248-BC248</f>
        <v>0</v>
      </c>
      <c r="BG248" s="307">
        <f>BX248-BD248</f>
        <v>0</v>
      </c>
      <c r="BH248" s="307">
        <f>BI248+BJ248</f>
        <v>2476.8842199999999</v>
      </c>
      <c r="BI248" s="307">
        <v>2476.8842199999999</v>
      </c>
      <c r="BJ248" s="307"/>
      <c r="BK248" s="596">
        <v>1</v>
      </c>
      <c r="BL248" s="307">
        <f t="shared" si="728"/>
        <v>0</v>
      </c>
      <c r="BM248" s="307"/>
      <c r="BN248" s="307"/>
      <c r="BO248" s="307"/>
      <c r="BP248" s="307">
        <f>BQ248+BR248</f>
        <v>0</v>
      </c>
      <c r="BQ248" s="307"/>
      <c r="BR248" s="307"/>
      <c r="BS248" s="307">
        <f>BT248+BU248</f>
        <v>2476.8842199999999</v>
      </c>
      <c r="BT248" s="307">
        <f>BI248</f>
        <v>2476.8842199999999</v>
      </c>
      <c r="BU248" s="307"/>
      <c r="BV248" s="307">
        <f>BW248+BX248</f>
        <v>0</v>
      </c>
      <c r="BW248" s="307"/>
      <c r="BX248" s="307"/>
      <c r="BY248" s="307">
        <f>BZ248+CA248</f>
        <v>6758.8642400000008</v>
      </c>
      <c r="BZ248" s="307">
        <f>CC248-BI248</f>
        <v>6758.8642400000008</v>
      </c>
      <c r="CA248" s="307">
        <f>CD248-BX248</f>
        <v>0</v>
      </c>
      <c r="CB248" s="307">
        <f>CC248+CD248</f>
        <v>9235.7484600000007</v>
      </c>
      <c r="CC248" s="307">
        <v>9235.7484600000007</v>
      </c>
      <c r="CD248" s="307"/>
      <c r="CE248" s="307">
        <v>1</v>
      </c>
      <c r="CF248" s="307">
        <f t="shared" si="710"/>
        <v>0</v>
      </c>
      <c r="CG248" s="307"/>
      <c r="CH248" s="307">
        <f>CI248+CJ248</f>
        <v>0</v>
      </c>
      <c r="CI248" s="307"/>
      <c r="CJ248" s="307"/>
      <c r="CK248" s="307">
        <f>CL248+CM248</f>
        <v>2000</v>
      </c>
      <c r="CL248" s="307">
        <f>CR248-CI248</f>
        <v>2000</v>
      </c>
      <c r="CM248" s="307">
        <f>CS248-CJ248</f>
        <v>0</v>
      </c>
      <c r="CN248" s="307">
        <f>CO248+CP248</f>
        <v>-2000</v>
      </c>
      <c r="CO248" s="307">
        <f>FT248-CL248</f>
        <v>-2000</v>
      </c>
      <c r="CP248" s="307">
        <f>FU248-CM248</f>
        <v>0</v>
      </c>
      <c r="CQ248" s="307">
        <f>CR248+CS248</f>
        <v>2000</v>
      </c>
      <c r="CR248" s="307">
        <v>2000</v>
      </c>
      <c r="CS248" s="307"/>
      <c r="CT248" s="307">
        <f>CU248+CV248</f>
        <v>0</v>
      </c>
      <c r="CU248" s="307"/>
      <c r="CV248" s="307"/>
      <c r="CW248" s="307">
        <f>CX248+CY248</f>
        <v>33454.833590000002</v>
      </c>
      <c r="CX248" s="307">
        <v>33454.833590000002</v>
      </c>
      <c r="CY248" s="307"/>
      <c r="CZ248" s="307">
        <f>DA248+DB248</f>
        <v>2000</v>
      </c>
      <c r="DA248" s="307">
        <f>CR248</f>
        <v>2000</v>
      </c>
      <c r="DB248" s="307"/>
      <c r="DC248" s="307"/>
      <c r="DD248" s="307"/>
      <c r="DE248" s="307"/>
      <c r="DF248" s="307">
        <f>DG248+DH248</f>
        <v>-17129.59446</v>
      </c>
      <c r="DG248" s="307">
        <f>DJ248-CX248</f>
        <v>-17129.59446</v>
      </c>
      <c r="DH248" s="307"/>
      <c r="DI248" s="351">
        <f t="shared" si="678"/>
        <v>16325.23913</v>
      </c>
      <c r="DJ248" s="307">
        <v>16325.23913</v>
      </c>
      <c r="DK248" s="307"/>
      <c r="DL248" s="307"/>
      <c r="DM248" s="223">
        <f t="shared" si="679"/>
        <v>32169.59014</v>
      </c>
      <c r="DN248" s="398">
        <f t="shared" si="680"/>
        <v>1.9705432725260179</v>
      </c>
      <c r="DO248" s="307">
        <v>32169.59014</v>
      </c>
      <c r="DP248" s="307"/>
      <c r="DQ248" s="307"/>
      <c r="DR248" s="307">
        <f t="shared" si="720"/>
        <v>-15844.35101</v>
      </c>
      <c r="DS248" s="785">
        <f t="shared" si="696"/>
        <v>-0.9705432725260178</v>
      </c>
      <c r="DT248" s="307">
        <f t="shared" si="725"/>
        <v>-15844.35101</v>
      </c>
      <c r="DU248" s="307"/>
      <c r="DV248" s="307"/>
      <c r="DW248" s="307"/>
      <c r="DX248" s="307">
        <f t="shared" si="726"/>
        <v>11259.35291</v>
      </c>
      <c r="DY248" s="228">
        <f t="shared" si="665"/>
        <v>0.68968992247772354</v>
      </c>
      <c r="DZ248" s="307">
        <f>11259.35291</f>
        <v>11259.35291</v>
      </c>
      <c r="EA248" s="228">
        <f t="shared" si="666"/>
        <v>0.68968992247772354</v>
      </c>
      <c r="EB248" s="307"/>
      <c r="EC248" s="228">
        <v>0</v>
      </c>
      <c r="ED248" s="307"/>
      <c r="EE248" s="228">
        <v>0</v>
      </c>
      <c r="EF248" s="306">
        <f t="shared" si="712"/>
        <v>5065.8862200000003</v>
      </c>
      <c r="EG248" s="227">
        <f t="shared" si="681"/>
        <v>0.31031007752227641</v>
      </c>
      <c r="EH248" s="306">
        <f>DJ248-DZ248</f>
        <v>5065.8862200000003</v>
      </c>
      <c r="EI248" s="306"/>
      <c r="EJ248" s="307"/>
      <c r="EK248" s="306">
        <f>ES248+EX248</f>
        <v>11259.35291</v>
      </c>
      <c r="EL248" s="228">
        <f t="shared" si="668"/>
        <v>0.68968992247772354</v>
      </c>
      <c r="EM248" s="227">
        <f t="shared" si="669"/>
        <v>0.34999988688074718</v>
      </c>
      <c r="EN248" s="228"/>
      <c r="EO248" s="228"/>
      <c r="EP248" s="228"/>
      <c r="EQ248" s="228"/>
      <c r="ER248" s="228"/>
      <c r="ES248" s="306">
        <f>DZ248</f>
        <v>11259.35291</v>
      </c>
      <c r="ET248" s="312">
        <f t="shared" si="670"/>
        <v>0.68968992247772354</v>
      </c>
      <c r="EU248" s="306"/>
      <c r="EV248" s="307"/>
      <c r="EW248" s="307"/>
      <c r="EX248" s="307"/>
      <c r="EY248" s="307">
        <f t="shared" si="517"/>
        <v>5065.8862200000003</v>
      </c>
      <c r="EZ248" s="228">
        <f t="shared" si="671"/>
        <v>0.31031007752227641</v>
      </c>
      <c r="FA248" s="307">
        <f>DJ248-ES248</f>
        <v>5065.8862200000003</v>
      </c>
      <c r="FB248" s="307"/>
      <c r="FC248" s="307"/>
      <c r="FD248" s="306">
        <f>FF248</f>
        <v>13533.317440000001</v>
      </c>
      <c r="FE248" s="312">
        <f t="shared" si="673"/>
        <v>0.82898126834360197</v>
      </c>
      <c r="FF248" s="306">
        <v>13533.317440000001</v>
      </c>
      <c r="FG248" s="312">
        <f t="shared" si="674"/>
        <v>0.82898126834360197</v>
      </c>
      <c r="FH248" s="306"/>
      <c r="FI248" s="312"/>
      <c r="FJ248" s="307"/>
      <c r="FK248" s="307"/>
      <c r="FL248" s="306">
        <f t="shared" ref="FL248:FL251" si="732">FN248</f>
        <v>2343.3185600000002</v>
      </c>
      <c r="FM248" s="227">
        <f t="shared" si="675"/>
        <v>0.1435396162555323</v>
      </c>
      <c r="FN248" s="306">
        <v>2343.3185600000002</v>
      </c>
      <c r="FO248" s="227">
        <f t="shared" si="676"/>
        <v>0.1435396162555323</v>
      </c>
      <c r="FP248" s="307"/>
      <c r="FQ248" s="307"/>
      <c r="FR248" s="307"/>
      <c r="FS248" s="598"/>
      <c r="FT248" s="306">
        <f t="shared" si="721"/>
        <v>0</v>
      </c>
      <c r="FU248" s="228">
        <f t="shared" si="682"/>
        <v>0</v>
      </c>
      <c r="FV248" s="306">
        <f t="shared" si="713"/>
        <v>0</v>
      </c>
      <c r="FW248" s="307"/>
      <c r="FX248" s="307"/>
      <c r="FY248" s="307"/>
      <c r="FZ248" s="598"/>
      <c r="GA248" s="317"/>
    </row>
    <row r="249" spans="2:189" s="313" customFormat="1" ht="36" hidden="1" customHeight="1" x14ac:dyDescent="0.25">
      <c r="B249" s="787"/>
      <c r="C249" s="314" t="s">
        <v>414</v>
      </c>
      <c r="D249" s="361"/>
      <c r="E249" s="306">
        <f>F249+G249</f>
        <v>14792.057209999999</v>
      </c>
      <c r="F249" s="306">
        <f>F250+F251</f>
        <v>14792.057209999999</v>
      </c>
      <c r="G249" s="306">
        <f>G250+G251</f>
        <v>0</v>
      </c>
      <c r="H249" s="306">
        <f>I249+J249</f>
        <v>-5835.4332599999998</v>
      </c>
      <c r="I249" s="306">
        <f>I250+I251</f>
        <v>-5835.4332599999998</v>
      </c>
      <c r="J249" s="306">
        <f>J250+J251</f>
        <v>0</v>
      </c>
      <c r="K249" s="306">
        <f>L249+M249</f>
        <v>8956.6239499999992</v>
      </c>
      <c r="L249" s="306">
        <f>L250+L251</f>
        <v>8956.6239499999992</v>
      </c>
      <c r="M249" s="306">
        <f>M250+M251</f>
        <v>0</v>
      </c>
      <c r="N249" s="306">
        <f>O249+P249</f>
        <v>0</v>
      </c>
      <c r="O249" s="306">
        <f>O250+O251</f>
        <v>0</v>
      </c>
      <c r="P249" s="306">
        <f>P250+P251</f>
        <v>0</v>
      </c>
      <c r="Q249" s="307">
        <f>R249+S249</f>
        <v>8956.6239499999992</v>
      </c>
      <c r="R249" s="307">
        <f>R250+R251</f>
        <v>8956.6239499999992</v>
      </c>
      <c r="S249" s="307">
        <f>S250+S251</f>
        <v>0</v>
      </c>
      <c r="T249" s="307">
        <f>U249+V249</f>
        <v>0</v>
      </c>
      <c r="U249" s="307">
        <f>U250+U251</f>
        <v>0</v>
      </c>
      <c r="V249" s="307">
        <f>V250+V251</f>
        <v>0</v>
      </c>
      <c r="W249" s="307">
        <f>X249+Y249</f>
        <v>26903.971130000002</v>
      </c>
      <c r="X249" s="307">
        <f>X250+X251</f>
        <v>26903.971130000002</v>
      </c>
      <c r="Y249" s="307">
        <f>Y250+Y251</f>
        <v>0</v>
      </c>
      <c r="Z249" s="307">
        <f>AA249+AB249</f>
        <v>26903.971130000002</v>
      </c>
      <c r="AA249" s="307">
        <f t="shared" ref="AA249:AN249" si="733">AA250+AA251</f>
        <v>26903.971130000002</v>
      </c>
      <c r="AB249" s="307">
        <f t="shared" si="733"/>
        <v>0</v>
      </c>
      <c r="AC249" s="307">
        <f t="shared" si="733"/>
        <v>0</v>
      </c>
      <c r="AD249" s="307">
        <f t="shared" si="733"/>
        <v>0</v>
      </c>
      <c r="AE249" s="307">
        <f t="shared" si="733"/>
        <v>0</v>
      </c>
      <c r="AF249" s="307">
        <f t="shared" si="733"/>
        <v>26903.971130000002</v>
      </c>
      <c r="AG249" s="307">
        <f t="shared" si="733"/>
        <v>26903.971130000002</v>
      </c>
      <c r="AH249" s="307">
        <f t="shared" si="733"/>
        <v>0</v>
      </c>
      <c r="AI249" s="307">
        <f t="shared" si="733"/>
        <v>0</v>
      </c>
      <c r="AJ249" s="307">
        <f t="shared" si="733"/>
        <v>26903.971130000002</v>
      </c>
      <c r="AK249" s="307">
        <f t="shared" si="733"/>
        <v>0</v>
      </c>
      <c r="AL249" s="307">
        <f t="shared" si="733"/>
        <v>26903.971130000002</v>
      </c>
      <c r="AM249" s="307">
        <f t="shared" si="733"/>
        <v>0</v>
      </c>
      <c r="AN249" s="307">
        <f t="shared" si="733"/>
        <v>0</v>
      </c>
      <c r="AO249" s="595">
        <v>1</v>
      </c>
      <c r="AP249" s="307">
        <f>AP250+AP251</f>
        <v>26903.971130000002</v>
      </c>
      <c r="AQ249" s="307">
        <f>AQ250+AQ251</f>
        <v>0</v>
      </c>
      <c r="AR249" s="307">
        <f>AR250+AR251</f>
        <v>0</v>
      </c>
      <c r="AS249" s="307">
        <f>AT249+AU249</f>
        <v>0</v>
      </c>
      <c r="AT249" s="307">
        <f>AT250+AT251</f>
        <v>0</v>
      </c>
      <c r="AU249" s="307">
        <f>AU250+AU251</f>
        <v>0</v>
      </c>
      <c r="AV249" s="307">
        <f>AW249+AX249</f>
        <v>0</v>
      </c>
      <c r="AW249" s="307">
        <f>AW250+AW251</f>
        <v>0</v>
      </c>
      <c r="AX249" s="307">
        <f>AX250+AX251</f>
        <v>0</v>
      </c>
      <c r="AY249" s="307">
        <f>AZ249+BA249</f>
        <v>0</v>
      </c>
      <c r="AZ249" s="307">
        <f>AZ250+AZ251</f>
        <v>0</v>
      </c>
      <c r="BA249" s="307">
        <f>BA250+BA251</f>
        <v>0</v>
      </c>
      <c r="BB249" s="307">
        <f>BC249+BD249</f>
        <v>0</v>
      </c>
      <c r="BC249" s="307">
        <f>BC250+BC251</f>
        <v>0</v>
      </c>
      <c r="BD249" s="307">
        <f>BD250+BD251</f>
        <v>0</v>
      </c>
      <c r="BE249" s="307">
        <f>BF249+BG249</f>
        <v>0</v>
      </c>
      <c r="BF249" s="307">
        <f>BF250+BF251</f>
        <v>0</v>
      </c>
      <c r="BG249" s="307">
        <f>BG250+BG251</f>
        <v>0</v>
      </c>
      <c r="BH249" s="307">
        <f>BI249+BJ249</f>
        <v>0</v>
      </c>
      <c r="BI249" s="307">
        <f>BI250+BI251</f>
        <v>0</v>
      </c>
      <c r="BJ249" s="307">
        <f>BJ250+BJ251</f>
        <v>0</v>
      </c>
      <c r="BK249" s="596">
        <v>1</v>
      </c>
      <c r="BL249" s="307">
        <f t="shared" si="728"/>
        <v>0</v>
      </c>
      <c r="BM249" s="307"/>
      <c r="BN249" s="307"/>
      <c r="BO249" s="307"/>
      <c r="BP249" s="307"/>
      <c r="BQ249" s="307"/>
      <c r="BR249" s="307"/>
      <c r="BS249" s="307">
        <f>BT249+BU249</f>
        <v>0</v>
      </c>
      <c r="BT249" s="307">
        <v>0</v>
      </c>
      <c r="BU249" s="307"/>
      <c r="BV249" s="307">
        <f>BW249+BX249</f>
        <v>0</v>
      </c>
      <c r="BW249" s="307">
        <f>BW250+BW251</f>
        <v>0</v>
      </c>
      <c r="BX249" s="307">
        <f>BX250+BX251</f>
        <v>0</v>
      </c>
      <c r="BY249" s="307">
        <f>BZ249+CA249</f>
        <v>0</v>
      </c>
      <c r="BZ249" s="307">
        <f>BZ250+BZ251</f>
        <v>0</v>
      </c>
      <c r="CA249" s="307">
        <f>CA250+CA251</f>
        <v>0</v>
      </c>
      <c r="CB249" s="307">
        <f>CC249+CD249</f>
        <v>0</v>
      </c>
      <c r="CC249" s="307">
        <f>CC250+CC251</f>
        <v>0</v>
      </c>
      <c r="CD249" s="307">
        <f>CD250+CD251</f>
        <v>0</v>
      </c>
      <c r="CE249" s="307">
        <v>1</v>
      </c>
      <c r="CF249" s="307">
        <f t="shared" si="710"/>
        <v>0</v>
      </c>
      <c r="CG249" s="307"/>
      <c r="CH249" s="307">
        <f>CI249+CJ249</f>
        <v>0</v>
      </c>
      <c r="CI249" s="307">
        <f>CI250+CI251</f>
        <v>0</v>
      </c>
      <c r="CJ249" s="307">
        <f>CJ250+CJ251</f>
        <v>0</v>
      </c>
      <c r="CK249" s="307">
        <f>CL249+CM249</f>
        <v>0</v>
      </c>
      <c r="CL249" s="307">
        <f>CL250+CL251</f>
        <v>0</v>
      </c>
      <c r="CM249" s="307">
        <f>CM250+CM251</f>
        <v>0</v>
      </c>
      <c r="CN249" s="307" t="e">
        <f>CO249+CP249</f>
        <v>#DIV/0!</v>
      </c>
      <c r="CO249" s="307">
        <f>CO250+CO251</f>
        <v>0</v>
      </c>
      <c r="CP249" s="307" t="e">
        <f>CP250+CP251</f>
        <v>#DIV/0!</v>
      </c>
      <c r="CQ249" s="307">
        <f>CR249+CS249</f>
        <v>0</v>
      </c>
      <c r="CR249" s="307">
        <f>CR250+CR251</f>
        <v>0</v>
      </c>
      <c r="CS249" s="307">
        <f>CS250+CS251</f>
        <v>0</v>
      </c>
      <c r="CT249" s="307">
        <f>CU249+CV249</f>
        <v>78590</v>
      </c>
      <c r="CU249" s="307">
        <f>CU250+CU251</f>
        <v>78590</v>
      </c>
      <c r="CV249" s="307">
        <f>CV250+CV251</f>
        <v>0</v>
      </c>
      <c r="CW249" s="307">
        <f>CX249+CY249</f>
        <v>14073.91511</v>
      </c>
      <c r="CX249" s="307">
        <f>CX250+CX251</f>
        <v>14073.91511</v>
      </c>
      <c r="CY249" s="307">
        <f>CY250+CY251</f>
        <v>0</v>
      </c>
      <c r="CZ249" s="307">
        <f>DA249+DB249</f>
        <v>0</v>
      </c>
      <c r="DA249" s="307">
        <f>DA250+DA251</f>
        <v>0</v>
      </c>
      <c r="DB249" s="307">
        <f>DB250+DB251</f>
        <v>0</v>
      </c>
      <c r="DC249" s="307">
        <f>DD249</f>
        <v>0</v>
      </c>
      <c r="DD249" s="307">
        <f>DD250+DD251</f>
        <v>0</v>
      </c>
      <c r="DE249" s="307"/>
      <c r="DF249" s="307">
        <f>DG249+DH249</f>
        <v>4229.7733900000003</v>
      </c>
      <c r="DG249" s="307">
        <f>DG250+DG251</f>
        <v>4229.7733900000003</v>
      </c>
      <c r="DH249" s="307">
        <f>DH250+DH251</f>
        <v>0</v>
      </c>
      <c r="DI249" s="351">
        <f t="shared" si="678"/>
        <v>18303.6885</v>
      </c>
      <c r="DJ249" s="307">
        <f>CX249+DG249</f>
        <v>18303.6885</v>
      </c>
      <c r="DK249" s="307"/>
      <c r="DL249" s="307"/>
      <c r="DM249" s="223">
        <f t="shared" si="679"/>
        <v>0</v>
      </c>
      <c r="DN249" s="398">
        <f t="shared" si="680"/>
        <v>0</v>
      </c>
      <c r="DO249" s="307">
        <f>DC249+DL249</f>
        <v>0</v>
      </c>
      <c r="DP249" s="307"/>
      <c r="DQ249" s="307">
        <f>DQ250+DQ251</f>
        <v>0</v>
      </c>
      <c r="DR249" s="307">
        <f t="shared" si="720"/>
        <v>18303.6885</v>
      </c>
      <c r="DS249" s="785">
        <f t="shared" si="696"/>
        <v>1</v>
      </c>
      <c r="DT249" s="307">
        <f t="shared" si="725"/>
        <v>18303.6885</v>
      </c>
      <c r="DU249" s="307"/>
      <c r="DV249" s="307"/>
      <c r="DW249" s="307"/>
      <c r="DX249" s="307">
        <f t="shared" si="726"/>
        <v>18303.6885</v>
      </c>
      <c r="DY249" s="228">
        <f t="shared" si="665"/>
        <v>1</v>
      </c>
      <c r="DZ249" s="307">
        <f>DZ251</f>
        <v>18303.6885</v>
      </c>
      <c r="EA249" s="228">
        <f t="shared" si="666"/>
        <v>1</v>
      </c>
      <c r="EB249" s="307"/>
      <c r="EC249" s="228">
        <v>0</v>
      </c>
      <c r="ED249" s="307"/>
      <c r="EE249" s="228">
        <v>0</v>
      </c>
      <c r="EF249" s="306">
        <f t="shared" si="712"/>
        <v>0</v>
      </c>
      <c r="EG249" s="227">
        <f t="shared" si="681"/>
        <v>0</v>
      </c>
      <c r="EH249" s="306">
        <v>0</v>
      </c>
      <c r="EI249" s="306"/>
      <c r="EJ249" s="307"/>
      <c r="EK249" s="306">
        <f>ES249+EX249</f>
        <v>18303.6885</v>
      </c>
      <c r="EL249" s="228">
        <f t="shared" si="668"/>
        <v>1</v>
      </c>
      <c r="EM249" s="227" t="e">
        <f t="shared" si="669"/>
        <v>#DIV/0!</v>
      </c>
      <c r="EN249" s="228"/>
      <c r="EO249" s="228"/>
      <c r="EP249" s="228"/>
      <c r="EQ249" s="228"/>
      <c r="ER249" s="228"/>
      <c r="ES249" s="306">
        <f>ES251</f>
        <v>18303.6885</v>
      </c>
      <c r="ET249" s="312">
        <f t="shared" si="670"/>
        <v>1</v>
      </c>
      <c r="EU249" s="306"/>
      <c r="EV249" s="307"/>
      <c r="EW249" s="307"/>
      <c r="EX249" s="307"/>
      <c r="EY249" s="307">
        <f t="shared" si="517"/>
        <v>0</v>
      </c>
      <c r="EZ249" s="228">
        <f t="shared" si="671"/>
        <v>0</v>
      </c>
      <c r="FA249" s="307">
        <f>FA250+FA251</f>
        <v>0</v>
      </c>
      <c r="FB249" s="307"/>
      <c r="FC249" s="307"/>
      <c r="FD249" s="306">
        <f t="shared" ref="FD249" si="734">FF249</f>
        <v>18303.6885</v>
      </c>
      <c r="FE249" s="312">
        <f t="shared" si="673"/>
        <v>1</v>
      </c>
      <c r="FF249" s="306">
        <f>FF251</f>
        <v>18303.6885</v>
      </c>
      <c r="FG249" s="312">
        <f t="shared" si="674"/>
        <v>1</v>
      </c>
      <c r="FH249" s="306"/>
      <c r="FI249" s="312"/>
      <c r="FJ249" s="307"/>
      <c r="FK249" s="307"/>
      <c r="FL249" s="306">
        <f t="shared" si="732"/>
        <v>4400</v>
      </c>
      <c r="FM249" s="227">
        <f t="shared" si="675"/>
        <v>0.24038870635282064</v>
      </c>
      <c r="FN249" s="306">
        <f>FN250+FN251</f>
        <v>4400</v>
      </c>
      <c r="FO249" s="227">
        <f t="shared" si="676"/>
        <v>0.24038870635282064</v>
      </c>
      <c r="FP249" s="307"/>
      <c r="FQ249" s="307"/>
      <c r="FR249" s="307"/>
      <c r="FS249" s="598">
        <f>FS250+FS251</f>
        <v>0</v>
      </c>
      <c r="FT249" s="306">
        <f t="shared" si="721"/>
        <v>0</v>
      </c>
      <c r="FU249" s="228">
        <f t="shared" si="682"/>
        <v>0</v>
      </c>
      <c r="FV249" s="306">
        <f t="shared" si="713"/>
        <v>0</v>
      </c>
      <c r="FW249" s="307"/>
      <c r="FX249" s="307"/>
      <c r="FY249" s="307"/>
      <c r="FZ249" s="598">
        <f>FZ250+FZ251</f>
        <v>0</v>
      </c>
      <c r="GA249" s="317"/>
    </row>
    <row r="250" spans="2:189" s="313" customFormat="1" ht="18" hidden="1" customHeight="1" x14ac:dyDescent="0.25">
      <c r="B250" s="787"/>
      <c r="C250" s="304" t="s">
        <v>340</v>
      </c>
      <c r="D250" s="361"/>
      <c r="E250" s="306">
        <f>F250+G250</f>
        <v>14555.889209999999</v>
      </c>
      <c r="F250" s="306">
        <v>14555.889209999999</v>
      </c>
      <c r="G250" s="306"/>
      <c r="H250" s="306">
        <f>I250+J250</f>
        <v>-5835.4332599999998</v>
      </c>
      <c r="I250" s="306">
        <f>L250-F250</f>
        <v>-5835.4332599999998</v>
      </c>
      <c r="J250" s="306">
        <f>M250-G250</f>
        <v>0</v>
      </c>
      <c r="K250" s="306">
        <f>L250+M250</f>
        <v>8720.4559499999996</v>
      </c>
      <c r="L250" s="306">
        <v>8720.4559499999996</v>
      </c>
      <c r="M250" s="306"/>
      <c r="N250" s="306">
        <f>O250+P250</f>
        <v>0</v>
      </c>
      <c r="O250" s="306">
        <f>R250-L250</f>
        <v>0</v>
      </c>
      <c r="P250" s="306">
        <f>S250-M250</f>
        <v>0</v>
      </c>
      <c r="Q250" s="307">
        <f>R250+S250</f>
        <v>8720.4559499999996</v>
      </c>
      <c r="R250" s="307">
        <v>8720.4559499999996</v>
      </c>
      <c r="S250" s="307"/>
      <c r="T250" s="307">
        <f>U250+V250</f>
        <v>0</v>
      </c>
      <c r="U250" s="307"/>
      <c r="V250" s="307"/>
      <c r="W250" s="307">
        <f>X250+Y250</f>
        <v>0</v>
      </c>
      <c r="X250" s="307">
        <f>AA250-U250</f>
        <v>0</v>
      </c>
      <c r="Y250" s="307">
        <f>AB250-V250</f>
        <v>0</v>
      </c>
      <c r="Z250" s="307">
        <f>AA250+AB250</f>
        <v>0</v>
      </c>
      <c r="AA250" s="307">
        <v>0</v>
      </c>
      <c r="AB250" s="307"/>
      <c r="AC250" s="307">
        <f>AD250+AE250</f>
        <v>0</v>
      </c>
      <c r="AD250" s="307">
        <v>0</v>
      </c>
      <c r="AE250" s="307"/>
      <c r="AF250" s="307">
        <f>AG250+AH250</f>
        <v>0</v>
      </c>
      <c r="AG250" s="307">
        <v>0</v>
      </c>
      <c r="AH250" s="307"/>
      <c r="AI250" s="307"/>
      <c r="AJ250" s="307">
        <f>AA250</f>
        <v>0</v>
      </c>
      <c r="AK250" s="307">
        <f t="shared" ref="AK250:AL255" si="735">Z250-AJ250</f>
        <v>0</v>
      </c>
      <c r="AL250" s="307">
        <f t="shared" si="735"/>
        <v>0</v>
      </c>
      <c r="AM250" s="307"/>
      <c r="AN250" s="307"/>
      <c r="AO250" s="595">
        <v>1</v>
      </c>
      <c r="AP250" s="307"/>
      <c r="AQ250" s="307"/>
      <c r="AR250" s="307">
        <f>AF250-AP250</f>
        <v>0</v>
      </c>
      <c r="AS250" s="307">
        <f>AT250+AU250</f>
        <v>0</v>
      </c>
      <c r="AT250" s="307"/>
      <c r="AU250" s="307"/>
      <c r="AV250" s="307">
        <f>AW250+AX250</f>
        <v>0</v>
      </c>
      <c r="AW250" s="307">
        <f>AZ250-AT250</f>
        <v>0</v>
      </c>
      <c r="AX250" s="307">
        <f>BA250-AU250</f>
        <v>0</v>
      </c>
      <c r="AY250" s="307">
        <f>AZ250+BA250</f>
        <v>0</v>
      </c>
      <c r="AZ250" s="307"/>
      <c r="BA250" s="307"/>
      <c r="BB250" s="307">
        <f>BC250+BD250</f>
        <v>0</v>
      </c>
      <c r="BC250" s="307"/>
      <c r="BD250" s="307"/>
      <c r="BE250" s="307">
        <f>BF250+BG250</f>
        <v>0</v>
      </c>
      <c r="BF250" s="307">
        <f>BW250-BC250</f>
        <v>0</v>
      </c>
      <c r="BG250" s="307">
        <f>BX250-BD250</f>
        <v>0</v>
      </c>
      <c r="BH250" s="307">
        <f>BI250+BJ250</f>
        <v>0</v>
      </c>
      <c r="BI250" s="307"/>
      <c r="BJ250" s="307"/>
      <c r="BK250" s="596">
        <v>1</v>
      </c>
      <c r="BL250" s="307">
        <f t="shared" si="728"/>
        <v>0</v>
      </c>
      <c r="BM250" s="307"/>
      <c r="BN250" s="307"/>
      <c r="BO250" s="307"/>
      <c r="BP250" s="307"/>
      <c r="BQ250" s="307"/>
      <c r="BR250" s="307"/>
      <c r="BS250" s="307">
        <f>BT250+BU250</f>
        <v>0</v>
      </c>
      <c r="BT250" s="307">
        <v>0</v>
      </c>
      <c r="BU250" s="307"/>
      <c r="BV250" s="307">
        <f>BW250+BX250</f>
        <v>0</v>
      </c>
      <c r="BW250" s="307"/>
      <c r="BX250" s="307"/>
      <c r="BY250" s="307">
        <f>BZ250+CA250</f>
        <v>0</v>
      </c>
      <c r="BZ250" s="307">
        <f>CC250-BW250</f>
        <v>0</v>
      </c>
      <c r="CA250" s="307">
        <f>CD250-BX250</f>
        <v>0</v>
      </c>
      <c r="CB250" s="307">
        <f>CC250+CD250</f>
        <v>0</v>
      </c>
      <c r="CC250" s="307"/>
      <c r="CD250" s="307"/>
      <c r="CE250" s="307">
        <v>1</v>
      </c>
      <c r="CF250" s="307">
        <f t="shared" si="710"/>
        <v>0</v>
      </c>
      <c r="CG250" s="307"/>
      <c r="CH250" s="307">
        <f>CI250+CJ250</f>
        <v>0</v>
      </c>
      <c r="CI250" s="307"/>
      <c r="CJ250" s="307"/>
      <c r="CK250" s="307">
        <f>CL250+CM250</f>
        <v>0</v>
      </c>
      <c r="CL250" s="307">
        <f>CR250-CI250</f>
        <v>0</v>
      </c>
      <c r="CM250" s="307">
        <f>CS250-CJ250</f>
        <v>0</v>
      </c>
      <c r="CN250" s="307" t="e">
        <f>CO250+CP250</f>
        <v>#DIV/0!</v>
      </c>
      <c r="CO250" s="307">
        <f>FT250-CL250</f>
        <v>0</v>
      </c>
      <c r="CP250" s="307" t="e">
        <f>FU250-CM250</f>
        <v>#DIV/0!</v>
      </c>
      <c r="CQ250" s="307">
        <f>CR250+CS250</f>
        <v>0</v>
      </c>
      <c r="CR250" s="307"/>
      <c r="CS250" s="307"/>
      <c r="CT250" s="307">
        <f>CU250+CV250</f>
        <v>78590</v>
      </c>
      <c r="CU250" s="307">
        <f>128590-50000</f>
        <v>78590</v>
      </c>
      <c r="CV250" s="307"/>
      <c r="CW250" s="307">
        <f>CX250+CY250</f>
        <v>0</v>
      </c>
      <c r="CX250" s="307">
        <v>0</v>
      </c>
      <c r="CY250" s="307"/>
      <c r="CZ250" s="307">
        <f>DA250+DB250</f>
        <v>0</v>
      </c>
      <c r="DA250" s="307"/>
      <c r="DB250" s="307"/>
      <c r="DC250" s="307">
        <f>DD250</f>
        <v>0</v>
      </c>
      <c r="DD250" s="307">
        <f>EX250-DA250</f>
        <v>0</v>
      </c>
      <c r="DE250" s="307"/>
      <c r="DF250" s="307">
        <f>DG250+DH250</f>
        <v>0</v>
      </c>
      <c r="DG250" s="307"/>
      <c r="DH250" s="307"/>
      <c r="DI250" s="351">
        <f t="shared" si="678"/>
        <v>0</v>
      </c>
      <c r="DJ250" s="307">
        <f>CX250+DG250</f>
        <v>0</v>
      </c>
      <c r="DK250" s="307"/>
      <c r="DL250" s="307"/>
      <c r="DM250" s="223">
        <f t="shared" si="679"/>
        <v>0</v>
      </c>
      <c r="DN250" s="398" t="e">
        <f t="shared" si="680"/>
        <v>#DIV/0!</v>
      </c>
      <c r="DO250" s="307">
        <f>DC250+DL250</f>
        <v>0</v>
      </c>
      <c r="DP250" s="307"/>
      <c r="DQ250" s="307"/>
      <c r="DR250" s="307">
        <f t="shared" si="720"/>
        <v>0</v>
      </c>
      <c r="DS250" s="785" t="e">
        <f t="shared" si="696"/>
        <v>#DIV/0!</v>
      </c>
      <c r="DT250" s="307">
        <f t="shared" si="725"/>
        <v>0</v>
      </c>
      <c r="DU250" s="307"/>
      <c r="DV250" s="307"/>
      <c r="DW250" s="307"/>
      <c r="DX250" s="307">
        <f t="shared" si="726"/>
        <v>0</v>
      </c>
      <c r="DY250" s="228">
        <v>0</v>
      </c>
      <c r="DZ250" s="307">
        <f>DA250+DJ250</f>
        <v>0</v>
      </c>
      <c r="EA250" s="228">
        <v>0</v>
      </c>
      <c r="EB250" s="307"/>
      <c r="EC250" s="228">
        <v>0</v>
      </c>
      <c r="ED250" s="307"/>
      <c r="EE250" s="228">
        <v>0</v>
      </c>
      <c r="EF250" s="306" t="e">
        <f t="shared" si="712"/>
        <v>#DIV/0!</v>
      </c>
      <c r="EG250" s="227" t="e">
        <f t="shared" si="681"/>
        <v>#DIV/0!</v>
      </c>
      <c r="EH250" s="306" t="e">
        <f>CN250-DZ250</f>
        <v>#DIV/0!</v>
      </c>
      <c r="EI250" s="306"/>
      <c r="EJ250" s="307"/>
      <c r="EK250" s="306">
        <f>ES250+EX250</f>
        <v>0</v>
      </c>
      <c r="EL250" s="228">
        <v>0</v>
      </c>
      <c r="EM250" s="227" t="e">
        <f t="shared" si="669"/>
        <v>#DIV/0!</v>
      </c>
      <c r="EN250" s="228"/>
      <c r="EO250" s="228"/>
      <c r="EP250" s="228"/>
      <c r="EQ250" s="228"/>
      <c r="ER250" s="228"/>
      <c r="ES250" s="306">
        <f>DI250+EC250</f>
        <v>0</v>
      </c>
      <c r="ET250" s="312">
        <v>0</v>
      </c>
      <c r="EU250" s="306"/>
      <c r="EV250" s="307"/>
      <c r="EW250" s="307"/>
      <c r="EX250" s="307"/>
      <c r="EY250" s="307">
        <f t="shared" si="517"/>
        <v>0</v>
      </c>
      <c r="EZ250" s="228"/>
      <c r="FA250" s="307">
        <f>DJ250-ES250</f>
        <v>0</v>
      </c>
      <c r="FB250" s="307"/>
      <c r="FC250" s="307"/>
      <c r="FD250" s="306" t="e">
        <f t="shared" ref="FD250" si="736">FF250+FG250</f>
        <v>#REF!</v>
      </c>
      <c r="FE250" s="312" t="e">
        <f t="shared" si="673"/>
        <v>#REF!</v>
      </c>
      <c r="FF250" s="306" t="e">
        <f>EE250+#REF!</f>
        <v>#REF!</v>
      </c>
      <c r="FG250" s="312" t="e">
        <f t="shared" si="674"/>
        <v>#REF!</v>
      </c>
      <c r="FH250" s="306"/>
      <c r="FI250" s="312"/>
      <c r="FJ250" s="307"/>
      <c r="FK250" s="307"/>
      <c r="FL250" s="306">
        <f t="shared" si="732"/>
        <v>0</v>
      </c>
      <c r="FM250" s="227" t="e">
        <f t="shared" si="675"/>
        <v>#DIV/0!</v>
      </c>
      <c r="FN250" s="306">
        <v>0</v>
      </c>
      <c r="FO250" s="227" t="e">
        <f t="shared" si="676"/>
        <v>#DIV/0!</v>
      </c>
      <c r="FP250" s="307"/>
      <c r="FQ250" s="307"/>
      <c r="FR250" s="307"/>
      <c r="FS250" s="598"/>
      <c r="FT250" s="306">
        <f t="shared" si="721"/>
        <v>0</v>
      </c>
      <c r="FU250" s="228" t="e">
        <f t="shared" si="682"/>
        <v>#DIV/0!</v>
      </c>
      <c r="FV250" s="306">
        <f t="shared" si="713"/>
        <v>0</v>
      </c>
      <c r="FW250" s="307"/>
      <c r="FX250" s="307"/>
      <c r="FY250" s="307"/>
      <c r="FZ250" s="598"/>
      <c r="GA250" s="317"/>
    </row>
    <row r="251" spans="2:189" s="313" customFormat="1" ht="18.75" hidden="1" customHeight="1" x14ac:dyDescent="0.25">
      <c r="B251" s="787"/>
      <c r="C251" s="304" t="s">
        <v>192</v>
      </c>
      <c r="D251" s="361"/>
      <c r="E251" s="306">
        <f>F251+G251</f>
        <v>236.16800000000001</v>
      </c>
      <c r="F251" s="306">
        <v>236.16800000000001</v>
      </c>
      <c r="G251" s="306"/>
      <c r="H251" s="306">
        <f>I251+J251</f>
        <v>0</v>
      </c>
      <c r="I251" s="306">
        <f>L251-F251</f>
        <v>0</v>
      </c>
      <c r="J251" s="306">
        <f>M251-G251</f>
        <v>0</v>
      </c>
      <c r="K251" s="306">
        <f>L251+M251</f>
        <v>236.16800000000001</v>
      </c>
      <c r="L251" s="306">
        <v>236.16800000000001</v>
      </c>
      <c r="M251" s="306"/>
      <c r="N251" s="306">
        <f>O251+P251</f>
        <v>0</v>
      </c>
      <c r="O251" s="306">
        <f>R251-L251</f>
        <v>0</v>
      </c>
      <c r="P251" s="306">
        <f>S251-M251</f>
        <v>0</v>
      </c>
      <c r="Q251" s="307">
        <f>R251+S251</f>
        <v>236.16800000000001</v>
      </c>
      <c r="R251" s="307">
        <v>236.16800000000001</v>
      </c>
      <c r="S251" s="307"/>
      <c r="T251" s="307">
        <f>U251+V251</f>
        <v>0</v>
      </c>
      <c r="U251" s="307"/>
      <c r="V251" s="307"/>
      <c r="W251" s="307">
        <f>X251+Y251</f>
        <v>26903.971130000002</v>
      </c>
      <c r="X251" s="307">
        <f>AA251-U251</f>
        <v>26903.971130000002</v>
      </c>
      <c r="Y251" s="307">
        <f>AB251-V251</f>
        <v>0</v>
      </c>
      <c r="Z251" s="307">
        <f>AA251+AB251</f>
        <v>26903.971130000002</v>
      </c>
      <c r="AA251" s="307">
        <v>26903.971130000002</v>
      </c>
      <c r="AB251" s="307"/>
      <c r="AC251" s="307">
        <f>AD251+AE251</f>
        <v>0</v>
      </c>
      <c r="AD251" s="307"/>
      <c r="AE251" s="307"/>
      <c r="AF251" s="307">
        <f>AG251+AH251</f>
        <v>26903.971130000002</v>
      </c>
      <c r="AG251" s="307">
        <f>AA251+AD251</f>
        <v>26903.971130000002</v>
      </c>
      <c r="AH251" s="307"/>
      <c r="AI251" s="307"/>
      <c r="AJ251" s="307">
        <f>AA251</f>
        <v>26903.971130000002</v>
      </c>
      <c r="AK251" s="307">
        <f t="shared" si="735"/>
        <v>0</v>
      </c>
      <c r="AL251" s="307">
        <f t="shared" si="735"/>
        <v>26903.971130000002</v>
      </c>
      <c r="AM251" s="307"/>
      <c r="AN251" s="307"/>
      <c r="AO251" s="595">
        <v>1</v>
      </c>
      <c r="AP251" s="307">
        <v>26903.971130000002</v>
      </c>
      <c r="AQ251" s="307"/>
      <c r="AR251" s="307">
        <f>AF251-AP251-AQ251</f>
        <v>0</v>
      </c>
      <c r="AS251" s="307">
        <f>AT251+AU251</f>
        <v>0</v>
      </c>
      <c r="AT251" s="307"/>
      <c r="AU251" s="307"/>
      <c r="AV251" s="307">
        <f>AW251+AX251</f>
        <v>0</v>
      </c>
      <c r="AW251" s="307">
        <f>AZ251-AT251</f>
        <v>0</v>
      </c>
      <c r="AX251" s="307">
        <f>BA251-AU251</f>
        <v>0</v>
      </c>
      <c r="AY251" s="307">
        <f>AZ251+BA251</f>
        <v>0</v>
      </c>
      <c r="AZ251" s="307"/>
      <c r="BA251" s="307"/>
      <c r="BB251" s="307">
        <f>BC251+BD251</f>
        <v>0</v>
      </c>
      <c r="BC251" s="307"/>
      <c r="BD251" s="307"/>
      <c r="BE251" s="307">
        <f>BF251+BG251</f>
        <v>0</v>
      </c>
      <c r="BF251" s="307">
        <f>BW251-BC251</f>
        <v>0</v>
      </c>
      <c r="BG251" s="307">
        <f>BX251-BD251</f>
        <v>0</v>
      </c>
      <c r="BH251" s="307">
        <f>BI251+BJ251</f>
        <v>0</v>
      </c>
      <c r="BI251" s="307"/>
      <c r="BJ251" s="307"/>
      <c r="BK251" s="596">
        <v>1</v>
      </c>
      <c r="BL251" s="307">
        <f t="shared" si="728"/>
        <v>0</v>
      </c>
      <c r="BM251" s="307"/>
      <c r="BN251" s="307"/>
      <c r="BO251" s="307"/>
      <c r="BP251" s="307"/>
      <c r="BQ251" s="307"/>
      <c r="BR251" s="307"/>
      <c r="BS251" s="307">
        <f>BT251+BU251</f>
        <v>0</v>
      </c>
      <c r="BT251" s="307">
        <v>0</v>
      </c>
      <c r="BU251" s="307"/>
      <c r="BV251" s="307">
        <f>BW251+BX251</f>
        <v>0</v>
      </c>
      <c r="BW251" s="307"/>
      <c r="BX251" s="307"/>
      <c r="BY251" s="307">
        <f>BZ251+CA251</f>
        <v>0</v>
      </c>
      <c r="BZ251" s="307">
        <f>CC251-BW251</f>
        <v>0</v>
      </c>
      <c r="CA251" s="307">
        <f>CD251-BX251</f>
        <v>0</v>
      </c>
      <c r="CB251" s="307">
        <f>CC251+CD251</f>
        <v>0</v>
      </c>
      <c r="CC251" s="307"/>
      <c r="CD251" s="307"/>
      <c r="CE251" s="307">
        <v>1</v>
      </c>
      <c r="CF251" s="307">
        <f t="shared" si="710"/>
        <v>0</v>
      </c>
      <c r="CG251" s="307"/>
      <c r="CH251" s="307">
        <f>CI251+CJ251</f>
        <v>0</v>
      </c>
      <c r="CI251" s="307"/>
      <c r="CJ251" s="307"/>
      <c r="CK251" s="307">
        <f>CL251+CM251</f>
        <v>0</v>
      </c>
      <c r="CL251" s="307">
        <f>CR251-CI251</f>
        <v>0</v>
      </c>
      <c r="CM251" s="307">
        <f>CS251-CJ251</f>
        <v>0</v>
      </c>
      <c r="CN251" s="307">
        <f>CO251+CP251</f>
        <v>0</v>
      </c>
      <c r="CO251" s="307">
        <f>FT251-CL251</f>
        <v>0</v>
      </c>
      <c r="CP251" s="307">
        <f>FU251-CM251</f>
        <v>0</v>
      </c>
      <c r="CQ251" s="307">
        <f>CR251+CS251</f>
        <v>0</v>
      </c>
      <c r="CR251" s="307"/>
      <c r="CS251" s="307"/>
      <c r="CT251" s="307">
        <f>CU251+CV251</f>
        <v>0</v>
      </c>
      <c r="CU251" s="307">
        <v>0</v>
      </c>
      <c r="CV251" s="307"/>
      <c r="CW251" s="307">
        <f>CX251+CY251</f>
        <v>14073.91511</v>
      </c>
      <c r="CX251" s="307">
        <v>14073.91511</v>
      </c>
      <c r="CY251" s="307"/>
      <c r="CZ251" s="307">
        <f>DA251+DB251</f>
        <v>0</v>
      </c>
      <c r="DA251" s="307"/>
      <c r="DB251" s="307"/>
      <c r="DC251" s="307">
        <f>DD251</f>
        <v>0</v>
      </c>
      <c r="DD251" s="307">
        <f>EX251-DA251</f>
        <v>0</v>
      </c>
      <c r="DE251" s="307"/>
      <c r="DF251" s="307">
        <f>DG251+DH251</f>
        <v>4229.7733900000003</v>
      </c>
      <c r="DG251" s="307">
        <f>DJ251-CX251</f>
        <v>4229.7733900000003</v>
      </c>
      <c r="DH251" s="307"/>
      <c r="DI251" s="351">
        <f t="shared" si="678"/>
        <v>18303.6885</v>
      </c>
      <c r="DJ251" s="307">
        <v>18303.6885</v>
      </c>
      <c r="DK251" s="307"/>
      <c r="DL251" s="307"/>
      <c r="DM251" s="223">
        <f t="shared" si="679"/>
        <v>12304.68426</v>
      </c>
      <c r="DN251" s="398">
        <f t="shared" si="680"/>
        <v>0.6722516207593896</v>
      </c>
      <c r="DO251" s="307">
        <v>12304.68426</v>
      </c>
      <c r="DP251" s="307"/>
      <c r="DQ251" s="307"/>
      <c r="DR251" s="307">
        <f t="shared" si="720"/>
        <v>5999.0042400000002</v>
      </c>
      <c r="DS251" s="785">
        <f t="shared" si="696"/>
        <v>0.32774837924061045</v>
      </c>
      <c r="DT251" s="307">
        <f t="shared" si="725"/>
        <v>5999.0042400000002</v>
      </c>
      <c r="DU251" s="307"/>
      <c r="DV251" s="307"/>
      <c r="DW251" s="307"/>
      <c r="DX251" s="307">
        <f t="shared" si="726"/>
        <v>18303.6885</v>
      </c>
      <c r="DY251" s="228">
        <f>DX251/DI251</f>
        <v>1</v>
      </c>
      <c r="DZ251" s="307">
        <f>DJ251</f>
        <v>18303.6885</v>
      </c>
      <c r="EA251" s="228">
        <f>DZ251/DJ251</f>
        <v>1</v>
      </c>
      <c r="EB251" s="307"/>
      <c r="EC251" s="228">
        <v>0</v>
      </c>
      <c r="ED251" s="307"/>
      <c r="EE251" s="228">
        <v>0</v>
      </c>
      <c r="EF251" s="306">
        <f t="shared" si="712"/>
        <v>0</v>
      </c>
      <c r="EG251" s="227">
        <f t="shared" si="681"/>
        <v>0</v>
      </c>
      <c r="EH251" s="306">
        <f>DJ251-DZ251</f>
        <v>0</v>
      </c>
      <c r="EI251" s="306"/>
      <c r="EJ251" s="307"/>
      <c r="EK251" s="306">
        <f>ES251+EX251</f>
        <v>18303.6885</v>
      </c>
      <c r="EL251" s="228">
        <f t="shared" ref="EL251:EL258" si="737">EK251/DI251</f>
        <v>1</v>
      </c>
      <c r="EM251" s="227">
        <f t="shared" si="669"/>
        <v>1.4875382507376911</v>
      </c>
      <c r="EN251" s="228"/>
      <c r="EO251" s="228"/>
      <c r="EP251" s="228"/>
      <c r="EQ251" s="228"/>
      <c r="ER251" s="228"/>
      <c r="ES251" s="306">
        <v>18303.6885</v>
      </c>
      <c r="ET251" s="312">
        <f t="shared" ref="ET251:ET258" si="738">ES251/DJ251</f>
        <v>1</v>
      </c>
      <c r="EU251" s="306"/>
      <c r="EV251" s="307"/>
      <c r="EW251" s="307"/>
      <c r="EX251" s="307"/>
      <c r="EY251" s="307">
        <f t="shared" si="517"/>
        <v>0</v>
      </c>
      <c r="EZ251" s="228">
        <f t="shared" ref="EZ251:EZ304" si="739">EY251/DI251</f>
        <v>0</v>
      </c>
      <c r="FA251" s="307">
        <f>DJ251-ES251</f>
        <v>0</v>
      </c>
      <c r="FB251" s="307"/>
      <c r="FC251" s="307"/>
      <c r="FD251" s="306">
        <f t="shared" ref="FD251" si="740">FF251</f>
        <v>18303.6885</v>
      </c>
      <c r="FE251" s="312">
        <f t="shared" si="673"/>
        <v>1</v>
      </c>
      <c r="FF251" s="306">
        <v>18303.6885</v>
      </c>
      <c r="FG251" s="312">
        <f t="shared" si="674"/>
        <v>1</v>
      </c>
      <c r="FH251" s="306"/>
      <c r="FI251" s="312"/>
      <c r="FJ251" s="307"/>
      <c r="FK251" s="307"/>
      <c r="FL251" s="306">
        <f t="shared" si="732"/>
        <v>4400</v>
      </c>
      <c r="FM251" s="227">
        <f t="shared" si="675"/>
        <v>0.24038870635282064</v>
      </c>
      <c r="FN251" s="306">
        <v>4400</v>
      </c>
      <c r="FO251" s="227">
        <f t="shared" si="676"/>
        <v>0.24038870635282064</v>
      </c>
      <c r="FP251" s="307"/>
      <c r="FQ251" s="307"/>
      <c r="FR251" s="307"/>
      <c r="FS251" s="598"/>
      <c r="FT251" s="306">
        <f t="shared" si="721"/>
        <v>0</v>
      </c>
      <c r="FU251" s="228">
        <f t="shared" si="682"/>
        <v>0</v>
      </c>
      <c r="FV251" s="306">
        <f t="shared" si="713"/>
        <v>0</v>
      </c>
      <c r="FW251" s="307"/>
      <c r="FX251" s="307"/>
      <c r="FY251" s="307"/>
      <c r="FZ251" s="598"/>
      <c r="GA251" s="317"/>
    </row>
    <row r="252" spans="2:189" s="313" customFormat="1" ht="28.5" hidden="1" customHeight="1" x14ac:dyDescent="0.25">
      <c r="B252" s="787"/>
      <c r="C252" s="352" t="s">
        <v>415</v>
      </c>
      <c r="D252" s="361"/>
      <c r="E252" s="306">
        <f>F252</f>
        <v>3570.0038300000001</v>
      </c>
      <c r="F252" s="306">
        <f>F253</f>
        <v>3570.0038300000001</v>
      </c>
      <c r="G252" s="306"/>
      <c r="H252" s="306">
        <f>I252</f>
        <v>5835.4332599999998</v>
      </c>
      <c r="I252" s="306">
        <f>I253</f>
        <v>5835.4332599999998</v>
      </c>
      <c r="J252" s="306"/>
      <c r="K252" s="306">
        <f>L252</f>
        <v>9405.4370899999994</v>
      </c>
      <c r="L252" s="306">
        <f>L253</f>
        <v>9405.4370899999994</v>
      </c>
      <c r="M252" s="306"/>
      <c r="N252" s="306">
        <f>O252</f>
        <v>0</v>
      </c>
      <c r="O252" s="306">
        <f>O253</f>
        <v>0</v>
      </c>
      <c r="P252" s="306"/>
      <c r="Q252" s="307">
        <f>R252</f>
        <v>9405.4370899999994</v>
      </c>
      <c r="R252" s="307">
        <f>R253</f>
        <v>9405.4370899999994</v>
      </c>
      <c r="S252" s="307"/>
      <c r="T252" s="307">
        <f>U252</f>
        <v>0</v>
      </c>
      <c r="U252" s="307">
        <f>U253</f>
        <v>0</v>
      </c>
      <c r="V252" s="307"/>
      <c r="W252" s="307">
        <f>X252</f>
        <v>26746.553980000001</v>
      </c>
      <c r="X252" s="307">
        <f>X253</f>
        <v>26746.553980000001</v>
      </c>
      <c r="Y252" s="307"/>
      <c r="Z252" s="307">
        <f>AA252</f>
        <v>26746.553980000001</v>
      </c>
      <c r="AA252" s="307">
        <f>AA253</f>
        <v>26746.553980000001</v>
      </c>
      <c r="AB252" s="307"/>
      <c r="AC252" s="307">
        <f>AD252</f>
        <v>0</v>
      </c>
      <c r="AD252" s="307">
        <f>AD253</f>
        <v>0</v>
      </c>
      <c r="AE252" s="307"/>
      <c r="AF252" s="307">
        <f>AG252</f>
        <v>26746.553980000001</v>
      </c>
      <c r="AG252" s="307">
        <f>AG253</f>
        <v>26746.553980000001</v>
      </c>
      <c r="AH252" s="307"/>
      <c r="AI252" s="307"/>
      <c r="AJ252" s="307"/>
      <c r="AK252" s="307">
        <f t="shared" si="735"/>
        <v>26746.553980000001</v>
      </c>
      <c r="AL252" s="307">
        <f t="shared" si="735"/>
        <v>0</v>
      </c>
      <c r="AM252" s="307"/>
      <c r="AN252" s="307"/>
      <c r="AO252" s="595">
        <v>1</v>
      </c>
      <c r="AP252" s="307"/>
      <c r="AQ252" s="307"/>
      <c r="AR252" s="307">
        <f>AF252-AP252</f>
        <v>26746.553980000001</v>
      </c>
      <c r="AS252" s="307">
        <f>AT252</f>
        <v>2000</v>
      </c>
      <c r="AT252" s="307">
        <f>AT253+AT255</f>
        <v>2000</v>
      </c>
      <c r="AU252" s="307"/>
      <c r="AV252" s="307">
        <f>AV253+AV255</f>
        <v>-2000</v>
      </c>
      <c r="AW252" s="307">
        <f>AW253+AW255</f>
        <v>-2000</v>
      </c>
      <c r="AX252" s="307">
        <v>0</v>
      </c>
      <c r="AY252" s="307">
        <f>AZ252</f>
        <v>0</v>
      </c>
      <c r="AZ252" s="307">
        <f>AZ253+AZ255</f>
        <v>0</v>
      </c>
      <c r="BA252" s="307"/>
      <c r="BB252" s="307">
        <f>BC252</f>
        <v>0</v>
      </c>
      <c r="BC252" s="307">
        <f>BC253</f>
        <v>0</v>
      </c>
      <c r="BD252" s="307"/>
      <c r="BE252" s="307">
        <f>BF252</f>
        <v>0</v>
      </c>
      <c r="BF252" s="307">
        <f>BF253</f>
        <v>0</v>
      </c>
      <c r="BG252" s="307"/>
      <c r="BH252" s="307">
        <f>BI252</f>
        <v>0</v>
      </c>
      <c r="BI252" s="307">
        <f>BI253+BI255</f>
        <v>0</v>
      </c>
      <c r="BJ252" s="307"/>
      <c r="BK252" s="596">
        <v>1</v>
      </c>
      <c r="BL252" s="307">
        <f t="shared" si="728"/>
        <v>0</v>
      </c>
      <c r="BM252" s="307"/>
      <c r="BN252" s="307"/>
      <c r="BO252" s="307"/>
      <c r="BP252" s="307"/>
      <c r="BQ252" s="307"/>
      <c r="BR252" s="307"/>
      <c r="BS252" s="307">
        <f>BT252</f>
        <v>0</v>
      </c>
      <c r="BT252" s="307">
        <f>BT253+BT255</f>
        <v>0</v>
      </c>
      <c r="BU252" s="307"/>
      <c r="BV252" s="307">
        <f>BW252</f>
        <v>0</v>
      </c>
      <c r="BW252" s="307">
        <f>BW253</f>
        <v>0</v>
      </c>
      <c r="BX252" s="307"/>
      <c r="BY252" s="307">
        <f>BZ252</f>
        <v>0</v>
      </c>
      <c r="BZ252" s="307">
        <f>BZ253</f>
        <v>0</v>
      </c>
      <c r="CA252" s="307"/>
      <c r="CB252" s="307">
        <f>CC252</f>
        <v>0</v>
      </c>
      <c r="CC252" s="307">
        <f>CC253</f>
        <v>0</v>
      </c>
      <c r="CD252" s="307"/>
      <c r="CE252" s="307">
        <v>1</v>
      </c>
      <c r="CF252" s="307">
        <f t="shared" si="710"/>
        <v>0</v>
      </c>
      <c r="CG252" s="307"/>
      <c r="CH252" s="307">
        <f>CI252</f>
        <v>2000</v>
      </c>
      <c r="CI252" s="307">
        <f>CI253+CI255</f>
        <v>2000</v>
      </c>
      <c r="CJ252" s="307"/>
      <c r="CK252" s="307">
        <f>CK253+CK255</f>
        <v>-2000</v>
      </c>
      <c r="CL252" s="307">
        <f>CL253+CL255</f>
        <v>-2000</v>
      </c>
      <c r="CM252" s="307">
        <v>0</v>
      </c>
      <c r="CN252" s="307" t="e">
        <f>CN253+CN255</f>
        <v>#DIV/0!</v>
      </c>
      <c r="CO252" s="307">
        <f>CO253+CO255</f>
        <v>2000</v>
      </c>
      <c r="CP252" s="307">
        <v>0</v>
      </c>
      <c r="CQ252" s="307">
        <f>CR252</f>
        <v>0</v>
      </c>
      <c r="CR252" s="307"/>
      <c r="CS252" s="307"/>
      <c r="CT252" s="307">
        <f>CU252</f>
        <v>0</v>
      </c>
      <c r="CU252" s="307">
        <f>CU253</f>
        <v>0</v>
      </c>
      <c r="CV252" s="307"/>
      <c r="CW252" s="307">
        <f>CX252</f>
        <v>0</v>
      </c>
      <c r="CX252" s="307">
        <f>CX253</f>
        <v>0</v>
      </c>
      <c r="CY252" s="307"/>
      <c r="CZ252" s="307">
        <f>DA252</f>
        <v>0</v>
      </c>
      <c r="DA252" s="307">
        <f>DA253+DA255</f>
        <v>0</v>
      </c>
      <c r="DB252" s="307"/>
      <c r="DC252" s="307"/>
      <c r="DD252" s="307"/>
      <c r="DE252" s="307"/>
      <c r="DF252" s="307">
        <f>DG252</f>
        <v>0</v>
      </c>
      <c r="DG252" s="307">
        <f>DG253</f>
        <v>0</v>
      </c>
      <c r="DH252" s="307"/>
      <c r="DI252" s="351">
        <f>DJ252</f>
        <v>171769.24103</v>
      </c>
      <c r="DJ252" s="307">
        <f>DJ254+DJ255</f>
        <v>171769.24103</v>
      </c>
      <c r="DK252" s="307"/>
      <c r="DL252" s="307"/>
      <c r="DM252" s="223">
        <f t="shared" si="679"/>
        <v>0</v>
      </c>
      <c r="DN252" s="398">
        <f t="shared" si="680"/>
        <v>0</v>
      </c>
      <c r="DO252" s="307">
        <f>DO253+DO255</f>
        <v>0</v>
      </c>
      <c r="DP252" s="307"/>
      <c r="DQ252" s="307"/>
      <c r="DR252" s="307">
        <f t="shared" si="720"/>
        <v>171769.24103</v>
      </c>
      <c r="DS252" s="785">
        <f t="shared" si="696"/>
        <v>1</v>
      </c>
      <c r="DT252" s="307">
        <f t="shared" si="725"/>
        <v>171769.24103</v>
      </c>
      <c r="DU252" s="307"/>
      <c r="DV252" s="307"/>
      <c r="DW252" s="307"/>
      <c r="DX252" s="307">
        <f t="shared" si="726"/>
        <v>131605.34987999999</v>
      </c>
      <c r="DY252" s="228">
        <f>DX252/DI252</f>
        <v>0.76617530060003425</v>
      </c>
      <c r="DZ252" s="307">
        <f>DZ254+DZ255</f>
        <v>131605.34987999999</v>
      </c>
      <c r="EA252" s="228">
        <f>DZ252/DJ252</f>
        <v>0.76617530060003425</v>
      </c>
      <c r="EB252" s="307"/>
      <c r="EC252" s="228">
        <v>0</v>
      </c>
      <c r="ED252" s="307"/>
      <c r="EE252" s="228">
        <v>0</v>
      </c>
      <c r="EF252" s="306">
        <f t="shared" si="712"/>
        <v>3190.3706000000002</v>
      </c>
      <c r="EG252" s="227">
        <f t="shared" si="681"/>
        <v>1.8573585007823329E-2</v>
      </c>
      <c r="EH252" s="306">
        <f>EH255</f>
        <v>3190.3706000000002</v>
      </c>
      <c r="EI252" s="306"/>
      <c r="EJ252" s="307"/>
      <c r="EK252" s="306">
        <f>ES252</f>
        <v>131605.34987999999</v>
      </c>
      <c r="EL252" s="228">
        <f t="shared" si="737"/>
        <v>0.76617530060003425</v>
      </c>
      <c r="EM252" s="227" t="e">
        <f t="shared" si="669"/>
        <v>#DIV/0!</v>
      </c>
      <c r="EN252" s="228"/>
      <c r="EO252" s="228"/>
      <c r="EP252" s="228"/>
      <c r="EQ252" s="228"/>
      <c r="ER252" s="228"/>
      <c r="ES252" s="306">
        <f>ES254+ES255</f>
        <v>131605.34987999999</v>
      </c>
      <c r="ET252" s="312">
        <f t="shared" si="738"/>
        <v>0.76617530060003425</v>
      </c>
      <c r="EU252" s="306"/>
      <c r="EV252" s="307"/>
      <c r="EW252" s="307"/>
      <c r="EX252" s="307"/>
      <c r="EY252" s="307">
        <f>EY254+EY255</f>
        <v>40163.891150000003</v>
      </c>
      <c r="EZ252" s="228">
        <f t="shared" si="739"/>
        <v>0.2338246993999657</v>
      </c>
      <c r="FA252" s="307">
        <f>FA254+FA255</f>
        <v>40163.891150000003</v>
      </c>
      <c r="FB252" s="307"/>
      <c r="FC252" s="307"/>
      <c r="FD252" s="306">
        <f>FF252</f>
        <v>171428.86642999999</v>
      </c>
      <c r="FE252" s="312">
        <f t="shared" si="673"/>
        <v>0.99801841937497671</v>
      </c>
      <c r="FF252" s="306">
        <f>FF254+FF255</f>
        <v>171428.86642999999</v>
      </c>
      <c r="FG252" s="312">
        <f t="shared" si="674"/>
        <v>0.99801841937497671</v>
      </c>
      <c r="FH252" s="306"/>
      <c r="FI252" s="312"/>
      <c r="FJ252" s="307"/>
      <c r="FK252" s="307"/>
      <c r="FL252" s="306"/>
      <c r="FM252" s="227">
        <f t="shared" si="675"/>
        <v>0</v>
      </c>
      <c r="FN252" s="306">
        <v>0</v>
      </c>
      <c r="FO252" s="227">
        <f t="shared" si="676"/>
        <v>0</v>
      </c>
      <c r="FP252" s="307"/>
      <c r="FQ252" s="307"/>
      <c r="FR252" s="307"/>
      <c r="FS252" s="598"/>
      <c r="FT252" s="306">
        <f t="shared" si="721"/>
        <v>0</v>
      </c>
      <c r="FU252" s="228">
        <f t="shared" si="682"/>
        <v>0</v>
      </c>
      <c r="FV252" s="306">
        <f t="shared" si="713"/>
        <v>0</v>
      </c>
      <c r="FW252" s="307"/>
      <c r="FX252" s="307"/>
      <c r="FY252" s="307"/>
      <c r="FZ252" s="598"/>
      <c r="GA252" s="302" t="s">
        <v>416</v>
      </c>
    </row>
    <row r="253" spans="2:189" s="313" customFormat="1" ht="18" hidden="1" customHeight="1" x14ac:dyDescent="0.25">
      <c r="B253" s="787"/>
      <c r="C253" s="232" t="s">
        <v>407</v>
      </c>
      <c r="D253" s="361"/>
      <c r="E253" s="306">
        <f t="shared" ref="E253:E265" si="741">F253+G253</f>
        <v>3570.0038300000001</v>
      </c>
      <c r="F253" s="306">
        <v>3570.0038300000001</v>
      </c>
      <c r="G253" s="306"/>
      <c r="H253" s="306">
        <f t="shared" ref="H253:H265" si="742">I253+J253</f>
        <v>5835.4332599999998</v>
      </c>
      <c r="I253" s="306">
        <f>L253-F253</f>
        <v>5835.4332599999998</v>
      </c>
      <c r="J253" s="306">
        <f>M253-G253</f>
        <v>0</v>
      </c>
      <c r="K253" s="306">
        <f t="shared" ref="K253:K265" si="743">L253+M253</f>
        <v>9405.4370899999994</v>
      </c>
      <c r="L253" s="306">
        <v>9405.4370899999994</v>
      </c>
      <c r="M253" s="306"/>
      <c r="N253" s="306">
        <f t="shared" ref="N253:N265" si="744">O253+P253</f>
        <v>0</v>
      </c>
      <c r="O253" s="306">
        <f>R253-L253</f>
        <v>0</v>
      </c>
      <c r="P253" s="306">
        <f>S253-M253</f>
        <v>0</v>
      </c>
      <c r="Q253" s="307">
        <f t="shared" ref="Q253:Q265" si="745">R253+S253</f>
        <v>9405.4370899999994</v>
      </c>
      <c r="R253" s="307">
        <v>9405.4370899999994</v>
      </c>
      <c r="S253" s="307"/>
      <c r="T253" s="307">
        <f t="shared" ref="T253:T265" si="746">U253+V253</f>
        <v>0</v>
      </c>
      <c r="U253" s="307"/>
      <c r="V253" s="307"/>
      <c r="W253" s="307">
        <f t="shared" ref="W253:W265" si="747">X253+Y253</f>
        <v>26746.553980000001</v>
      </c>
      <c r="X253" s="307">
        <f>AA253-U253</f>
        <v>26746.553980000001</v>
      </c>
      <c r="Y253" s="307">
        <f>AB253-V253</f>
        <v>0</v>
      </c>
      <c r="Z253" s="307">
        <f>AA253+AB253</f>
        <v>26746.553980000001</v>
      </c>
      <c r="AA253" s="307">
        <v>26746.553980000001</v>
      </c>
      <c r="AB253" s="307"/>
      <c r="AC253" s="307">
        <f>AD253+AE253</f>
        <v>0</v>
      </c>
      <c r="AD253" s="307"/>
      <c r="AE253" s="307"/>
      <c r="AF253" s="307">
        <f>AG253+AH253</f>
        <v>26746.553980000001</v>
      </c>
      <c r="AG253" s="307">
        <f>AA253+AD253</f>
        <v>26746.553980000001</v>
      </c>
      <c r="AH253" s="307"/>
      <c r="AI253" s="307"/>
      <c r="AJ253" s="307"/>
      <c r="AK253" s="307">
        <f t="shared" si="735"/>
        <v>26746.553980000001</v>
      </c>
      <c r="AL253" s="307">
        <f t="shared" si="735"/>
        <v>0</v>
      </c>
      <c r="AM253" s="307"/>
      <c r="AN253" s="307"/>
      <c r="AO253" s="595">
        <v>1</v>
      </c>
      <c r="AP253" s="307"/>
      <c r="AQ253" s="307"/>
      <c r="AR253" s="307">
        <f>AF253-AP253</f>
        <v>26746.553980000001</v>
      </c>
      <c r="AS253" s="307">
        <f>AT253+AU253</f>
        <v>0</v>
      </c>
      <c r="AT253" s="307"/>
      <c r="AU253" s="307"/>
      <c r="AV253" s="307">
        <f>AW253+AX253</f>
        <v>0</v>
      </c>
      <c r="AW253" s="307">
        <f>AZ253-AT253</f>
        <v>0</v>
      </c>
      <c r="AX253" s="307">
        <f>BA253-AU253</f>
        <v>0</v>
      </c>
      <c r="AY253" s="307">
        <f>AZ253+BA253</f>
        <v>0</v>
      </c>
      <c r="AZ253" s="307">
        <v>0</v>
      </c>
      <c r="BA253" s="307"/>
      <c r="BB253" s="307">
        <f>BC253+BD253</f>
        <v>0</v>
      </c>
      <c r="BC253" s="307"/>
      <c r="BD253" s="307"/>
      <c r="BE253" s="307">
        <f>BF253+BG253</f>
        <v>0</v>
      </c>
      <c r="BF253" s="307">
        <f>BW253-BC253</f>
        <v>0</v>
      </c>
      <c r="BG253" s="307">
        <f>BX253-BD253</f>
        <v>0</v>
      </c>
      <c r="BH253" s="307">
        <f>BI253+BJ253</f>
        <v>0</v>
      </c>
      <c r="BI253" s="307">
        <v>0</v>
      </c>
      <c r="BJ253" s="307"/>
      <c r="BK253" s="596">
        <v>1</v>
      </c>
      <c r="BL253" s="307">
        <f t="shared" si="728"/>
        <v>0</v>
      </c>
      <c r="BM253" s="307"/>
      <c r="BN253" s="307"/>
      <c r="BO253" s="307"/>
      <c r="BP253" s="307"/>
      <c r="BQ253" s="307"/>
      <c r="BR253" s="307"/>
      <c r="BS253" s="307">
        <f>BT253+BU253</f>
        <v>0</v>
      </c>
      <c r="BT253" s="307">
        <f>AZ253-BN253-BQ253</f>
        <v>0</v>
      </c>
      <c r="BU253" s="307"/>
      <c r="BV253" s="307">
        <f>BW253+BX253</f>
        <v>0</v>
      </c>
      <c r="BW253" s="307"/>
      <c r="BX253" s="307"/>
      <c r="BY253" s="307">
        <f>BZ253+CA253</f>
        <v>0</v>
      </c>
      <c r="BZ253" s="307">
        <f>CC253-BW253</f>
        <v>0</v>
      </c>
      <c r="CA253" s="307">
        <f>CD253-BX253</f>
        <v>0</v>
      </c>
      <c r="CB253" s="307">
        <f>CC253+CD253</f>
        <v>0</v>
      </c>
      <c r="CC253" s="307"/>
      <c r="CD253" s="307"/>
      <c r="CE253" s="307">
        <v>1</v>
      </c>
      <c r="CF253" s="307">
        <f t="shared" si="710"/>
        <v>0</v>
      </c>
      <c r="CG253" s="307"/>
      <c r="CH253" s="307">
        <f>CI253+CJ253</f>
        <v>0</v>
      </c>
      <c r="CI253" s="307"/>
      <c r="CJ253" s="307"/>
      <c r="CK253" s="307">
        <f>CL253+CM253</f>
        <v>0</v>
      </c>
      <c r="CL253" s="307">
        <f>CR253-CI253</f>
        <v>0</v>
      </c>
      <c r="CM253" s="307">
        <f>CS253-CJ253</f>
        <v>0</v>
      </c>
      <c r="CN253" s="307" t="e">
        <f>CO253+CP253</f>
        <v>#DIV/0!</v>
      </c>
      <c r="CO253" s="307">
        <f>FT253-CL253</f>
        <v>0</v>
      </c>
      <c r="CP253" s="307" t="e">
        <f>FU253-CM253</f>
        <v>#DIV/0!</v>
      </c>
      <c r="CQ253" s="307">
        <f>CR253+CS253</f>
        <v>0</v>
      </c>
      <c r="CR253" s="307"/>
      <c r="CS253" s="307"/>
      <c r="CT253" s="307">
        <f>CU253+CV253</f>
        <v>0</v>
      </c>
      <c r="CU253" s="307"/>
      <c r="CV253" s="307"/>
      <c r="CW253" s="307">
        <f>CX253+CY253</f>
        <v>0</v>
      </c>
      <c r="CX253" s="307">
        <v>0</v>
      </c>
      <c r="CY253" s="307"/>
      <c r="CZ253" s="307">
        <f>DA253+DB253</f>
        <v>0</v>
      </c>
      <c r="DA253" s="307"/>
      <c r="DB253" s="307"/>
      <c r="DC253" s="307"/>
      <c r="DD253" s="307"/>
      <c r="DE253" s="307"/>
      <c r="DF253" s="307">
        <f>DG253+DH253</f>
        <v>0</v>
      </c>
      <c r="DG253" s="307">
        <f>DJ253-CX253</f>
        <v>0</v>
      </c>
      <c r="DH253" s="307"/>
      <c r="DI253" s="351">
        <f t="shared" si="678"/>
        <v>0</v>
      </c>
      <c r="DJ253" s="307">
        <v>0</v>
      </c>
      <c r="DK253" s="307"/>
      <c r="DL253" s="307"/>
      <c r="DM253" s="223">
        <f t="shared" si="679"/>
        <v>0</v>
      </c>
      <c r="DN253" s="398" t="e">
        <f t="shared" si="680"/>
        <v>#DIV/0!</v>
      </c>
      <c r="DO253" s="307">
        <v>0</v>
      </c>
      <c r="DP253" s="307"/>
      <c r="DQ253" s="307"/>
      <c r="DR253" s="307">
        <f t="shared" si="720"/>
        <v>0</v>
      </c>
      <c r="DS253" s="785" t="e">
        <f t="shared" si="696"/>
        <v>#DIV/0!</v>
      </c>
      <c r="DT253" s="307">
        <f t="shared" si="725"/>
        <v>0</v>
      </c>
      <c r="DU253" s="307"/>
      <c r="DV253" s="307"/>
      <c r="DW253" s="307"/>
      <c r="DX253" s="307">
        <f t="shared" si="726"/>
        <v>0</v>
      </c>
      <c r="DY253" s="228" t="e">
        <f t="shared" ref="DY253:DY254" si="748">DX253/DI253</f>
        <v>#DIV/0!</v>
      </c>
      <c r="DZ253" s="307">
        <v>0</v>
      </c>
      <c r="EA253" s="228" t="e">
        <f t="shared" ref="EA253:EA254" si="749">DZ253/DJ253</f>
        <v>#DIV/0!</v>
      </c>
      <c r="EB253" s="307"/>
      <c r="EC253" s="228">
        <v>0</v>
      </c>
      <c r="ED253" s="307"/>
      <c r="EE253" s="228">
        <v>0</v>
      </c>
      <c r="EF253" s="306">
        <f t="shared" si="712"/>
        <v>0</v>
      </c>
      <c r="EG253" s="227" t="e">
        <f t="shared" si="681"/>
        <v>#DIV/0!</v>
      </c>
      <c r="EH253" s="306">
        <f>CS253-DZ253</f>
        <v>0</v>
      </c>
      <c r="EI253" s="306"/>
      <c r="EJ253" s="307"/>
      <c r="EK253" s="306">
        <f t="shared" ref="EK253:EK254" si="750">ES253</f>
        <v>0</v>
      </c>
      <c r="EL253" s="228" t="e">
        <f t="shared" si="737"/>
        <v>#DIV/0!</v>
      </c>
      <c r="EM253" s="227" t="e">
        <f t="shared" si="669"/>
        <v>#DIV/0!</v>
      </c>
      <c r="EN253" s="228"/>
      <c r="EO253" s="228"/>
      <c r="EP253" s="228"/>
      <c r="EQ253" s="228"/>
      <c r="ER253" s="228"/>
      <c r="ES253" s="306">
        <v>0</v>
      </c>
      <c r="ET253" s="312" t="e">
        <f t="shared" si="738"/>
        <v>#DIV/0!</v>
      </c>
      <c r="EU253" s="306"/>
      <c r="EV253" s="307"/>
      <c r="EW253" s="307"/>
      <c r="EX253" s="307"/>
      <c r="EY253" s="307">
        <f t="shared" si="517"/>
        <v>0</v>
      </c>
      <c r="EZ253" s="228" t="e">
        <f t="shared" si="739"/>
        <v>#DIV/0!</v>
      </c>
      <c r="FA253" s="307">
        <f>DO253-ES253</f>
        <v>0</v>
      </c>
      <c r="FB253" s="307"/>
      <c r="FC253" s="307"/>
      <c r="FD253" s="306">
        <f t="shared" ref="FD253:FD254" si="751">FF253</f>
        <v>0</v>
      </c>
      <c r="FE253" s="312" t="e">
        <f t="shared" si="673"/>
        <v>#DIV/0!</v>
      </c>
      <c r="FF253" s="306">
        <v>0</v>
      </c>
      <c r="FG253" s="312" t="e">
        <f t="shared" si="674"/>
        <v>#DIV/0!</v>
      </c>
      <c r="FH253" s="306"/>
      <c r="FI253" s="312"/>
      <c r="FJ253" s="307"/>
      <c r="FK253" s="307"/>
      <c r="FL253" s="306"/>
      <c r="FM253" s="227" t="e">
        <f t="shared" si="675"/>
        <v>#DIV/0!</v>
      </c>
      <c r="FN253" s="306">
        <v>0</v>
      </c>
      <c r="FO253" s="227" t="e">
        <f t="shared" si="676"/>
        <v>#DIV/0!</v>
      </c>
      <c r="FP253" s="307"/>
      <c r="FQ253" s="307"/>
      <c r="FR253" s="307"/>
      <c r="FS253" s="598"/>
      <c r="FT253" s="306">
        <f t="shared" si="721"/>
        <v>0</v>
      </c>
      <c r="FU253" s="228" t="e">
        <f t="shared" si="682"/>
        <v>#DIV/0!</v>
      </c>
      <c r="FV253" s="306">
        <f t="shared" si="713"/>
        <v>0</v>
      </c>
      <c r="FW253" s="307"/>
      <c r="FX253" s="307"/>
      <c r="FY253" s="307"/>
      <c r="FZ253" s="598"/>
      <c r="GA253" s="317"/>
    </row>
    <row r="254" spans="2:189" s="313" customFormat="1" ht="18" hidden="1" customHeight="1" x14ac:dyDescent="0.25">
      <c r="B254" s="787"/>
      <c r="C254" s="304" t="s">
        <v>340</v>
      </c>
      <c r="D254" s="361"/>
      <c r="E254" s="306"/>
      <c r="F254" s="306"/>
      <c r="G254" s="306"/>
      <c r="H254" s="306"/>
      <c r="I254" s="306"/>
      <c r="J254" s="306"/>
      <c r="K254" s="306"/>
      <c r="L254" s="306"/>
      <c r="M254" s="306"/>
      <c r="N254" s="306"/>
      <c r="O254" s="306"/>
      <c r="P254" s="306"/>
      <c r="Q254" s="307"/>
      <c r="R254" s="307"/>
      <c r="S254" s="307"/>
      <c r="T254" s="307"/>
      <c r="U254" s="307"/>
      <c r="V254" s="307"/>
      <c r="W254" s="307"/>
      <c r="X254" s="307"/>
      <c r="Y254" s="307"/>
      <c r="Z254" s="307"/>
      <c r="AA254" s="307"/>
      <c r="AB254" s="307"/>
      <c r="AC254" s="307"/>
      <c r="AD254" s="307"/>
      <c r="AE254" s="307"/>
      <c r="AF254" s="307"/>
      <c r="AG254" s="307"/>
      <c r="AH254" s="307"/>
      <c r="AI254" s="307"/>
      <c r="AJ254" s="307"/>
      <c r="AK254" s="307"/>
      <c r="AL254" s="307"/>
      <c r="AM254" s="307"/>
      <c r="AN254" s="307"/>
      <c r="AO254" s="595"/>
      <c r="AP254" s="307"/>
      <c r="AQ254" s="307"/>
      <c r="AR254" s="307"/>
      <c r="AS254" s="307"/>
      <c r="AT254" s="307"/>
      <c r="AU254" s="307"/>
      <c r="AV254" s="307"/>
      <c r="AW254" s="307"/>
      <c r="AX254" s="307"/>
      <c r="AY254" s="307"/>
      <c r="AZ254" s="307"/>
      <c r="BA254" s="307"/>
      <c r="BB254" s="307"/>
      <c r="BC254" s="307"/>
      <c r="BD254" s="307"/>
      <c r="BE254" s="307"/>
      <c r="BF254" s="307"/>
      <c r="BG254" s="307"/>
      <c r="BH254" s="307"/>
      <c r="BI254" s="307"/>
      <c r="BJ254" s="307"/>
      <c r="BK254" s="596"/>
      <c r="BL254" s="307"/>
      <c r="BM254" s="307"/>
      <c r="BN254" s="307"/>
      <c r="BO254" s="307"/>
      <c r="BP254" s="307"/>
      <c r="BQ254" s="307"/>
      <c r="BR254" s="307"/>
      <c r="BS254" s="307"/>
      <c r="BT254" s="307"/>
      <c r="BU254" s="307"/>
      <c r="BV254" s="307"/>
      <c r="BW254" s="307"/>
      <c r="BX254" s="307"/>
      <c r="BY254" s="307"/>
      <c r="BZ254" s="307"/>
      <c r="CA254" s="307"/>
      <c r="CB254" s="307"/>
      <c r="CC254" s="307"/>
      <c r="CD254" s="307"/>
      <c r="CE254" s="307"/>
      <c r="CF254" s="307"/>
      <c r="CG254" s="307"/>
      <c r="CH254" s="307"/>
      <c r="CI254" s="307"/>
      <c r="CJ254" s="307"/>
      <c r="CK254" s="307"/>
      <c r="CL254" s="307"/>
      <c r="CM254" s="307"/>
      <c r="CN254" s="307"/>
      <c r="CO254" s="307"/>
      <c r="CP254" s="307"/>
      <c r="CQ254" s="307"/>
      <c r="CR254" s="307"/>
      <c r="CS254" s="307"/>
      <c r="CT254" s="307"/>
      <c r="CU254" s="307"/>
      <c r="CV254" s="307"/>
      <c r="CW254" s="307"/>
      <c r="CX254" s="307"/>
      <c r="CY254" s="307"/>
      <c r="CZ254" s="307"/>
      <c r="DA254" s="307"/>
      <c r="DB254" s="307"/>
      <c r="DC254" s="307"/>
      <c r="DD254" s="307"/>
      <c r="DE254" s="307"/>
      <c r="DF254" s="307"/>
      <c r="DG254" s="307"/>
      <c r="DH254" s="307"/>
      <c r="DI254" s="351">
        <f>DJ254</f>
        <v>167598.71187</v>
      </c>
      <c r="DJ254" s="307">
        <f>'[2]2020_уточн'!$ET$267</f>
        <v>167598.71187</v>
      </c>
      <c r="DK254" s="307"/>
      <c r="DL254" s="307"/>
      <c r="DM254" s="223"/>
      <c r="DN254" s="398"/>
      <c r="DO254" s="307"/>
      <c r="DP254" s="307"/>
      <c r="DQ254" s="307"/>
      <c r="DR254" s="307"/>
      <c r="DS254" s="785"/>
      <c r="DT254" s="307"/>
      <c r="DU254" s="307"/>
      <c r="DV254" s="307"/>
      <c r="DW254" s="307"/>
      <c r="DX254" s="307">
        <f t="shared" si="726"/>
        <v>130625.19132</v>
      </c>
      <c r="DY254" s="228">
        <f t="shared" si="748"/>
        <v>0.77939257326345701</v>
      </c>
      <c r="DZ254" s="307">
        <v>130625.19132</v>
      </c>
      <c r="EA254" s="228">
        <f t="shared" si="749"/>
        <v>0.77939257326345701</v>
      </c>
      <c r="EB254" s="307"/>
      <c r="EC254" s="228">
        <v>0</v>
      </c>
      <c r="ED254" s="307"/>
      <c r="EE254" s="228">
        <v>0</v>
      </c>
      <c r="EF254" s="306">
        <f>EH254</f>
        <v>36973.520550000001</v>
      </c>
      <c r="EG254" s="227">
        <f t="shared" si="681"/>
        <v>0.22060742673654299</v>
      </c>
      <c r="EH254" s="306">
        <f t="shared" ref="EH254:EH255" si="752">DJ254-DZ254</f>
        <v>36973.520550000001</v>
      </c>
      <c r="EI254" s="306"/>
      <c r="EJ254" s="307"/>
      <c r="EK254" s="306">
        <f t="shared" si="750"/>
        <v>130625.19132</v>
      </c>
      <c r="EL254" s="228">
        <f t="shared" si="737"/>
        <v>0.77939257326345701</v>
      </c>
      <c r="EM254" s="227"/>
      <c r="EN254" s="228"/>
      <c r="EO254" s="228"/>
      <c r="EP254" s="228"/>
      <c r="EQ254" s="228"/>
      <c r="ER254" s="228"/>
      <c r="ES254" s="306">
        <v>130625.19132</v>
      </c>
      <c r="ET254" s="312">
        <f t="shared" si="738"/>
        <v>0.77939257326345701</v>
      </c>
      <c r="EU254" s="306"/>
      <c r="EV254" s="307"/>
      <c r="EW254" s="307"/>
      <c r="EX254" s="307"/>
      <c r="EY254" s="307">
        <f>FA254</f>
        <v>36973.520550000001</v>
      </c>
      <c r="EZ254" s="228">
        <f t="shared" si="739"/>
        <v>0.22060742673654299</v>
      </c>
      <c r="FA254" s="307">
        <f>DJ254-ES254</f>
        <v>36973.520550000001</v>
      </c>
      <c r="FB254" s="307"/>
      <c r="FC254" s="307"/>
      <c r="FD254" s="306">
        <f t="shared" si="751"/>
        <v>167598.71187</v>
      </c>
      <c r="FE254" s="312">
        <f t="shared" si="673"/>
        <v>1</v>
      </c>
      <c r="FF254" s="306">
        <v>167598.71187</v>
      </c>
      <c r="FG254" s="312">
        <f t="shared" si="674"/>
        <v>1</v>
      </c>
      <c r="FH254" s="306"/>
      <c r="FI254" s="312"/>
      <c r="FJ254" s="307"/>
      <c r="FK254" s="307"/>
      <c r="FL254" s="306"/>
      <c r="FM254" s="227">
        <f t="shared" si="675"/>
        <v>0</v>
      </c>
      <c r="FN254" s="306"/>
      <c r="FO254" s="227"/>
      <c r="FP254" s="307"/>
      <c r="FQ254" s="307"/>
      <c r="FR254" s="307"/>
      <c r="FS254" s="598"/>
      <c r="FT254" s="306">
        <f t="shared" si="721"/>
        <v>0</v>
      </c>
      <c r="FU254" s="228">
        <f t="shared" si="682"/>
        <v>0</v>
      </c>
      <c r="FV254" s="306">
        <f t="shared" si="713"/>
        <v>0</v>
      </c>
      <c r="FW254" s="307"/>
      <c r="FX254" s="307"/>
      <c r="FY254" s="307"/>
      <c r="FZ254" s="598"/>
      <c r="GA254" s="317"/>
    </row>
    <row r="255" spans="2:189" s="313" customFormat="1" ht="23.4" hidden="1" customHeight="1" x14ac:dyDescent="0.25">
      <c r="B255" s="787"/>
      <c r="C255" s="304" t="s">
        <v>192</v>
      </c>
      <c r="D255" s="361"/>
      <c r="E255" s="306">
        <f t="shared" si="741"/>
        <v>0</v>
      </c>
      <c r="F255" s="306"/>
      <c r="G255" s="306"/>
      <c r="H255" s="306">
        <f t="shared" si="742"/>
        <v>700</v>
      </c>
      <c r="I255" s="306">
        <f>L255-F255</f>
        <v>700</v>
      </c>
      <c r="J255" s="306">
        <f>M255-G255</f>
        <v>0</v>
      </c>
      <c r="K255" s="306">
        <f t="shared" si="743"/>
        <v>700</v>
      </c>
      <c r="L255" s="306">
        <v>700</v>
      </c>
      <c r="M255" s="306"/>
      <c r="N255" s="306">
        <f t="shared" si="744"/>
        <v>0</v>
      </c>
      <c r="O255" s="306">
        <f>R255-L255</f>
        <v>0</v>
      </c>
      <c r="P255" s="306">
        <f>S255-M255</f>
        <v>0</v>
      </c>
      <c r="Q255" s="307">
        <f t="shared" si="745"/>
        <v>700</v>
      </c>
      <c r="R255" s="307">
        <v>700</v>
      </c>
      <c r="S255" s="307"/>
      <c r="T255" s="307">
        <f t="shared" si="746"/>
        <v>0</v>
      </c>
      <c r="U255" s="307"/>
      <c r="V255" s="307"/>
      <c r="W255" s="307">
        <f t="shared" si="747"/>
        <v>3986.1802899999998</v>
      </c>
      <c r="X255" s="307">
        <f>AA255-U255</f>
        <v>3986.1802899999998</v>
      </c>
      <c r="Y255" s="307">
        <f>AB255-V255</f>
        <v>0</v>
      </c>
      <c r="Z255" s="307">
        <f>AA255+AB255</f>
        <v>3986.1802899999998</v>
      </c>
      <c r="AA255" s="307">
        <v>3986.1802899999998</v>
      </c>
      <c r="AB255" s="307"/>
      <c r="AC255" s="307">
        <f>AD255+AE255</f>
        <v>0</v>
      </c>
      <c r="AD255" s="307"/>
      <c r="AE255" s="307"/>
      <c r="AF255" s="307">
        <f>AG255+AH255</f>
        <v>3986.1802899999998</v>
      </c>
      <c r="AG255" s="307">
        <f>AA255+AD255</f>
        <v>3986.1802899999998</v>
      </c>
      <c r="AH255" s="307"/>
      <c r="AI255" s="307"/>
      <c r="AJ255" s="307"/>
      <c r="AK255" s="307">
        <f t="shared" si="735"/>
        <v>3986.1802899999998</v>
      </c>
      <c r="AL255" s="307">
        <f t="shared" si="735"/>
        <v>0</v>
      </c>
      <c r="AM255" s="307"/>
      <c r="AN255" s="307"/>
      <c r="AO255" s="595">
        <v>1</v>
      </c>
      <c r="AP255" s="307"/>
      <c r="AQ255" s="307"/>
      <c r="AR255" s="307">
        <f>AF255-AP255</f>
        <v>3986.1802899999998</v>
      </c>
      <c r="AS255" s="307">
        <f>AT255+AU255</f>
        <v>2000</v>
      </c>
      <c r="AT255" s="307">
        <v>2000</v>
      </c>
      <c r="AU255" s="307"/>
      <c r="AV255" s="307">
        <f>AW255+AX255</f>
        <v>-2000</v>
      </c>
      <c r="AW255" s="307">
        <f>AZ255-AT255</f>
        <v>-2000</v>
      </c>
      <c r="AX255" s="307">
        <f>BA255-AU255</f>
        <v>0</v>
      </c>
      <c r="AY255" s="307">
        <f>AZ255+BA255</f>
        <v>0</v>
      </c>
      <c r="AZ255" s="307">
        <v>0</v>
      </c>
      <c r="BA255" s="307"/>
      <c r="BB255" s="307">
        <f>BC255+BD255</f>
        <v>0</v>
      </c>
      <c r="BC255" s="307"/>
      <c r="BD255" s="307"/>
      <c r="BE255" s="307">
        <f>BF255+BG255</f>
        <v>0</v>
      </c>
      <c r="BF255" s="307">
        <f>BW255-BC255</f>
        <v>0</v>
      </c>
      <c r="BG255" s="307">
        <f>BX255-BD255</f>
        <v>0</v>
      </c>
      <c r="BH255" s="307">
        <f>BI255+BJ255</f>
        <v>0</v>
      </c>
      <c r="BI255" s="307">
        <v>0</v>
      </c>
      <c r="BJ255" s="307"/>
      <c r="BK255" s="596">
        <v>1</v>
      </c>
      <c r="BL255" s="307">
        <f t="shared" si="728"/>
        <v>0</v>
      </c>
      <c r="BM255" s="307"/>
      <c r="BN255" s="307"/>
      <c r="BO255" s="307"/>
      <c r="BP255" s="307"/>
      <c r="BQ255" s="307"/>
      <c r="BR255" s="307"/>
      <c r="BS255" s="307">
        <f>BT255+BU255</f>
        <v>0</v>
      </c>
      <c r="BT255" s="307">
        <v>0</v>
      </c>
      <c r="BU255" s="307"/>
      <c r="BV255" s="307">
        <f>BW255+BX255</f>
        <v>0</v>
      </c>
      <c r="BW255" s="307"/>
      <c r="BX255" s="307"/>
      <c r="BY255" s="307">
        <f>BZ255+CA255</f>
        <v>0</v>
      </c>
      <c r="BZ255" s="307">
        <f>CC255-BW255</f>
        <v>0</v>
      </c>
      <c r="CA255" s="307">
        <f>CD255-BX255</f>
        <v>0</v>
      </c>
      <c r="CB255" s="307">
        <f>CC255+CD255</f>
        <v>0</v>
      </c>
      <c r="CC255" s="307"/>
      <c r="CD255" s="307"/>
      <c r="CE255" s="307">
        <v>1</v>
      </c>
      <c r="CF255" s="307">
        <f t="shared" si="710"/>
        <v>0</v>
      </c>
      <c r="CG255" s="307"/>
      <c r="CH255" s="307">
        <f>CI255+CJ255</f>
        <v>2000</v>
      </c>
      <c r="CI255" s="307">
        <v>2000</v>
      </c>
      <c r="CJ255" s="307"/>
      <c r="CK255" s="307">
        <f>CL255+CM255</f>
        <v>-2000</v>
      </c>
      <c r="CL255" s="307">
        <f>CR255-CI255</f>
        <v>-2000</v>
      </c>
      <c r="CM255" s="307">
        <f>CS255-CJ255</f>
        <v>0</v>
      </c>
      <c r="CN255" s="307">
        <f>CO255+CP255</f>
        <v>2000</v>
      </c>
      <c r="CO255" s="307">
        <f>FT255-CL255</f>
        <v>2000</v>
      </c>
      <c r="CP255" s="307">
        <f>FU255-CM255</f>
        <v>0</v>
      </c>
      <c r="CQ255" s="307">
        <f>CR255+CS255</f>
        <v>0</v>
      </c>
      <c r="CR255" s="307"/>
      <c r="CS255" s="307"/>
      <c r="CT255" s="307">
        <f>CU255+CV255</f>
        <v>0</v>
      </c>
      <c r="CU255" s="307"/>
      <c r="CV255" s="307"/>
      <c r="CW255" s="307">
        <f>CX255+CY255</f>
        <v>0</v>
      </c>
      <c r="CX255" s="307">
        <v>0</v>
      </c>
      <c r="CY255" s="307"/>
      <c r="CZ255" s="307">
        <f>DA255+DB255</f>
        <v>0</v>
      </c>
      <c r="DA255" s="307"/>
      <c r="DB255" s="307"/>
      <c r="DC255" s="307"/>
      <c r="DD255" s="307"/>
      <c r="DE255" s="307"/>
      <c r="DF255" s="307">
        <f>DG255+DH255</f>
        <v>4170.52916</v>
      </c>
      <c r="DG255" s="307">
        <f>DJ255-CX255</f>
        <v>4170.52916</v>
      </c>
      <c r="DH255" s="307"/>
      <c r="DI255" s="351">
        <f t="shared" si="678"/>
        <v>4170.52916</v>
      </c>
      <c r="DJ255" s="307">
        <v>4170.52916</v>
      </c>
      <c r="DK255" s="307"/>
      <c r="DL255" s="307"/>
      <c r="DM255" s="223">
        <f t="shared" si="679"/>
        <v>0</v>
      </c>
      <c r="DN255" s="398">
        <f t="shared" si="680"/>
        <v>0</v>
      </c>
      <c r="DO255" s="307">
        <v>0</v>
      </c>
      <c r="DP255" s="307"/>
      <c r="DQ255" s="307"/>
      <c r="DR255" s="307">
        <f t="shared" si="720"/>
        <v>4170.52916</v>
      </c>
      <c r="DS255" s="785">
        <f t="shared" si="696"/>
        <v>1</v>
      </c>
      <c r="DT255" s="307">
        <f t="shared" si="725"/>
        <v>4170.52916</v>
      </c>
      <c r="DU255" s="307"/>
      <c r="DV255" s="307"/>
      <c r="DW255" s="307"/>
      <c r="DX255" s="307">
        <f t="shared" si="726"/>
        <v>980.15855999999997</v>
      </c>
      <c r="DY255" s="228">
        <f>DX255/DI255</f>
        <v>0.23502019105892066</v>
      </c>
      <c r="DZ255" s="307">
        <v>980.15855999999997</v>
      </c>
      <c r="EA255" s="228">
        <f>DZ255/DJ255</f>
        <v>0.23502019105892066</v>
      </c>
      <c r="EB255" s="307"/>
      <c r="EC255" s="228">
        <v>0</v>
      </c>
      <c r="ED255" s="307"/>
      <c r="EE255" s="228">
        <v>0</v>
      </c>
      <c r="EF255" s="306">
        <f t="shared" ref="EF255" si="753">EH255+EI255+EJ255</f>
        <v>3190.3706000000002</v>
      </c>
      <c r="EG255" s="227">
        <f t="shared" si="681"/>
        <v>0.76497980894107931</v>
      </c>
      <c r="EH255" s="306">
        <f t="shared" si="752"/>
        <v>3190.3706000000002</v>
      </c>
      <c r="EI255" s="306"/>
      <c r="EJ255" s="307"/>
      <c r="EK255" s="306">
        <f>ES255+EX255</f>
        <v>980.15855999999997</v>
      </c>
      <c r="EL255" s="228">
        <f t="shared" si="737"/>
        <v>0.23502019105892066</v>
      </c>
      <c r="EM255" s="227" t="e">
        <f>EK255/DM255</f>
        <v>#DIV/0!</v>
      </c>
      <c r="EN255" s="228"/>
      <c r="EO255" s="228"/>
      <c r="EP255" s="228"/>
      <c r="EQ255" s="228"/>
      <c r="ER255" s="228"/>
      <c r="ES255" s="306">
        <f>DZ255</f>
        <v>980.15855999999997</v>
      </c>
      <c r="ET255" s="312">
        <f t="shared" si="738"/>
        <v>0.23502019105892066</v>
      </c>
      <c r="EU255" s="306"/>
      <c r="EV255" s="307"/>
      <c r="EW255" s="307"/>
      <c r="EX255" s="307"/>
      <c r="EY255" s="307">
        <f t="shared" si="517"/>
        <v>3190.3706000000002</v>
      </c>
      <c r="EZ255" s="228">
        <f t="shared" si="739"/>
        <v>0.76497980894107931</v>
      </c>
      <c r="FA255" s="307">
        <f>DJ255-ES255</f>
        <v>3190.3706000000002</v>
      </c>
      <c r="FB255" s="307"/>
      <c r="FC255" s="307"/>
      <c r="FD255" s="306">
        <f>FF255</f>
        <v>3830.1545599999999</v>
      </c>
      <c r="FE255" s="312">
        <f t="shared" si="673"/>
        <v>0.91838575227705632</v>
      </c>
      <c r="FF255" s="306">
        <v>3830.1545599999999</v>
      </c>
      <c r="FG255" s="312">
        <f t="shared" si="674"/>
        <v>0.91838575227705632</v>
      </c>
      <c r="FH255" s="306"/>
      <c r="FI255" s="312"/>
      <c r="FJ255" s="307"/>
      <c r="FK255" s="307"/>
      <c r="FL255" s="306"/>
      <c r="FM255" s="227">
        <f t="shared" si="675"/>
        <v>0</v>
      </c>
      <c r="FN255" s="306">
        <v>0</v>
      </c>
      <c r="FO255" s="227">
        <f>FN255/DJ255</f>
        <v>0</v>
      </c>
      <c r="FP255" s="307"/>
      <c r="FQ255" s="307"/>
      <c r="FR255" s="307"/>
      <c r="FS255" s="598"/>
      <c r="FT255" s="306">
        <f t="shared" si="721"/>
        <v>0</v>
      </c>
      <c r="FU255" s="228">
        <f t="shared" si="682"/>
        <v>0</v>
      </c>
      <c r="FV255" s="306">
        <f t="shared" si="713"/>
        <v>0</v>
      </c>
      <c r="FW255" s="307"/>
      <c r="FX255" s="307"/>
      <c r="FY255" s="307"/>
      <c r="FZ255" s="598"/>
      <c r="GA255" s="317"/>
    </row>
    <row r="256" spans="2:189" s="313" customFormat="1" ht="45" hidden="1" customHeight="1" x14ac:dyDescent="0.25">
      <c r="B256" s="787"/>
      <c r="C256" s="314" t="s">
        <v>417</v>
      </c>
      <c r="D256" s="361"/>
      <c r="E256" s="306"/>
      <c r="F256" s="306"/>
      <c r="G256" s="306"/>
      <c r="H256" s="306"/>
      <c r="I256" s="306"/>
      <c r="J256" s="306"/>
      <c r="K256" s="306"/>
      <c r="L256" s="306"/>
      <c r="M256" s="306"/>
      <c r="N256" s="306"/>
      <c r="O256" s="306"/>
      <c r="P256" s="306"/>
      <c r="Q256" s="307"/>
      <c r="R256" s="307"/>
      <c r="S256" s="307"/>
      <c r="T256" s="307"/>
      <c r="U256" s="307"/>
      <c r="V256" s="307"/>
      <c r="W256" s="307"/>
      <c r="X256" s="307"/>
      <c r="Y256" s="307"/>
      <c r="Z256" s="307"/>
      <c r="AA256" s="307"/>
      <c r="AB256" s="307"/>
      <c r="AC256" s="307"/>
      <c r="AD256" s="307"/>
      <c r="AE256" s="307"/>
      <c r="AF256" s="307"/>
      <c r="AG256" s="307"/>
      <c r="AH256" s="307"/>
      <c r="AI256" s="307"/>
      <c r="AJ256" s="307"/>
      <c r="AK256" s="307"/>
      <c r="AL256" s="307"/>
      <c r="AM256" s="307"/>
      <c r="AN256" s="307"/>
      <c r="AO256" s="595"/>
      <c r="AP256" s="307"/>
      <c r="AQ256" s="307"/>
      <c r="AR256" s="307"/>
      <c r="AS256" s="307"/>
      <c r="AT256" s="307"/>
      <c r="AU256" s="307"/>
      <c r="AV256" s="307"/>
      <c r="AW256" s="307"/>
      <c r="AX256" s="307"/>
      <c r="AY256" s="307"/>
      <c r="AZ256" s="307"/>
      <c r="BA256" s="307"/>
      <c r="BB256" s="307"/>
      <c r="BC256" s="307"/>
      <c r="BD256" s="307"/>
      <c r="BE256" s="307"/>
      <c r="BF256" s="307"/>
      <c r="BG256" s="307"/>
      <c r="BH256" s="307"/>
      <c r="BI256" s="307"/>
      <c r="BJ256" s="307"/>
      <c r="BK256" s="596"/>
      <c r="BL256" s="307"/>
      <c r="BM256" s="307"/>
      <c r="BN256" s="307"/>
      <c r="BO256" s="307"/>
      <c r="BP256" s="307"/>
      <c r="BQ256" s="307"/>
      <c r="BR256" s="307"/>
      <c r="BS256" s="307"/>
      <c r="BT256" s="307"/>
      <c r="BU256" s="307"/>
      <c r="BV256" s="307"/>
      <c r="BW256" s="307"/>
      <c r="BX256" s="307"/>
      <c r="BY256" s="307"/>
      <c r="BZ256" s="307"/>
      <c r="CA256" s="307"/>
      <c r="CB256" s="307"/>
      <c r="CC256" s="307"/>
      <c r="CD256" s="307"/>
      <c r="CE256" s="307"/>
      <c r="CF256" s="307"/>
      <c r="CG256" s="307"/>
      <c r="CH256" s="307"/>
      <c r="CI256" s="307"/>
      <c r="CJ256" s="307"/>
      <c r="CK256" s="307"/>
      <c r="CL256" s="307"/>
      <c r="CM256" s="307"/>
      <c r="CN256" s="307"/>
      <c r="CO256" s="307"/>
      <c r="CP256" s="307"/>
      <c r="CQ256" s="307"/>
      <c r="CR256" s="307"/>
      <c r="CS256" s="307"/>
      <c r="CT256" s="307"/>
      <c r="CU256" s="307"/>
      <c r="CV256" s="307"/>
      <c r="CW256" s="307"/>
      <c r="CX256" s="307"/>
      <c r="CY256" s="307"/>
      <c r="CZ256" s="307"/>
      <c r="DA256" s="307"/>
      <c r="DB256" s="307"/>
      <c r="DC256" s="307"/>
      <c r="DD256" s="307"/>
      <c r="DE256" s="307"/>
      <c r="DF256" s="307"/>
      <c r="DG256" s="307"/>
      <c r="DH256" s="307"/>
      <c r="DI256" s="351">
        <f t="shared" si="678"/>
        <v>0</v>
      </c>
      <c r="DJ256" s="307">
        <f>DJ257+DJ258</f>
        <v>0</v>
      </c>
      <c r="DK256" s="307"/>
      <c r="DL256" s="307"/>
      <c r="DM256" s="223"/>
      <c r="DN256" s="398"/>
      <c r="DO256" s="307"/>
      <c r="DP256" s="307"/>
      <c r="DQ256" s="307"/>
      <c r="DR256" s="307"/>
      <c r="DS256" s="785"/>
      <c r="DT256" s="307"/>
      <c r="DU256" s="307"/>
      <c r="DV256" s="307"/>
      <c r="DW256" s="307"/>
      <c r="DX256" s="307"/>
      <c r="DY256" s="228"/>
      <c r="DZ256" s="307"/>
      <c r="EA256" s="228"/>
      <c r="EB256" s="307"/>
      <c r="EC256" s="228"/>
      <c r="ED256" s="307"/>
      <c r="EE256" s="228"/>
      <c r="EF256" s="306">
        <f>EH256</f>
        <v>0</v>
      </c>
      <c r="EG256" s="227" t="e">
        <f t="shared" si="681"/>
        <v>#DIV/0!</v>
      </c>
      <c r="EH256" s="306">
        <f>EH257</f>
        <v>0</v>
      </c>
      <c r="EI256" s="306"/>
      <c r="EJ256" s="307"/>
      <c r="EK256" s="306">
        <f>ES256</f>
        <v>0</v>
      </c>
      <c r="EL256" s="228" t="e">
        <f t="shared" si="737"/>
        <v>#DIV/0!</v>
      </c>
      <c r="EM256" s="227"/>
      <c r="EN256" s="228"/>
      <c r="EO256" s="228"/>
      <c r="EP256" s="228"/>
      <c r="EQ256" s="228"/>
      <c r="ER256" s="228"/>
      <c r="ES256" s="306">
        <f>ES257+ES258</f>
        <v>0</v>
      </c>
      <c r="ET256" s="312" t="e">
        <f t="shared" si="738"/>
        <v>#DIV/0!</v>
      </c>
      <c r="EU256" s="306"/>
      <c r="EV256" s="307"/>
      <c r="EW256" s="307"/>
      <c r="EX256" s="307"/>
      <c r="EY256" s="307">
        <f>FA256</f>
        <v>0</v>
      </c>
      <c r="EZ256" s="228" t="e">
        <f t="shared" si="739"/>
        <v>#DIV/0!</v>
      </c>
      <c r="FA256" s="307">
        <f>FA257</f>
        <v>0</v>
      </c>
      <c r="FB256" s="307"/>
      <c r="FC256" s="307"/>
      <c r="FD256" s="306"/>
      <c r="FE256" s="312"/>
      <c r="FF256" s="306"/>
      <c r="FG256" s="312"/>
      <c r="FH256" s="306"/>
      <c r="FI256" s="312"/>
      <c r="FJ256" s="307"/>
      <c r="FK256" s="307"/>
      <c r="FL256" s="306"/>
      <c r="FM256" s="227"/>
      <c r="FN256" s="306"/>
      <c r="FO256" s="227"/>
      <c r="FP256" s="307"/>
      <c r="FQ256" s="307"/>
      <c r="FR256" s="307"/>
      <c r="FS256" s="598"/>
      <c r="FT256" s="306">
        <f t="shared" si="721"/>
        <v>0</v>
      </c>
      <c r="FU256" s="228">
        <v>0</v>
      </c>
      <c r="FV256" s="306">
        <f t="shared" si="713"/>
        <v>0</v>
      </c>
      <c r="FW256" s="307"/>
      <c r="FX256" s="307"/>
      <c r="FY256" s="307"/>
      <c r="FZ256" s="598"/>
      <c r="GA256" s="317"/>
    </row>
    <row r="257" spans="2:183" s="313" customFormat="1" ht="23.4" hidden="1" customHeight="1" x14ac:dyDescent="0.25">
      <c r="B257" s="787"/>
      <c r="C257" s="304" t="s">
        <v>340</v>
      </c>
      <c r="D257" s="361"/>
      <c r="E257" s="306"/>
      <c r="F257" s="306"/>
      <c r="G257" s="306"/>
      <c r="H257" s="306"/>
      <c r="I257" s="306"/>
      <c r="J257" s="306"/>
      <c r="K257" s="306"/>
      <c r="L257" s="306"/>
      <c r="M257" s="306"/>
      <c r="N257" s="306"/>
      <c r="O257" s="306"/>
      <c r="P257" s="306"/>
      <c r="Q257" s="307"/>
      <c r="R257" s="307"/>
      <c r="S257" s="307"/>
      <c r="T257" s="307"/>
      <c r="U257" s="307"/>
      <c r="V257" s="307"/>
      <c r="W257" s="307"/>
      <c r="X257" s="307"/>
      <c r="Y257" s="307"/>
      <c r="Z257" s="307"/>
      <c r="AA257" s="307"/>
      <c r="AB257" s="307"/>
      <c r="AC257" s="307"/>
      <c r="AD257" s="307"/>
      <c r="AE257" s="307"/>
      <c r="AF257" s="307"/>
      <c r="AG257" s="307"/>
      <c r="AH257" s="307"/>
      <c r="AI257" s="307"/>
      <c r="AJ257" s="307"/>
      <c r="AK257" s="307"/>
      <c r="AL257" s="307"/>
      <c r="AM257" s="307"/>
      <c r="AN257" s="307"/>
      <c r="AO257" s="595"/>
      <c r="AP257" s="307"/>
      <c r="AQ257" s="307"/>
      <c r="AR257" s="307"/>
      <c r="AS257" s="307"/>
      <c r="AT257" s="307"/>
      <c r="AU257" s="307"/>
      <c r="AV257" s="307"/>
      <c r="AW257" s="307"/>
      <c r="AX257" s="307"/>
      <c r="AY257" s="307"/>
      <c r="AZ257" s="307"/>
      <c r="BA257" s="307"/>
      <c r="BB257" s="307"/>
      <c r="BC257" s="307"/>
      <c r="BD257" s="307"/>
      <c r="BE257" s="307"/>
      <c r="BF257" s="307"/>
      <c r="BG257" s="307"/>
      <c r="BH257" s="307"/>
      <c r="BI257" s="307"/>
      <c r="BJ257" s="307"/>
      <c r="BK257" s="596"/>
      <c r="BL257" s="307"/>
      <c r="BM257" s="307"/>
      <c r="BN257" s="307"/>
      <c r="BO257" s="307"/>
      <c r="BP257" s="307"/>
      <c r="BQ257" s="307"/>
      <c r="BR257" s="307"/>
      <c r="BS257" s="307"/>
      <c r="BT257" s="307"/>
      <c r="BU257" s="307"/>
      <c r="BV257" s="307"/>
      <c r="BW257" s="307"/>
      <c r="BX257" s="307"/>
      <c r="BY257" s="307"/>
      <c r="BZ257" s="307"/>
      <c r="CA257" s="307"/>
      <c r="CB257" s="307"/>
      <c r="CC257" s="307"/>
      <c r="CD257" s="307"/>
      <c r="CE257" s="307"/>
      <c r="CF257" s="307"/>
      <c r="CG257" s="307"/>
      <c r="CH257" s="307"/>
      <c r="CI257" s="307"/>
      <c r="CJ257" s="307"/>
      <c r="CK257" s="307"/>
      <c r="CL257" s="307"/>
      <c r="CM257" s="307"/>
      <c r="CN257" s="307"/>
      <c r="CO257" s="307"/>
      <c r="CP257" s="307"/>
      <c r="CQ257" s="307"/>
      <c r="CR257" s="307"/>
      <c r="CS257" s="307"/>
      <c r="CT257" s="307"/>
      <c r="CU257" s="307"/>
      <c r="CV257" s="307"/>
      <c r="CW257" s="307"/>
      <c r="CX257" s="307"/>
      <c r="CY257" s="307"/>
      <c r="CZ257" s="307"/>
      <c r="DA257" s="307"/>
      <c r="DB257" s="307"/>
      <c r="DC257" s="307"/>
      <c r="DD257" s="307"/>
      <c r="DE257" s="307"/>
      <c r="DF257" s="307"/>
      <c r="DG257" s="307"/>
      <c r="DH257" s="307"/>
      <c r="DI257" s="351">
        <f t="shared" si="678"/>
        <v>0</v>
      </c>
      <c r="DJ257" s="307">
        <v>0</v>
      </c>
      <c r="DK257" s="307"/>
      <c r="DL257" s="307"/>
      <c r="DM257" s="223"/>
      <c r="DN257" s="398"/>
      <c r="DO257" s="307"/>
      <c r="DP257" s="307"/>
      <c r="DQ257" s="307"/>
      <c r="DR257" s="307"/>
      <c r="DS257" s="785"/>
      <c r="DT257" s="307"/>
      <c r="DU257" s="307"/>
      <c r="DV257" s="307"/>
      <c r="DW257" s="307"/>
      <c r="DX257" s="307"/>
      <c r="DY257" s="228"/>
      <c r="DZ257" s="307"/>
      <c r="EA257" s="228"/>
      <c r="EB257" s="307"/>
      <c r="EC257" s="228"/>
      <c r="ED257" s="307"/>
      <c r="EE257" s="228"/>
      <c r="EF257" s="306">
        <f>EH257</f>
        <v>0</v>
      </c>
      <c r="EG257" s="227" t="e">
        <f t="shared" si="681"/>
        <v>#DIV/0!</v>
      </c>
      <c r="EH257" s="306">
        <f>DJ257-DZ257</f>
        <v>0</v>
      </c>
      <c r="EI257" s="306"/>
      <c r="EJ257" s="307"/>
      <c r="EK257" s="306">
        <f>ES257</f>
        <v>0</v>
      </c>
      <c r="EL257" s="228" t="e">
        <f t="shared" si="737"/>
        <v>#DIV/0!</v>
      </c>
      <c r="EM257" s="227"/>
      <c r="EN257" s="228"/>
      <c r="EO257" s="228"/>
      <c r="EP257" s="228"/>
      <c r="EQ257" s="228"/>
      <c r="ER257" s="228"/>
      <c r="ES257" s="306">
        <v>0</v>
      </c>
      <c r="ET257" s="312" t="e">
        <f t="shared" si="738"/>
        <v>#DIV/0!</v>
      </c>
      <c r="EU257" s="306"/>
      <c r="EV257" s="307"/>
      <c r="EW257" s="307"/>
      <c r="EX257" s="307"/>
      <c r="EY257" s="307">
        <f>FA257</f>
        <v>0</v>
      </c>
      <c r="EZ257" s="228" t="e">
        <f t="shared" si="739"/>
        <v>#DIV/0!</v>
      </c>
      <c r="FA257" s="307">
        <f>DJ257-ES257</f>
        <v>0</v>
      </c>
      <c r="FB257" s="307"/>
      <c r="FC257" s="307"/>
      <c r="FD257" s="306"/>
      <c r="FE257" s="312"/>
      <c r="FF257" s="306"/>
      <c r="FG257" s="312"/>
      <c r="FH257" s="306"/>
      <c r="FI257" s="312"/>
      <c r="FJ257" s="307"/>
      <c r="FK257" s="307"/>
      <c r="FL257" s="306"/>
      <c r="FM257" s="227"/>
      <c r="FN257" s="306"/>
      <c r="FO257" s="227"/>
      <c r="FP257" s="307"/>
      <c r="FQ257" s="307"/>
      <c r="FR257" s="307"/>
      <c r="FS257" s="598"/>
      <c r="FT257" s="306">
        <f t="shared" si="721"/>
        <v>0</v>
      </c>
      <c r="FU257" s="228">
        <v>0</v>
      </c>
      <c r="FV257" s="306">
        <f t="shared" si="713"/>
        <v>0</v>
      </c>
      <c r="FW257" s="307"/>
      <c r="FX257" s="307"/>
      <c r="FY257" s="307"/>
      <c r="FZ257" s="598"/>
      <c r="GA257" s="317"/>
    </row>
    <row r="258" spans="2:183" s="313" customFormat="1" ht="23.4" hidden="1" customHeight="1" x14ac:dyDescent="0.25">
      <c r="B258" s="787"/>
      <c r="C258" s="304" t="s">
        <v>192</v>
      </c>
      <c r="D258" s="361"/>
      <c r="E258" s="306"/>
      <c r="F258" s="306"/>
      <c r="G258" s="306"/>
      <c r="H258" s="306"/>
      <c r="I258" s="306"/>
      <c r="J258" s="306"/>
      <c r="K258" s="306"/>
      <c r="L258" s="306"/>
      <c r="M258" s="306"/>
      <c r="N258" s="306"/>
      <c r="O258" s="306"/>
      <c r="P258" s="306"/>
      <c r="Q258" s="307"/>
      <c r="R258" s="307"/>
      <c r="S258" s="307"/>
      <c r="T258" s="307"/>
      <c r="U258" s="307"/>
      <c r="V258" s="307"/>
      <c r="W258" s="307"/>
      <c r="X258" s="307"/>
      <c r="Y258" s="307"/>
      <c r="Z258" s="307"/>
      <c r="AA258" s="307"/>
      <c r="AB258" s="307"/>
      <c r="AC258" s="307"/>
      <c r="AD258" s="307"/>
      <c r="AE258" s="307"/>
      <c r="AF258" s="307"/>
      <c r="AG258" s="307"/>
      <c r="AH258" s="307"/>
      <c r="AI258" s="307"/>
      <c r="AJ258" s="307"/>
      <c r="AK258" s="307"/>
      <c r="AL258" s="307"/>
      <c r="AM258" s="307"/>
      <c r="AN258" s="307"/>
      <c r="AO258" s="595"/>
      <c r="AP258" s="307"/>
      <c r="AQ258" s="307"/>
      <c r="AR258" s="307"/>
      <c r="AS258" s="307"/>
      <c r="AT258" s="307"/>
      <c r="AU258" s="307"/>
      <c r="AV258" s="307"/>
      <c r="AW258" s="307"/>
      <c r="AX258" s="307"/>
      <c r="AY258" s="307"/>
      <c r="AZ258" s="307"/>
      <c r="BA258" s="307"/>
      <c r="BB258" s="307"/>
      <c r="BC258" s="307"/>
      <c r="BD258" s="307"/>
      <c r="BE258" s="307"/>
      <c r="BF258" s="307"/>
      <c r="BG258" s="307"/>
      <c r="BH258" s="307"/>
      <c r="BI258" s="307"/>
      <c r="BJ258" s="307"/>
      <c r="BK258" s="596"/>
      <c r="BL258" s="307"/>
      <c r="BM258" s="307"/>
      <c r="BN258" s="307"/>
      <c r="BO258" s="307"/>
      <c r="BP258" s="307"/>
      <c r="BQ258" s="307"/>
      <c r="BR258" s="307"/>
      <c r="BS258" s="307"/>
      <c r="BT258" s="307"/>
      <c r="BU258" s="307"/>
      <c r="BV258" s="307"/>
      <c r="BW258" s="307"/>
      <c r="BX258" s="307"/>
      <c r="BY258" s="307"/>
      <c r="BZ258" s="307"/>
      <c r="CA258" s="307"/>
      <c r="CB258" s="307"/>
      <c r="CC258" s="307"/>
      <c r="CD258" s="307"/>
      <c r="CE258" s="307"/>
      <c r="CF258" s="307"/>
      <c r="CG258" s="307"/>
      <c r="CH258" s="307"/>
      <c r="CI258" s="307"/>
      <c r="CJ258" s="307"/>
      <c r="CK258" s="307"/>
      <c r="CL258" s="307"/>
      <c r="CM258" s="307"/>
      <c r="CN258" s="307"/>
      <c r="CO258" s="307"/>
      <c r="CP258" s="307"/>
      <c r="CQ258" s="307"/>
      <c r="CR258" s="307"/>
      <c r="CS258" s="307"/>
      <c r="CT258" s="307"/>
      <c r="CU258" s="307"/>
      <c r="CV258" s="307"/>
      <c r="CW258" s="307"/>
      <c r="CX258" s="307"/>
      <c r="CY258" s="307"/>
      <c r="CZ258" s="307"/>
      <c r="DA258" s="307"/>
      <c r="DB258" s="307"/>
      <c r="DC258" s="307"/>
      <c r="DD258" s="307"/>
      <c r="DE258" s="307"/>
      <c r="DF258" s="307"/>
      <c r="DG258" s="307"/>
      <c r="DH258" s="307"/>
      <c r="DI258" s="351">
        <f t="shared" si="678"/>
        <v>0</v>
      </c>
      <c r="DJ258" s="307">
        <v>0</v>
      </c>
      <c r="DK258" s="307"/>
      <c r="DL258" s="307"/>
      <c r="DM258" s="223"/>
      <c r="DN258" s="398"/>
      <c r="DO258" s="307"/>
      <c r="DP258" s="307"/>
      <c r="DQ258" s="307"/>
      <c r="DR258" s="307"/>
      <c r="DS258" s="785"/>
      <c r="DT258" s="307"/>
      <c r="DU258" s="307"/>
      <c r="DV258" s="307"/>
      <c r="DW258" s="307"/>
      <c r="DX258" s="307"/>
      <c r="DY258" s="228"/>
      <c r="DZ258" s="307"/>
      <c r="EA258" s="228"/>
      <c r="EB258" s="307"/>
      <c r="EC258" s="228"/>
      <c r="ED258" s="307"/>
      <c r="EE258" s="228"/>
      <c r="EF258" s="306"/>
      <c r="EG258" s="227" t="e">
        <f t="shared" si="681"/>
        <v>#DIV/0!</v>
      </c>
      <c r="EH258" s="306"/>
      <c r="EI258" s="306"/>
      <c r="EJ258" s="307"/>
      <c r="EK258" s="306">
        <f>ES258</f>
        <v>0</v>
      </c>
      <c r="EL258" s="228" t="e">
        <f t="shared" si="737"/>
        <v>#DIV/0!</v>
      </c>
      <c r="EM258" s="227"/>
      <c r="EN258" s="228"/>
      <c r="EO258" s="228"/>
      <c r="EP258" s="228"/>
      <c r="EQ258" s="228"/>
      <c r="ER258" s="228"/>
      <c r="ES258" s="306">
        <v>0</v>
      </c>
      <c r="ET258" s="312" t="e">
        <f t="shared" si="738"/>
        <v>#DIV/0!</v>
      </c>
      <c r="EU258" s="306"/>
      <c r="EV258" s="307"/>
      <c r="EW258" s="307"/>
      <c r="EX258" s="307"/>
      <c r="EY258" s="307"/>
      <c r="EZ258" s="228" t="e">
        <f t="shared" si="739"/>
        <v>#DIV/0!</v>
      </c>
      <c r="FA258" s="307"/>
      <c r="FB258" s="307"/>
      <c r="FC258" s="307"/>
      <c r="FD258" s="306"/>
      <c r="FE258" s="312"/>
      <c r="FF258" s="306"/>
      <c r="FG258" s="312"/>
      <c r="FH258" s="306"/>
      <c r="FI258" s="312"/>
      <c r="FJ258" s="307"/>
      <c r="FK258" s="307"/>
      <c r="FL258" s="306"/>
      <c r="FM258" s="227"/>
      <c r="FN258" s="306"/>
      <c r="FO258" s="227"/>
      <c r="FP258" s="307"/>
      <c r="FQ258" s="307"/>
      <c r="FR258" s="307"/>
      <c r="FS258" s="598"/>
      <c r="FT258" s="306">
        <f t="shared" si="721"/>
        <v>0</v>
      </c>
      <c r="FU258" s="228" t="e">
        <f t="shared" si="682"/>
        <v>#DIV/0!</v>
      </c>
      <c r="FV258" s="306">
        <f t="shared" si="713"/>
        <v>0</v>
      </c>
      <c r="FW258" s="307"/>
      <c r="FX258" s="307"/>
      <c r="FY258" s="307"/>
      <c r="FZ258" s="598"/>
      <c r="GA258" s="317"/>
    </row>
    <row r="259" spans="2:183" s="313" customFormat="1" ht="23.4" hidden="1" customHeight="1" x14ac:dyDescent="0.25">
      <c r="B259" s="787"/>
      <c r="C259" s="304"/>
      <c r="D259" s="361"/>
      <c r="E259" s="306"/>
      <c r="F259" s="306"/>
      <c r="G259" s="306"/>
      <c r="H259" s="306"/>
      <c r="I259" s="306"/>
      <c r="J259" s="306"/>
      <c r="K259" s="306"/>
      <c r="L259" s="306"/>
      <c r="M259" s="306"/>
      <c r="N259" s="306"/>
      <c r="O259" s="306"/>
      <c r="P259" s="306"/>
      <c r="Q259" s="307"/>
      <c r="R259" s="307"/>
      <c r="S259" s="307"/>
      <c r="T259" s="307"/>
      <c r="U259" s="307"/>
      <c r="V259" s="307"/>
      <c r="W259" s="307"/>
      <c r="X259" s="307"/>
      <c r="Y259" s="307"/>
      <c r="Z259" s="307"/>
      <c r="AA259" s="307"/>
      <c r="AB259" s="307"/>
      <c r="AC259" s="307"/>
      <c r="AD259" s="307"/>
      <c r="AE259" s="307"/>
      <c r="AF259" s="307"/>
      <c r="AG259" s="307"/>
      <c r="AH259" s="307"/>
      <c r="AI259" s="307"/>
      <c r="AJ259" s="307"/>
      <c r="AK259" s="307"/>
      <c r="AL259" s="307"/>
      <c r="AM259" s="307"/>
      <c r="AN259" s="307"/>
      <c r="AO259" s="595"/>
      <c r="AP259" s="307"/>
      <c r="AQ259" s="307"/>
      <c r="AR259" s="307"/>
      <c r="AS259" s="307"/>
      <c r="AT259" s="307"/>
      <c r="AU259" s="307"/>
      <c r="AV259" s="307"/>
      <c r="AW259" s="307"/>
      <c r="AX259" s="307"/>
      <c r="AY259" s="307"/>
      <c r="AZ259" s="307"/>
      <c r="BA259" s="307"/>
      <c r="BB259" s="307"/>
      <c r="BC259" s="307"/>
      <c r="BD259" s="307"/>
      <c r="BE259" s="307"/>
      <c r="BF259" s="307"/>
      <c r="BG259" s="307"/>
      <c r="BH259" s="307"/>
      <c r="BI259" s="307"/>
      <c r="BJ259" s="307"/>
      <c r="BK259" s="596"/>
      <c r="BL259" s="307"/>
      <c r="BM259" s="307"/>
      <c r="BN259" s="307"/>
      <c r="BO259" s="307"/>
      <c r="BP259" s="307"/>
      <c r="BQ259" s="307"/>
      <c r="BR259" s="307"/>
      <c r="BS259" s="307"/>
      <c r="BT259" s="307"/>
      <c r="BU259" s="307"/>
      <c r="BV259" s="307"/>
      <c r="BW259" s="307"/>
      <c r="BX259" s="307"/>
      <c r="BY259" s="307"/>
      <c r="BZ259" s="307"/>
      <c r="CA259" s="307"/>
      <c r="CB259" s="307"/>
      <c r="CC259" s="307"/>
      <c r="CD259" s="307"/>
      <c r="CE259" s="307"/>
      <c r="CF259" s="307"/>
      <c r="CG259" s="307"/>
      <c r="CH259" s="307"/>
      <c r="CI259" s="307"/>
      <c r="CJ259" s="307"/>
      <c r="CK259" s="307"/>
      <c r="CL259" s="307"/>
      <c r="CM259" s="307"/>
      <c r="CN259" s="307"/>
      <c r="CO259" s="307"/>
      <c r="CP259" s="307"/>
      <c r="CQ259" s="307"/>
      <c r="CR259" s="307"/>
      <c r="CS259" s="307"/>
      <c r="CT259" s="307"/>
      <c r="CU259" s="307"/>
      <c r="CV259" s="307"/>
      <c r="CW259" s="307"/>
      <c r="CX259" s="307"/>
      <c r="CY259" s="307"/>
      <c r="CZ259" s="307"/>
      <c r="DA259" s="307"/>
      <c r="DB259" s="307"/>
      <c r="DC259" s="307"/>
      <c r="DD259" s="307"/>
      <c r="DE259" s="307"/>
      <c r="DF259" s="307"/>
      <c r="DG259" s="307"/>
      <c r="DH259" s="307"/>
      <c r="DI259" s="351"/>
      <c r="DJ259" s="307"/>
      <c r="DK259" s="307"/>
      <c r="DL259" s="307"/>
      <c r="DM259" s="223"/>
      <c r="DN259" s="398"/>
      <c r="DO259" s="307"/>
      <c r="DP259" s="307"/>
      <c r="DQ259" s="307"/>
      <c r="DR259" s="307"/>
      <c r="DS259" s="785"/>
      <c r="DT259" s="307"/>
      <c r="DU259" s="307"/>
      <c r="DV259" s="307"/>
      <c r="DW259" s="307"/>
      <c r="DX259" s="307"/>
      <c r="DY259" s="228"/>
      <c r="DZ259" s="307"/>
      <c r="EA259" s="228"/>
      <c r="EB259" s="307"/>
      <c r="EC259" s="228"/>
      <c r="ED259" s="307"/>
      <c r="EE259" s="228"/>
      <c r="EF259" s="306"/>
      <c r="EG259" s="227" t="e">
        <f t="shared" si="681"/>
        <v>#DIV/0!</v>
      </c>
      <c r="EH259" s="306"/>
      <c r="EI259" s="306"/>
      <c r="EJ259" s="307"/>
      <c r="EK259" s="306"/>
      <c r="EL259" s="228"/>
      <c r="EM259" s="227"/>
      <c r="EN259" s="228"/>
      <c r="EO259" s="228"/>
      <c r="EP259" s="228"/>
      <c r="EQ259" s="228"/>
      <c r="ER259" s="228"/>
      <c r="ES259" s="306"/>
      <c r="ET259" s="312"/>
      <c r="EU259" s="306"/>
      <c r="EV259" s="307"/>
      <c r="EW259" s="307"/>
      <c r="EX259" s="307"/>
      <c r="EY259" s="307"/>
      <c r="EZ259" s="228" t="e">
        <f t="shared" si="739"/>
        <v>#DIV/0!</v>
      </c>
      <c r="FA259" s="307"/>
      <c r="FB259" s="307"/>
      <c r="FC259" s="307"/>
      <c r="FD259" s="306"/>
      <c r="FE259" s="312"/>
      <c r="FF259" s="306"/>
      <c r="FG259" s="312"/>
      <c r="FH259" s="306"/>
      <c r="FI259" s="312"/>
      <c r="FJ259" s="307"/>
      <c r="FK259" s="307"/>
      <c r="FL259" s="306"/>
      <c r="FM259" s="227"/>
      <c r="FN259" s="306"/>
      <c r="FO259" s="227"/>
      <c r="FP259" s="307"/>
      <c r="FQ259" s="307"/>
      <c r="FR259" s="307"/>
      <c r="FS259" s="598"/>
      <c r="FT259" s="306">
        <f t="shared" si="721"/>
        <v>0</v>
      </c>
      <c r="FU259" s="228" t="e">
        <f t="shared" si="682"/>
        <v>#DIV/0!</v>
      </c>
      <c r="FV259" s="306">
        <f t="shared" si="713"/>
        <v>0</v>
      </c>
      <c r="FW259" s="307"/>
      <c r="FX259" s="307"/>
      <c r="FY259" s="307"/>
      <c r="FZ259" s="598"/>
      <c r="GA259" s="317"/>
    </row>
    <row r="260" spans="2:183" s="437" customFormat="1" ht="128.25" hidden="1" customHeight="1" x14ac:dyDescent="0.25">
      <c r="B260" s="782" t="s">
        <v>241</v>
      </c>
      <c r="C260" s="667" t="s">
        <v>418</v>
      </c>
      <c r="D260" s="273" t="s">
        <v>419</v>
      </c>
      <c r="E260" s="274">
        <f t="shared" si="741"/>
        <v>581447.5382699999</v>
      </c>
      <c r="F260" s="274">
        <f>F261+F272</f>
        <v>546919.36948999995</v>
      </c>
      <c r="G260" s="274">
        <f>G261+G272</f>
        <v>34528.16878</v>
      </c>
      <c r="H260" s="274">
        <f t="shared" si="742"/>
        <v>-532.77712000000247</v>
      </c>
      <c r="I260" s="274">
        <f>I261+I272</f>
        <v>-532.77712000000247</v>
      </c>
      <c r="J260" s="274">
        <f>J261+J272</f>
        <v>0</v>
      </c>
      <c r="K260" s="274">
        <f t="shared" si="743"/>
        <v>580914.76114999992</v>
      </c>
      <c r="L260" s="274">
        <f>L261+L272</f>
        <v>546386.59236999997</v>
      </c>
      <c r="M260" s="274">
        <f>M261+M272</f>
        <v>34528.16878</v>
      </c>
      <c r="N260" s="274">
        <f t="shared" si="744"/>
        <v>0</v>
      </c>
      <c r="O260" s="274">
        <f>O261+O272</f>
        <v>0</v>
      </c>
      <c r="P260" s="274">
        <f>P261+P272</f>
        <v>0</v>
      </c>
      <c r="Q260" s="275">
        <f t="shared" si="745"/>
        <v>580914.76114999992</v>
      </c>
      <c r="R260" s="275">
        <f>R261+R272</f>
        <v>546386.59236999997</v>
      </c>
      <c r="S260" s="275">
        <f>S261+S272</f>
        <v>34528.16878</v>
      </c>
      <c r="T260" s="275">
        <f t="shared" si="746"/>
        <v>300472.40000000002</v>
      </c>
      <c r="U260" s="275">
        <f>U261+U272</f>
        <v>0</v>
      </c>
      <c r="V260" s="275">
        <f>V261+V272</f>
        <v>300472.40000000002</v>
      </c>
      <c r="W260" s="275">
        <f t="shared" si="747"/>
        <v>-30090.283690000011</v>
      </c>
      <c r="X260" s="275">
        <f t="shared" ref="X260:AN260" si="754">X261+X272</f>
        <v>270382.11631000001</v>
      </c>
      <c r="Y260" s="275">
        <f t="shared" si="754"/>
        <v>-300472.40000000002</v>
      </c>
      <c r="Z260" s="275" t="e">
        <f t="shared" si="754"/>
        <v>#REF!</v>
      </c>
      <c r="AA260" s="275" t="e">
        <f t="shared" si="754"/>
        <v>#REF!</v>
      </c>
      <c r="AB260" s="275" t="e">
        <f t="shared" si="754"/>
        <v>#REF!</v>
      </c>
      <c r="AC260" s="275" t="e">
        <f t="shared" si="754"/>
        <v>#REF!</v>
      </c>
      <c r="AD260" s="275" t="e">
        <f t="shared" si="754"/>
        <v>#REF!</v>
      </c>
      <c r="AE260" s="275" t="e">
        <f t="shared" si="754"/>
        <v>#REF!</v>
      </c>
      <c r="AF260" s="275" t="e">
        <f t="shared" si="754"/>
        <v>#REF!</v>
      </c>
      <c r="AG260" s="275" t="e">
        <f t="shared" si="754"/>
        <v>#REF!</v>
      </c>
      <c r="AH260" s="275" t="e">
        <f t="shared" si="754"/>
        <v>#REF!</v>
      </c>
      <c r="AI260" s="275" t="e">
        <f t="shared" si="754"/>
        <v>#REF!</v>
      </c>
      <c r="AJ260" s="275" t="e">
        <f t="shared" si="754"/>
        <v>#REF!</v>
      </c>
      <c r="AK260" s="275" t="e">
        <f t="shared" si="754"/>
        <v>#REF!</v>
      </c>
      <c r="AL260" s="275" t="e">
        <f t="shared" si="754"/>
        <v>#REF!</v>
      </c>
      <c r="AM260" s="275" t="e">
        <f t="shared" si="754"/>
        <v>#REF!</v>
      </c>
      <c r="AN260" s="275" t="e">
        <f t="shared" si="754"/>
        <v>#REF!</v>
      </c>
      <c r="AO260" s="281">
        <v>1</v>
      </c>
      <c r="AP260" s="275" t="e">
        <f>AP261+AP272</f>
        <v>#REF!</v>
      </c>
      <c r="AQ260" s="275" t="e">
        <f>AQ261+AQ272</f>
        <v>#REF!</v>
      </c>
      <c r="AR260" s="275" t="e">
        <f>AR261+AR272</f>
        <v>#REF!</v>
      </c>
      <c r="AS260" s="275" t="e">
        <f>AT260+AU260</f>
        <v>#REF!</v>
      </c>
      <c r="AT260" s="275" t="e">
        <f>AT261+AT272</f>
        <v>#REF!</v>
      </c>
      <c r="AU260" s="275" t="e">
        <f>AU261+AU272</f>
        <v>#REF!</v>
      </c>
      <c r="AV260" s="275" t="e">
        <f>AW260+AX260</f>
        <v>#REF!</v>
      </c>
      <c r="AW260" s="275" t="e">
        <f>AW261+AW272</f>
        <v>#REF!</v>
      </c>
      <c r="AX260" s="275" t="e">
        <f>AX261+AX272</f>
        <v>#REF!</v>
      </c>
      <c r="AY260" s="275" t="e">
        <f>AZ260+BA260</f>
        <v>#REF!</v>
      </c>
      <c r="AZ260" s="275" t="e">
        <f t="shared" ref="AZ260:BG260" si="755">AZ261+AZ272</f>
        <v>#REF!</v>
      </c>
      <c r="BA260" s="275" t="e">
        <f t="shared" si="755"/>
        <v>#REF!</v>
      </c>
      <c r="BB260" s="275" t="e">
        <f t="shared" si="755"/>
        <v>#REF!</v>
      </c>
      <c r="BC260" s="275" t="e">
        <f t="shared" si="755"/>
        <v>#REF!</v>
      </c>
      <c r="BD260" s="275" t="e">
        <f t="shared" si="755"/>
        <v>#REF!</v>
      </c>
      <c r="BE260" s="275" t="e">
        <f t="shared" si="755"/>
        <v>#REF!</v>
      </c>
      <c r="BF260" s="275" t="e">
        <f t="shared" si="755"/>
        <v>#REF!</v>
      </c>
      <c r="BG260" s="275" t="e">
        <f t="shared" si="755"/>
        <v>#REF!</v>
      </c>
      <c r="BH260" s="275" t="e">
        <f>BI260+BJ260</f>
        <v>#REF!</v>
      </c>
      <c r="BI260" s="275" t="e">
        <f t="shared" ref="BI260:BU260" si="756">BI261+BI272</f>
        <v>#REF!</v>
      </c>
      <c r="BJ260" s="275" t="e">
        <f t="shared" si="756"/>
        <v>#REF!</v>
      </c>
      <c r="BK260" s="275" t="e">
        <f t="shared" si="756"/>
        <v>#REF!</v>
      </c>
      <c r="BL260" s="275" t="e">
        <f t="shared" si="756"/>
        <v>#REF!</v>
      </c>
      <c r="BM260" s="275" t="e">
        <f t="shared" si="756"/>
        <v>#REF!</v>
      </c>
      <c r="BN260" s="275" t="e">
        <f t="shared" si="756"/>
        <v>#REF!</v>
      </c>
      <c r="BO260" s="275" t="e">
        <f t="shared" si="756"/>
        <v>#REF!</v>
      </c>
      <c r="BP260" s="275" t="e">
        <f t="shared" si="756"/>
        <v>#REF!</v>
      </c>
      <c r="BQ260" s="275" t="e">
        <f t="shared" si="756"/>
        <v>#REF!</v>
      </c>
      <c r="BR260" s="275" t="e">
        <f t="shared" si="756"/>
        <v>#REF!</v>
      </c>
      <c r="BS260" s="275" t="e">
        <f t="shared" si="756"/>
        <v>#REF!</v>
      </c>
      <c r="BT260" s="275" t="e">
        <f t="shared" si="756"/>
        <v>#REF!</v>
      </c>
      <c r="BU260" s="275" t="e">
        <f t="shared" si="756"/>
        <v>#REF!</v>
      </c>
      <c r="BV260" s="275" t="e">
        <f>BW260+BX260</f>
        <v>#REF!</v>
      </c>
      <c r="BW260" s="275" t="e">
        <f>BW261+BW272</f>
        <v>#REF!</v>
      </c>
      <c r="BX260" s="275" t="e">
        <f>BX261+BX272</f>
        <v>#REF!</v>
      </c>
      <c r="BY260" s="275" t="e">
        <f>BZ260+CA260</f>
        <v>#REF!</v>
      </c>
      <c r="BZ260" s="275" t="e">
        <f>BZ261+BZ272</f>
        <v>#REF!</v>
      </c>
      <c r="CA260" s="275" t="e">
        <f>CA261+CA272</f>
        <v>#REF!</v>
      </c>
      <c r="CB260" s="275" t="e">
        <f>CC260+CD260</f>
        <v>#REF!</v>
      </c>
      <c r="CC260" s="275" t="e">
        <f>CC261+CC272</f>
        <v>#REF!</v>
      </c>
      <c r="CD260" s="275" t="e">
        <f>CD261+CD272</f>
        <v>#REF!</v>
      </c>
      <c r="CE260" s="275">
        <v>1</v>
      </c>
      <c r="CF260" s="275" t="e">
        <f>CF261+CF272</f>
        <v>#REF!</v>
      </c>
      <c r="CG260" s="275"/>
      <c r="CH260" s="275" t="e">
        <f>CI260+CJ260</f>
        <v>#REF!</v>
      </c>
      <c r="CI260" s="275" t="e">
        <f>CI261+CI272</f>
        <v>#REF!</v>
      </c>
      <c r="CJ260" s="275" t="e">
        <f>CJ261+CJ272</f>
        <v>#REF!</v>
      </c>
      <c r="CK260" s="275" t="e">
        <f>CL260+CM260</f>
        <v>#REF!</v>
      </c>
      <c r="CL260" s="275" t="e">
        <f>CL261+CL272</f>
        <v>#REF!</v>
      </c>
      <c r="CM260" s="275" t="e">
        <f>CM261+CM272</f>
        <v>#REF!</v>
      </c>
      <c r="CN260" s="275" t="e">
        <f>CO260+CP260</f>
        <v>#REF!</v>
      </c>
      <c r="CO260" s="275" t="e">
        <f>CO261+CO272</f>
        <v>#REF!</v>
      </c>
      <c r="CP260" s="275" t="e">
        <f>CP261+CP272</f>
        <v>#REF!</v>
      </c>
      <c r="CQ260" s="275" t="e">
        <f>CR260+CS260</f>
        <v>#REF!</v>
      </c>
      <c r="CR260" s="275" t="e">
        <f>CR261+CR272</f>
        <v>#REF!</v>
      </c>
      <c r="CS260" s="275" t="e">
        <f>CS261+CS272</f>
        <v>#REF!</v>
      </c>
      <c r="CT260" s="275" t="e">
        <f>CU260+CV260</f>
        <v>#REF!</v>
      </c>
      <c r="CU260" s="275" t="e">
        <f>CU261+CU272</f>
        <v>#REF!</v>
      </c>
      <c r="CV260" s="275" t="e">
        <f>CV261+CV272</f>
        <v>#REF!</v>
      </c>
      <c r="CW260" s="275">
        <f>CX260+CY260</f>
        <v>634261.98783999984</v>
      </c>
      <c r="CX260" s="275">
        <f>CX261+CX272</f>
        <v>634261.98783999984</v>
      </c>
      <c r="CY260" s="275">
        <f>CY261+CY272</f>
        <v>0</v>
      </c>
      <c r="CZ260" s="275">
        <f>DA260+DB260</f>
        <v>500000</v>
      </c>
      <c r="DA260" s="275">
        <f>DA261+DA272</f>
        <v>500000</v>
      </c>
      <c r="DB260" s="275">
        <f>DB261+DB272</f>
        <v>0</v>
      </c>
      <c r="DC260" s="275"/>
      <c r="DD260" s="275"/>
      <c r="DE260" s="275"/>
      <c r="DF260" s="275">
        <f>DG260+DH260</f>
        <v>150716.09197999997</v>
      </c>
      <c r="DG260" s="275">
        <f>DG261+DG272</f>
        <v>150716.09197999997</v>
      </c>
      <c r="DH260" s="275">
        <f>DH261+DH272</f>
        <v>0</v>
      </c>
      <c r="DI260" s="358">
        <f t="shared" si="678"/>
        <v>795132.55592000019</v>
      </c>
      <c r="DJ260" s="358">
        <f>DJ261+DJ272</f>
        <v>795132.55592000019</v>
      </c>
      <c r="DK260" s="275"/>
      <c r="DL260" s="275"/>
      <c r="DM260" s="223">
        <f t="shared" si="679"/>
        <v>632557.58016999997</v>
      </c>
      <c r="DN260" s="398">
        <f t="shared" si="680"/>
        <v>0.7955372666612871</v>
      </c>
      <c r="DO260" s="358">
        <f>DO261+DO272</f>
        <v>632557.58016999997</v>
      </c>
      <c r="DP260" s="275">
        <f t="shared" ref="DP260:DQ260" si="757">DP261+DP272</f>
        <v>0</v>
      </c>
      <c r="DQ260" s="275">
        <f t="shared" si="757"/>
        <v>0</v>
      </c>
      <c r="DR260" s="275">
        <f>DT260</f>
        <v>154234.12614999997</v>
      </c>
      <c r="DS260" s="785">
        <f t="shared" si="696"/>
        <v>0.19397284767386352</v>
      </c>
      <c r="DT260" s="358">
        <f>DT261+DT272</f>
        <v>154234.12614999997</v>
      </c>
      <c r="DU260" s="275"/>
      <c r="DV260" s="275"/>
      <c r="DW260" s="275"/>
      <c r="DX260" s="275">
        <f>DZ260+EB260+ED260</f>
        <v>760092.5761200001</v>
      </c>
      <c r="DY260" s="281">
        <f>DX260/DI260</f>
        <v>0.95593190149350959</v>
      </c>
      <c r="DZ260" s="358">
        <f>DZ261+DZ272</f>
        <v>760092.5761200001</v>
      </c>
      <c r="EA260" s="281">
        <f>DZ260/DJ260</f>
        <v>0.95593190149350959</v>
      </c>
      <c r="EB260" s="275"/>
      <c r="EC260" s="281">
        <v>0</v>
      </c>
      <c r="ED260" s="275"/>
      <c r="EE260" s="281">
        <v>0</v>
      </c>
      <c r="EF260" s="274">
        <f>EH260</f>
        <v>35039.979800000001</v>
      </c>
      <c r="EG260" s="227">
        <f t="shared" si="681"/>
        <v>4.4068098506490336E-2</v>
      </c>
      <c r="EH260" s="588">
        <f>EH261+EH272</f>
        <v>35039.979800000001</v>
      </c>
      <c r="EI260" s="274"/>
      <c r="EJ260" s="275"/>
      <c r="EK260" s="274">
        <f>ES260+EX260</f>
        <v>760092.5761200001</v>
      </c>
      <c r="EL260" s="281">
        <f>EK260/DI260</f>
        <v>0.95593190149350959</v>
      </c>
      <c r="EM260" s="227">
        <f t="shared" ref="EM260:EM270" si="758">EK260/DM260</f>
        <v>1.2016180027685781</v>
      </c>
      <c r="EN260" s="281"/>
      <c r="EO260" s="281"/>
      <c r="EP260" s="281"/>
      <c r="EQ260" s="281"/>
      <c r="ER260" s="281"/>
      <c r="ES260" s="274">
        <f>ES261+ES272</f>
        <v>760092.5761200001</v>
      </c>
      <c r="ET260" s="281">
        <f>ES260/DJ260</f>
        <v>0.95593190149350959</v>
      </c>
      <c r="EU260" s="274"/>
      <c r="EV260" s="281"/>
      <c r="EW260" s="275"/>
      <c r="EX260" s="281"/>
      <c r="EY260" s="275">
        <f>FA260</f>
        <v>35039.979800000001</v>
      </c>
      <c r="EZ260" s="281">
        <f t="shared" si="739"/>
        <v>4.4068098506490336E-2</v>
      </c>
      <c r="FA260" s="275">
        <f>FA261+FA272</f>
        <v>35039.979800000001</v>
      </c>
      <c r="FB260" s="275"/>
      <c r="FC260" s="275"/>
      <c r="FD260" s="274">
        <f>FF260</f>
        <v>732419.71393000009</v>
      </c>
      <c r="FE260" s="281">
        <f t="shared" ref="FE260:FE282" si="759">FD260/DI260</f>
        <v>0.92112907272745381</v>
      </c>
      <c r="FF260" s="274">
        <f>FF261+FF272</f>
        <v>732419.71393000009</v>
      </c>
      <c r="FG260" s="281">
        <f t="shared" ref="FG260:FG277" si="760">FF260/DJ260</f>
        <v>0.92112907272745381</v>
      </c>
      <c r="FH260" s="274"/>
      <c r="FI260" s="281"/>
      <c r="FJ260" s="275"/>
      <c r="FK260" s="275"/>
      <c r="FL260" s="274">
        <f>FN260+FO260</f>
        <v>0</v>
      </c>
      <c r="FM260" s="227">
        <f t="shared" ref="FM260:FM270" si="761">FL260/DI260</f>
        <v>0</v>
      </c>
      <c r="FN260" s="274">
        <f>FN261+FN272</f>
        <v>0</v>
      </c>
      <c r="FO260" s="227">
        <f t="shared" ref="FO260:FO270" si="762">FN260/DJ260</f>
        <v>0</v>
      </c>
      <c r="FP260" s="275"/>
      <c r="FQ260" s="275"/>
      <c r="FR260" s="275"/>
      <c r="FS260" s="636">
        <f>FS261+FS272</f>
        <v>0</v>
      </c>
      <c r="FT260" s="274">
        <f t="shared" si="721"/>
        <v>0</v>
      </c>
      <c r="FU260" s="281">
        <f t="shared" si="682"/>
        <v>0</v>
      </c>
      <c r="FV260" s="274">
        <f t="shared" si="713"/>
        <v>0</v>
      </c>
      <c r="FW260" s="275"/>
      <c r="FX260" s="275"/>
      <c r="FY260" s="275"/>
      <c r="FZ260" s="636">
        <f>FZ261+FZ272</f>
        <v>0</v>
      </c>
      <c r="GA260" s="302"/>
    </row>
    <row r="261" spans="2:183" s="392" customFormat="1" ht="24" hidden="1" customHeight="1" x14ac:dyDescent="0.25">
      <c r="B261" s="787"/>
      <c r="C261" s="384" t="s">
        <v>420</v>
      </c>
      <c r="D261" s="361" t="s">
        <v>421</v>
      </c>
      <c r="E261" s="341">
        <f t="shared" si="741"/>
        <v>577661.34471999994</v>
      </c>
      <c r="F261" s="341">
        <f>SUM(F262:F266)</f>
        <v>543133.17593999999</v>
      </c>
      <c r="G261" s="341">
        <f>SUM(G262:G266)</f>
        <v>34528.16878</v>
      </c>
      <c r="H261" s="341">
        <f t="shared" si="742"/>
        <v>-532.77712000000247</v>
      </c>
      <c r="I261" s="341">
        <f>SUM(I262:I266)</f>
        <v>-532.77712000000247</v>
      </c>
      <c r="J261" s="341">
        <f>SUM(J262:J266)</f>
        <v>0</v>
      </c>
      <c r="K261" s="341">
        <f t="shared" si="743"/>
        <v>577128.56759999995</v>
      </c>
      <c r="L261" s="341">
        <f>SUM(L262:L266)</f>
        <v>542600.39882</v>
      </c>
      <c r="M261" s="341">
        <f>SUM(M262:M266)</f>
        <v>34528.16878</v>
      </c>
      <c r="N261" s="341">
        <f t="shared" si="744"/>
        <v>0</v>
      </c>
      <c r="O261" s="341">
        <f>SUM(O262:O266)</f>
        <v>0</v>
      </c>
      <c r="P261" s="341">
        <f>SUM(P262:P266)</f>
        <v>0</v>
      </c>
      <c r="Q261" s="351">
        <f t="shared" si="745"/>
        <v>577128.56759999995</v>
      </c>
      <c r="R261" s="351">
        <f>SUM(R262:R266)</f>
        <v>542600.39882</v>
      </c>
      <c r="S261" s="351">
        <f>SUM(S262:S266)</f>
        <v>34528.16878</v>
      </c>
      <c r="T261" s="351">
        <f t="shared" si="746"/>
        <v>300000</v>
      </c>
      <c r="U261" s="351">
        <f>SUM(U262:U266)</f>
        <v>0</v>
      </c>
      <c r="V261" s="351">
        <f>SUM(V262:V266)</f>
        <v>300000</v>
      </c>
      <c r="W261" s="351">
        <f t="shared" si="747"/>
        <v>-30090.283690000011</v>
      </c>
      <c r="X261" s="351">
        <f>SUM(X262:X266)</f>
        <v>269909.71630999999</v>
      </c>
      <c r="Y261" s="351">
        <f>SUM(Y262:Y266)</f>
        <v>-300000</v>
      </c>
      <c r="Z261" s="351" t="e">
        <f>#REF!+Z262+Z263+Z264+Z265+Z266</f>
        <v>#REF!</v>
      </c>
      <c r="AA261" s="351" t="e">
        <f>#REF!+AA262+AA263+AA264+AA265+AA266</f>
        <v>#REF!</v>
      </c>
      <c r="AB261" s="351" t="e">
        <f>#REF!+AB262+AB263+AB264+AB265+AB266</f>
        <v>#REF!</v>
      </c>
      <c r="AC261" s="351" t="e">
        <f>#REF!+AC262+AC263+AC264+AC265+AC266</f>
        <v>#REF!</v>
      </c>
      <c r="AD261" s="351" t="e">
        <f>#REF!+AD262+AD263+AD264+AD265+AD266</f>
        <v>#REF!</v>
      </c>
      <c r="AE261" s="351" t="e">
        <f>#REF!+AE262+AE263+AE264+AE265+AE266</f>
        <v>#REF!</v>
      </c>
      <c r="AF261" s="351" t="e">
        <f>#REF!+AF262+AF263+AF264+AF265+AF266</f>
        <v>#REF!</v>
      </c>
      <c r="AG261" s="351" t="e">
        <f>#REF!+AG262+AG263+AG264+AG265+AG266</f>
        <v>#REF!</v>
      </c>
      <c r="AH261" s="351" t="e">
        <f>#REF!+AH262+AH263+AH264+AH265+AH266</f>
        <v>#REF!</v>
      </c>
      <c r="AI261" s="351" t="e">
        <f>#REF!+AI262+AI263+AI264+AI265+AI266</f>
        <v>#REF!</v>
      </c>
      <c r="AJ261" s="351" t="e">
        <f>#REF!+AJ262+AJ263+AJ264+AJ265+AJ266</f>
        <v>#REF!</v>
      </c>
      <c r="AK261" s="351" t="e">
        <f>#REF!+AK262+AK263+AK264+AK265+AK266</f>
        <v>#REF!</v>
      </c>
      <c r="AL261" s="351" t="e">
        <f>#REF!+AL262+AL263+AL264+AL265+AL266</f>
        <v>#REF!</v>
      </c>
      <c r="AM261" s="351" t="e">
        <f>#REF!+AM262+AM263+AM264+AM265+AM266</f>
        <v>#REF!</v>
      </c>
      <c r="AN261" s="351" t="e">
        <f>#REF!+AN262+AN263+AN264+AN265+AN266</f>
        <v>#REF!</v>
      </c>
      <c r="AO261" s="385">
        <v>1</v>
      </c>
      <c r="AP261" s="351" t="e">
        <f>#REF!+AP262+AP263+AP264+AP265+AP266</f>
        <v>#REF!</v>
      </c>
      <c r="AQ261" s="351" t="e">
        <f>#REF!+AQ262+AQ263+AQ264+AQ265+AQ266</f>
        <v>#REF!</v>
      </c>
      <c r="AR261" s="351" t="e">
        <f>#REF!+AR262+AR263+AR264+AR265+AR266</f>
        <v>#REF!</v>
      </c>
      <c r="AS261" s="351" t="e">
        <f>#REF!+AS262+AS263+AS264+AS265+AS266</f>
        <v>#REF!</v>
      </c>
      <c r="AT261" s="351" t="e">
        <f>#REF!+AT262+AT263+AT264+AT265+AT266</f>
        <v>#REF!</v>
      </c>
      <c r="AU261" s="351" t="e">
        <f>#REF!+AU262+AU263+AU264+AU265+AU266</f>
        <v>#REF!</v>
      </c>
      <c r="AV261" s="351" t="e">
        <f>#REF!+AV262+AV263+AV264+AV265+AV266</f>
        <v>#REF!</v>
      </c>
      <c r="AW261" s="351" t="e">
        <f>#REF!+AW262+AW263+AW264+AW265+AW266</f>
        <v>#REF!</v>
      </c>
      <c r="AX261" s="351" t="e">
        <f>#REF!+AX262+AX263+AX264+AX265+AX266</f>
        <v>#REF!</v>
      </c>
      <c r="AY261" s="351" t="e">
        <f>#REF!+AY262+AY263+AY264+AY265+AY266</f>
        <v>#REF!</v>
      </c>
      <c r="AZ261" s="351" t="e">
        <f>#REF!+AZ262+AZ263+AZ264+AZ265+AZ266</f>
        <v>#REF!</v>
      </c>
      <c r="BA261" s="351" t="e">
        <f>#REF!+BA262+BA263+BA264+BA265+BA266</f>
        <v>#REF!</v>
      </c>
      <c r="BB261" s="351" t="e">
        <f>#REF!+BB262+BB263+BB264+BB265+BB266</f>
        <v>#REF!</v>
      </c>
      <c r="BC261" s="351" t="e">
        <f>#REF!+BC262+BC263+BC264+BC265+BC266</f>
        <v>#REF!</v>
      </c>
      <c r="BD261" s="351" t="e">
        <f>#REF!+BD262+BD263+BD264+BD265+BD266</f>
        <v>#REF!</v>
      </c>
      <c r="BE261" s="351" t="e">
        <f>#REF!+BE262+BE263+BE264+BE265+BE266</f>
        <v>#REF!</v>
      </c>
      <c r="BF261" s="351" t="e">
        <f>#REF!+BF262+BF263+BF264+BF265+BF266</f>
        <v>#REF!</v>
      </c>
      <c r="BG261" s="351" t="e">
        <f>#REF!+BG262+BG263+BG264+BG265+BG266</f>
        <v>#REF!</v>
      </c>
      <c r="BH261" s="351" t="e">
        <f>#REF!+BH262+BH263+BH264+BH265+BH266</f>
        <v>#REF!</v>
      </c>
      <c r="BI261" s="351" t="e">
        <f>#REF!+BI262+BI263+BI264+BI265+BI266</f>
        <v>#REF!</v>
      </c>
      <c r="BJ261" s="351" t="e">
        <f>#REF!+BJ262+BJ263+BJ264+BJ265+BJ266</f>
        <v>#REF!</v>
      </c>
      <c r="BK261" s="351" t="e">
        <f>#REF!+BK262+BK263+BK264+BK265+BK266</f>
        <v>#REF!</v>
      </c>
      <c r="BL261" s="351" t="e">
        <f>#REF!+BL262+BL263+BL264+BL265+BL266</f>
        <v>#REF!</v>
      </c>
      <c r="BM261" s="351" t="e">
        <f>#REF!+BM262+BM263+BM264+BM265+BM266</f>
        <v>#REF!</v>
      </c>
      <c r="BN261" s="351" t="e">
        <f>#REF!+BN262+BN263+BN264+BN265+BN266</f>
        <v>#REF!</v>
      </c>
      <c r="BO261" s="351" t="e">
        <f>#REF!+BO262+BO263+BO264+BO265+BO266</f>
        <v>#REF!</v>
      </c>
      <c r="BP261" s="351" t="e">
        <f>#REF!+BP262+BP263+BP264+BP265+BP266</f>
        <v>#REF!</v>
      </c>
      <c r="BQ261" s="351" t="e">
        <f>#REF!+BQ262+BQ263+BQ264+BQ265+BQ266</f>
        <v>#REF!</v>
      </c>
      <c r="BR261" s="351" t="e">
        <f>#REF!+BR262+BR263+BR264+BR265+BR266</f>
        <v>#REF!</v>
      </c>
      <c r="BS261" s="351" t="e">
        <f>#REF!+BS262+BS263+BS264+BS265+BS266</f>
        <v>#REF!</v>
      </c>
      <c r="BT261" s="351" t="e">
        <f>#REF!+BT262+BT263+BT264+BT265+BT266</f>
        <v>#REF!</v>
      </c>
      <c r="BU261" s="351" t="e">
        <f>#REF!+BU262+BU263+BU264+BU265+BU266</f>
        <v>#REF!</v>
      </c>
      <c r="BV261" s="351" t="e">
        <f>#REF!+BV262+BV263+BV264+BV265+BV266</f>
        <v>#REF!</v>
      </c>
      <c r="BW261" s="351" t="e">
        <f>#REF!+BW262+BW263+BW264+BW265+BW266</f>
        <v>#REF!</v>
      </c>
      <c r="BX261" s="351" t="e">
        <f>#REF!+BX262+BX263+BX264+BX265+BX266</f>
        <v>#REF!</v>
      </c>
      <c r="BY261" s="351" t="e">
        <f>#REF!+BY262+BY263+BY264+BY265+BY266</f>
        <v>#REF!</v>
      </c>
      <c r="BZ261" s="351" t="e">
        <f>#REF!+BZ262+BZ263+BZ264+BZ265+BZ266</f>
        <v>#REF!</v>
      </c>
      <c r="CA261" s="351" t="e">
        <f>#REF!+CA262+CA263+CA264+CA265+CA266</f>
        <v>#REF!</v>
      </c>
      <c r="CB261" s="351" t="e">
        <f>#REF!+CB262+CB263+CB264+CB265+CB266</f>
        <v>#REF!</v>
      </c>
      <c r="CC261" s="351" t="e">
        <f>#REF!+CC262+CC263+CC264+CC265+CC266</f>
        <v>#REF!</v>
      </c>
      <c r="CD261" s="351" t="e">
        <f>#REF!+CD262+CD263+CD264+CD265+CD266</f>
        <v>#REF!</v>
      </c>
      <c r="CE261" s="351">
        <v>1</v>
      </c>
      <c r="CF261" s="351" t="e">
        <f t="shared" ref="CF261:CF266" si="763">BV261</f>
        <v>#REF!</v>
      </c>
      <c r="CG261" s="351"/>
      <c r="CH261" s="351" t="e">
        <f>#REF!+CH262+CH263+CH264+CH265+CH266</f>
        <v>#REF!</v>
      </c>
      <c r="CI261" s="351" t="e">
        <f>#REF!+CI262+CI263+CI264+CI265+CI266</f>
        <v>#REF!</v>
      </c>
      <c r="CJ261" s="351" t="e">
        <f>#REF!+CJ262+CJ263+CJ264+CJ265+CJ266</f>
        <v>#REF!</v>
      </c>
      <c r="CK261" s="351" t="e">
        <f>#REF!+CK262+CK263+CK264+CK265+CK266</f>
        <v>#REF!</v>
      </c>
      <c r="CL261" s="351" t="e">
        <f>#REF!+CL262+CL263+CL264+CL265+CL266</f>
        <v>#REF!</v>
      </c>
      <c r="CM261" s="351" t="e">
        <f>#REF!+CM262+CM263+CM264+CM265+CM266</f>
        <v>#REF!</v>
      </c>
      <c r="CN261" s="351" t="e">
        <f>#REF!+CN262+CN263+CN264+CN265+CN266</f>
        <v>#REF!</v>
      </c>
      <c r="CO261" s="351" t="e">
        <f>#REF!+CO262+CO263+CO264+CO265+CO266</f>
        <v>#REF!</v>
      </c>
      <c r="CP261" s="351" t="e">
        <f>#REF!+CP262+CP263+CP264+CP265+CP266</f>
        <v>#REF!</v>
      </c>
      <c r="CQ261" s="351" t="e">
        <f>#REF!+CQ262+CQ263+CQ264+CQ265+CQ266</f>
        <v>#REF!</v>
      </c>
      <c r="CR261" s="351" t="e">
        <f>#REF!+CR262+CR263+CR264+CR265+CR266</f>
        <v>#REF!</v>
      </c>
      <c r="CS261" s="351" t="e">
        <f>#REF!+CS262+CS263+CS264+CS265+CS266</f>
        <v>#REF!</v>
      </c>
      <c r="CT261" s="351" t="e">
        <f>#REF!+CT262+CT263+CT264+CT265+CT266</f>
        <v>#REF!</v>
      </c>
      <c r="CU261" s="351" t="e">
        <f>#REF!+CU262+CU263+CU264+CU265+CU266</f>
        <v>#REF!</v>
      </c>
      <c r="CV261" s="351" t="e">
        <f>#REF!+CV262+CV263+CV264+CV265+CV266</f>
        <v>#REF!</v>
      </c>
      <c r="CW261" s="351">
        <f>CX261</f>
        <v>616834.6180299999</v>
      </c>
      <c r="CX261" s="351">
        <f>CX262+CX263+CX264+CX265+CX266+CX267+CX268+CX269</f>
        <v>616834.6180299999</v>
      </c>
      <c r="CY261" s="351">
        <f>CY262+CY263+CY264+CY265+CY266+CY268</f>
        <v>0</v>
      </c>
      <c r="CZ261" s="351">
        <f>CZ262+CZ263+CZ264+CZ265+CZ266+CZ268</f>
        <v>500000</v>
      </c>
      <c r="DA261" s="351">
        <f>DA262+DA263+DA264+DA265+DA266+DA268</f>
        <v>500000</v>
      </c>
      <c r="DB261" s="351">
        <f>DB262+DB263+DB264+DB265+DB266+DB268</f>
        <v>0</v>
      </c>
      <c r="DC261" s="351"/>
      <c r="DD261" s="351"/>
      <c r="DE261" s="351"/>
      <c r="DF261" s="351">
        <f t="shared" ref="DF261:DF274" si="764">DG261</f>
        <v>150682.21379999997</v>
      </c>
      <c r="DG261" s="351">
        <f>DG262+DG263+DG264+DG265+DG266+DG267+DG268+DG269</f>
        <v>150682.21379999997</v>
      </c>
      <c r="DH261" s="351">
        <f>DH262+DH263+DH264+DH265+DH266+DH268</f>
        <v>0</v>
      </c>
      <c r="DI261" s="351">
        <f t="shared" si="678"/>
        <v>768110.84599000018</v>
      </c>
      <c r="DJ261" s="235">
        <f>SUM(DJ262:DJ271)</f>
        <v>768110.84599000018</v>
      </c>
      <c r="DK261" s="351"/>
      <c r="DL261" s="351"/>
      <c r="DM261" s="223">
        <f t="shared" si="679"/>
        <v>626632.66278000001</v>
      </c>
      <c r="DN261" s="398">
        <f t="shared" si="680"/>
        <v>0.81581019985774028</v>
      </c>
      <c r="DO261" s="351">
        <f>DO262+DO263+DO264+DO265+DO266+DO267+DO268+DO269</f>
        <v>626632.66278000001</v>
      </c>
      <c r="DP261" s="351"/>
      <c r="DQ261" s="351">
        <f t="shared" ref="DQ261" si="765">DQ262+DQ263+DQ264+DQ265+DQ266+DQ267+DQ268+DQ269</f>
        <v>0</v>
      </c>
      <c r="DR261" s="351">
        <f>DT261</f>
        <v>140884.16904999997</v>
      </c>
      <c r="DS261" s="785">
        <f t="shared" si="696"/>
        <v>0.18341645582209901</v>
      </c>
      <c r="DT261" s="351">
        <f>DT262+DT263+DT264+DT265+DT266+DT267+DT268+DT269</f>
        <v>140884.16904999997</v>
      </c>
      <c r="DU261" s="351"/>
      <c r="DV261" s="351"/>
      <c r="DW261" s="351"/>
      <c r="DX261" s="351">
        <f>DZ261</f>
        <v>733070.86619000009</v>
      </c>
      <c r="DY261" s="228">
        <f>DX261/DI261</f>
        <v>0.95438161043691827</v>
      </c>
      <c r="DZ261" s="351">
        <f>SUM(DZ262:DZ271)</f>
        <v>733070.86619000009</v>
      </c>
      <c r="EA261" s="228">
        <f>DZ261/DJ261</f>
        <v>0.95438161043691827</v>
      </c>
      <c r="EB261" s="351"/>
      <c r="EC261" s="228">
        <v>0</v>
      </c>
      <c r="ED261" s="351"/>
      <c r="EE261" s="228">
        <v>0</v>
      </c>
      <c r="EF261" s="341">
        <f t="shared" ref="EF261:EF295" si="766">EH261+EI261+EJ261</f>
        <v>35039.979800000001</v>
      </c>
      <c r="EG261" s="227">
        <f t="shared" si="681"/>
        <v>4.5618389563081597E-2</v>
      </c>
      <c r="EH261" s="341">
        <f>SUM(EH262:EH271)</f>
        <v>35039.979800000001</v>
      </c>
      <c r="EI261" s="341"/>
      <c r="EJ261" s="341"/>
      <c r="EK261" s="341">
        <f>ES261</f>
        <v>733070.86619000009</v>
      </c>
      <c r="EL261" s="228">
        <f>EK261/DI261</f>
        <v>0.95438161043691827</v>
      </c>
      <c r="EM261" s="227">
        <f t="shared" si="758"/>
        <v>1.1698574136525162</v>
      </c>
      <c r="EN261" s="228"/>
      <c r="EO261" s="228"/>
      <c r="EP261" s="228"/>
      <c r="EQ261" s="228"/>
      <c r="ER261" s="228"/>
      <c r="ES261" s="234">
        <f>SUM(ES262:ES271)</f>
        <v>733070.86619000009</v>
      </c>
      <c r="ET261" s="228">
        <f>ES261/DJ261</f>
        <v>0.95438161043691827</v>
      </c>
      <c r="EU261" s="341"/>
      <c r="EV261" s="341"/>
      <c r="EW261" s="351"/>
      <c r="EX261" s="341"/>
      <c r="EY261" s="351">
        <f t="shared" ref="EY261:EY320" si="767">FA261+FB261+FC261</f>
        <v>35039.979800000001</v>
      </c>
      <c r="EZ261" s="228">
        <f t="shared" si="739"/>
        <v>4.5618389563081597E-2</v>
      </c>
      <c r="FA261" s="235">
        <f>SUM(FA262:FA271)</f>
        <v>35039.979800000001</v>
      </c>
      <c r="FB261" s="351"/>
      <c r="FC261" s="351"/>
      <c r="FD261" s="341">
        <f t="shared" ref="FD261:FL261" si="768">FD262+FD263+FD264+FD265+FD266+FD267+FD268+FD269</f>
        <v>705398.00400000007</v>
      </c>
      <c r="FE261" s="228">
        <f t="shared" si="759"/>
        <v>0.91835443762134228</v>
      </c>
      <c r="FF261" s="341">
        <f t="shared" si="768"/>
        <v>705398.00400000007</v>
      </c>
      <c r="FG261" s="228">
        <f t="shared" si="760"/>
        <v>0.91835443762134228</v>
      </c>
      <c r="FH261" s="341"/>
      <c r="FI261" s="228"/>
      <c r="FJ261" s="341"/>
      <c r="FK261" s="341"/>
      <c r="FL261" s="341">
        <f t="shared" si="768"/>
        <v>0</v>
      </c>
      <c r="FM261" s="227">
        <f t="shared" si="761"/>
        <v>0</v>
      </c>
      <c r="FN261" s="341">
        <f t="shared" ref="FN261" si="769">FN262+FN263+FN264+FN265+FN266+FN267+FN268+FN269</f>
        <v>0</v>
      </c>
      <c r="FO261" s="227">
        <f t="shared" si="762"/>
        <v>0</v>
      </c>
      <c r="FP261" s="341"/>
      <c r="FQ261" s="341"/>
      <c r="FR261" s="341"/>
      <c r="FS261" s="789">
        <f t="shared" ref="FS261" si="770">FS262+FS263+FS264+FS265+FS266+FS267+FS268+FS269</f>
        <v>0</v>
      </c>
      <c r="FT261" s="306">
        <f t="shared" si="721"/>
        <v>0</v>
      </c>
      <c r="FU261" s="228">
        <f t="shared" si="682"/>
        <v>0</v>
      </c>
      <c r="FV261" s="306">
        <f t="shared" si="713"/>
        <v>0</v>
      </c>
      <c r="FW261" s="341"/>
      <c r="FX261" s="341"/>
      <c r="FY261" s="341"/>
      <c r="FZ261" s="789">
        <f t="shared" ref="FZ261" si="771">FZ262+FZ263+FZ264+FZ265+FZ266+FZ267+FZ268+FZ269</f>
        <v>0</v>
      </c>
      <c r="GA261" s="790"/>
    </row>
    <row r="262" spans="2:183" s="584" customFormat="1" ht="69" hidden="1" customHeight="1" x14ac:dyDescent="0.25">
      <c r="B262" s="787"/>
      <c r="C262" s="314" t="s">
        <v>422</v>
      </c>
      <c r="D262" s="361"/>
      <c r="E262" s="306">
        <f t="shared" si="741"/>
        <v>29700</v>
      </c>
      <c r="F262" s="306">
        <v>29700</v>
      </c>
      <c r="G262" s="306"/>
      <c r="H262" s="306">
        <f t="shared" si="742"/>
        <v>8126.4097600000023</v>
      </c>
      <c r="I262" s="629">
        <f t="shared" ref="I262:J265" si="772">L262-F262</f>
        <v>8126.4097600000023</v>
      </c>
      <c r="J262" s="629">
        <f t="shared" si="772"/>
        <v>0</v>
      </c>
      <c r="K262" s="306">
        <f t="shared" si="743"/>
        <v>37826.409760000002</v>
      </c>
      <c r="L262" s="306">
        <f>19700+8514.0802+9612.32956</f>
        <v>37826.409760000002</v>
      </c>
      <c r="M262" s="306"/>
      <c r="N262" s="306">
        <f t="shared" si="744"/>
        <v>0</v>
      </c>
      <c r="O262" s="629">
        <f t="shared" ref="O262:P265" si="773">R262-L262</f>
        <v>0</v>
      </c>
      <c r="P262" s="629">
        <f t="shared" si="773"/>
        <v>0</v>
      </c>
      <c r="Q262" s="307">
        <f t="shared" si="745"/>
        <v>37826.409760000002</v>
      </c>
      <c r="R262" s="307">
        <f>19700+8514.0802+9612.32956</f>
        <v>37826.409760000002</v>
      </c>
      <c r="S262" s="307"/>
      <c r="T262" s="307">
        <f t="shared" si="746"/>
        <v>300000</v>
      </c>
      <c r="U262" s="307"/>
      <c r="V262" s="307">
        <v>300000</v>
      </c>
      <c r="W262" s="307">
        <f t="shared" si="747"/>
        <v>-43669.911920000013</v>
      </c>
      <c r="X262" s="630">
        <f t="shared" ref="X262:Y265" si="774">AA262-U262</f>
        <v>256330.08807999999</v>
      </c>
      <c r="Y262" s="630">
        <f t="shared" si="774"/>
        <v>-300000</v>
      </c>
      <c r="Z262" s="307">
        <f>AA262</f>
        <v>256330.08807999999</v>
      </c>
      <c r="AA262" s="307">
        <v>256330.08807999999</v>
      </c>
      <c r="AB262" s="307"/>
      <c r="AC262" s="307">
        <f>AD262+AE262</f>
        <v>0</v>
      </c>
      <c r="AD262" s="307"/>
      <c r="AE262" s="307"/>
      <c r="AF262" s="307">
        <f>AG262+AH262</f>
        <v>256330.08807999999</v>
      </c>
      <c r="AG262" s="307">
        <f>AA262</f>
        <v>256330.08807999999</v>
      </c>
      <c r="AH262" s="307"/>
      <c r="AI262" s="307"/>
      <c r="AJ262" s="307">
        <v>0</v>
      </c>
      <c r="AK262" s="307">
        <f>Z262-AJ262</f>
        <v>256330.08807999999</v>
      </c>
      <c r="AL262" s="307">
        <f>AF262-AJ262</f>
        <v>256330.08807999999</v>
      </c>
      <c r="AM262" s="342" t="s">
        <v>423</v>
      </c>
      <c r="AN262" s="342" t="s">
        <v>424</v>
      </c>
      <c r="AO262" s="791">
        <v>1</v>
      </c>
      <c r="AP262" s="308"/>
      <c r="AQ262" s="308"/>
      <c r="AR262" s="308">
        <f>AF262-AP262-AQ262</f>
        <v>256330.08807999999</v>
      </c>
      <c r="AS262" s="307">
        <f>AT262+AU262</f>
        <v>317500</v>
      </c>
      <c r="AT262" s="307">
        <f>'[10]2018-2019 _с лимит75и50'!BQ179</f>
        <v>317500</v>
      </c>
      <c r="AU262" s="307"/>
      <c r="AV262" s="307">
        <f>AW262+AX262</f>
        <v>0</v>
      </c>
      <c r="AW262" s="630">
        <v>0</v>
      </c>
      <c r="AX262" s="630">
        <v>0</v>
      </c>
      <c r="AY262" s="307">
        <f>AZ262+BA262</f>
        <v>317500</v>
      </c>
      <c r="AZ262" s="307">
        <f>AT262+AW262</f>
        <v>317500</v>
      </c>
      <c r="BA262" s="307"/>
      <c r="BB262" s="307">
        <f>BC262+BD262</f>
        <v>317500</v>
      </c>
      <c r="BC262" s="307">
        <v>317500</v>
      </c>
      <c r="BD262" s="307"/>
      <c r="BE262" s="307">
        <f>BF262+BG262</f>
        <v>0</v>
      </c>
      <c r="BF262" s="630">
        <f t="shared" ref="BF262:BG265" si="775">BW262-BC262</f>
        <v>0</v>
      </c>
      <c r="BG262" s="630">
        <f t="shared" si="775"/>
        <v>0</v>
      </c>
      <c r="BH262" s="307">
        <f>BI262+BJ262</f>
        <v>342729.88630000001</v>
      </c>
      <c r="BI262" s="307">
        <v>342729.88630000001</v>
      </c>
      <c r="BJ262" s="307"/>
      <c r="BK262" s="792">
        <v>1</v>
      </c>
      <c r="BL262" s="307">
        <f>AY262</f>
        <v>317500</v>
      </c>
      <c r="BM262" s="307"/>
      <c r="BN262" s="307"/>
      <c r="BO262" s="307"/>
      <c r="BP262" s="307">
        <f>BQ262+BR262</f>
        <v>0</v>
      </c>
      <c r="BQ262" s="307"/>
      <c r="BR262" s="307"/>
      <c r="BS262" s="307">
        <f>BT262+BU262</f>
        <v>342729.88630000001</v>
      </c>
      <c r="BT262" s="307">
        <f>BI262</f>
        <v>342729.88630000001</v>
      </c>
      <c r="BU262" s="307"/>
      <c r="BV262" s="307">
        <f>BW262+BX262</f>
        <v>317500</v>
      </c>
      <c r="BW262" s="307">
        <v>317500</v>
      </c>
      <c r="BX262" s="307"/>
      <c r="BY262" s="307">
        <f>BZ262+CA262</f>
        <v>143095.93861000001</v>
      </c>
      <c r="BZ262" s="630">
        <f>CC262-BI262</f>
        <v>143095.93861000001</v>
      </c>
      <c r="CA262" s="630">
        <v>0</v>
      </c>
      <c r="CB262" s="307">
        <f>CC262+CD262</f>
        <v>485825.82491000002</v>
      </c>
      <c r="CC262" s="307">
        <v>485825.82491000002</v>
      </c>
      <c r="CD262" s="307"/>
      <c r="CE262" s="308">
        <v>1</v>
      </c>
      <c r="CF262" s="307">
        <f t="shared" si="763"/>
        <v>317500</v>
      </c>
      <c r="CG262" s="307"/>
      <c r="CH262" s="307">
        <f>CI262+CJ262</f>
        <v>345000</v>
      </c>
      <c r="CI262" s="307">
        <v>345000</v>
      </c>
      <c r="CJ262" s="307"/>
      <c r="CK262" s="307">
        <f>CL262+CM262</f>
        <v>0</v>
      </c>
      <c r="CL262" s="630">
        <v>0</v>
      </c>
      <c r="CM262" s="630">
        <v>0</v>
      </c>
      <c r="CN262" s="307">
        <f>CO262+CP262</f>
        <v>0</v>
      </c>
      <c r="CO262" s="630">
        <v>0</v>
      </c>
      <c r="CP262" s="630">
        <v>0</v>
      </c>
      <c r="CQ262" s="307">
        <f>CR262+CS262</f>
        <v>345000</v>
      </c>
      <c r="CR262" s="307">
        <v>345000</v>
      </c>
      <c r="CS262" s="307"/>
      <c r="CT262" s="307">
        <f>CU262+CV262</f>
        <v>0</v>
      </c>
      <c r="CU262" s="307"/>
      <c r="CV262" s="307"/>
      <c r="CW262" s="307">
        <f>CX262+CY263</f>
        <v>33890.757469999997</v>
      </c>
      <c r="CX262" s="307">
        <v>33890.757469999997</v>
      </c>
      <c r="CY262" s="307"/>
      <c r="CZ262" s="307"/>
      <c r="DA262" s="307"/>
      <c r="DB262" s="307"/>
      <c r="DC262" s="307"/>
      <c r="DD262" s="307"/>
      <c r="DE262" s="307"/>
      <c r="DF262" s="307">
        <f t="shared" si="764"/>
        <v>44702.455100000006</v>
      </c>
      <c r="DG262" s="307">
        <f t="shared" ref="DG262:DG270" si="776">DJ262-CX262</f>
        <v>44702.455100000006</v>
      </c>
      <c r="DH262" s="307"/>
      <c r="DI262" s="351">
        <f t="shared" si="678"/>
        <v>78593.212570000003</v>
      </c>
      <c r="DJ262" s="294">
        <v>78593.212570000003</v>
      </c>
      <c r="DK262" s="307"/>
      <c r="DL262" s="307"/>
      <c r="DM262" s="223">
        <f t="shared" si="679"/>
        <v>28334.097010000001</v>
      </c>
      <c r="DN262" s="398">
        <f t="shared" si="680"/>
        <v>0.36051582679310751</v>
      </c>
      <c r="DO262" s="307">
        <v>28334.097010000001</v>
      </c>
      <c r="DP262" s="307"/>
      <c r="DQ262" s="307"/>
      <c r="DR262" s="307">
        <f>DT262</f>
        <v>50259.115560000006</v>
      </c>
      <c r="DS262" s="785">
        <f t="shared" si="696"/>
        <v>0.63948417320689255</v>
      </c>
      <c r="DT262" s="307">
        <f t="shared" ref="DT262:DT270" si="777">DJ262-DO262</f>
        <v>50259.115560000006</v>
      </c>
      <c r="DU262" s="307"/>
      <c r="DV262" s="307"/>
      <c r="DW262" s="307"/>
      <c r="DX262" s="351">
        <f t="shared" ref="DX262:DX271" si="778">DZ262</f>
        <v>50829.187010000001</v>
      </c>
      <c r="DY262" s="228">
        <f>DX262/DI262</f>
        <v>0.64673761700132015</v>
      </c>
      <c r="DZ262" s="351">
        <v>50829.187010000001</v>
      </c>
      <c r="EA262" s="228">
        <f>DZ262/DJ262</f>
        <v>0.64673761700132015</v>
      </c>
      <c r="EB262" s="351"/>
      <c r="EC262" s="228">
        <v>0</v>
      </c>
      <c r="ED262" s="351"/>
      <c r="EE262" s="228">
        <v>0</v>
      </c>
      <c r="EF262" s="341">
        <f t="shared" si="766"/>
        <v>27764.025560000002</v>
      </c>
      <c r="EG262" s="227">
        <f t="shared" si="681"/>
        <v>0.35326238299867985</v>
      </c>
      <c r="EH262" s="306">
        <f>DJ262-DZ262</f>
        <v>27764.025560000002</v>
      </c>
      <c r="EI262" s="341"/>
      <c r="EJ262" s="307"/>
      <c r="EK262" s="341">
        <f>ES262+EX263</f>
        <v>50829.187010000001</v>
      </c>
      <c r="EL262" s="228">
        <f>EK262/DI262</f>
        <v>0.64673761700132015</v>
      </c>
      <c r="EM262" s="227">
        <f t="shared" si="758"/>
        <v>1.7939229541022879</v>
      </c>
      <c r="EN262" s="228"/>
      <c r="EO262" s="228"/>
      <c r="EP262" s="228"/>
      <c r="EQ262" s="228"/>
      <c r="ER262" s="228"/>
      <c r="ES262" s="341">
        <f>DZ262</f>
        <v>50829.187010000001</v>
      </c>
      <c r="ET262" s="312">
        <f>ES262/DJ262</f>
        <v>0.64673761700132015</v>
      </c>
      <c r="EU262" s="341"/>
      <c r="EV262" s="307"/>
      <c r="EW262" s="307"/>
      <c r="EX262" s="307"/>
      <c r="EY262" s="351">
        <f t="shared" si="767"/>
        <v>27764.025560000002</v>
      </c>
      <c r="EZ262" s="228">
        <f t="shared" si="739"/>
        <v>0.35326238299867985</v>
      </c>
      <c r="FA262" s="351">
        <f t="shared" ref="FA262:FA290" si="779">DJ262-ES262</f>
        <v>27764.025560000002</v>
      </c>
      <c r="FB262" s="351"/>
      <c r="FC262" s="307"/>
      <c r="FD262" s="306">
        <f>FF262</f>
        <v>80421.465060000002</v>
      </c>
      <c r="FE262" s="312">
        <f t="shared" si="759"/>
        <v>1.0232622185837186</v>
      </c>
      <c r="FF262" s="306">
        <v>80421.465060000002</v>
      </c>
      <c r="FG262" s="312">
        <f t="shared" si="760"/>
        <v>1.0232622185837186</v>
      </c>
      <c r="FH262" s="306"/>
      <c r="FI262" s="312"/>
      <c r="FJ262" s="307"/>
      <c r="FK262" s="307"/>
      <c r="FL262" s="306"/>
      <c r="FM262" s="227">
        <f t="shared" si="761"/>
        <v>0</v>
      </c>
      <c r="FN262" s="306"/>
      <c r="FO262" s="227">
        <f t="shared" si="762"/>
        <v>0</v>
      </c>
      <c r="FP262" s="307"/>
      <c r="FQ262" s="307"/>
      <c r="FR262" s="307"/>
      <c r="FS262" s="598"/>
      <c r="FT262" s="306">
        <f t="shared" si="721"/>
        <v>0</v>
      </c>
      <c r="FU262" s="228">
        <f t="shared" si="682"/>
        <v>0</v>
      </c>
      <c r="FV262" s="306">
        <f t="shared" si="713"/>
        <v>0</v>
      </c>
      <c r="FW262" s="307"/>
      <c r="FX262" s="307"/>
      <c r="FY262" s="307"/>
      <c r="FZ262" s="598"/>
      <c r="GA262" s="302" t="s">
        <v>425</v>
      </c>
    </row>
    <row r="263" spans="2:183" s="794" customFormat="1" ht="38.25" hidden="1" customHeight="1" x14ac:dyDescent="0.25">
      <c r="B263" s="787"/>
      <c r="C263" s="314" t="s">
        <v>426</v>
      </c>
      <c r="D263" s="361"/>
      <c r="E263" s="306">
        <f t="shared" si="741"/>
        <v>486686.20645</v>
      </c>
      <c r="F263" s="306">
        <f>490000-3313.79355</f>
        <v>486686.20645</v>
      </c>
      <c r="G263" s="306"/>
      <c r="H263" s="306">
        <f t="shared" si="742"/>
        <v>-28659.187080000003</v>
      </c>
      <c r="I263" s="629">
        <f t="shared" si="772"/>
        <v>-28659.187080000003</v>
      </c>
      <c r="J263" s="629">
        <f t="shared" si="772"/>
        <v>0</v>
      </c>
      <c r="K263" s="306">
        <f t="shared" si="743"/>
        <v>458027.01936999999</v>
      </c>
      <c r="L263" s="306">
        <v>458027.01936999999</v>
      </c>
      <c r="M263" s="306"/>
      <c r="N263" s="306">
        <f t="shared" si="744"/>
        <v>0</v>
      </c>
      <c r="O263" s="629">
        <f t="shared" si="773"/>
        <v>0</v>
      </c>
      <c r="P263" s="629">
        <f t="shared" si="773"/>
        <v>0</v>
      </c>
      <c r="Q263" s="307">
        <f t="shared" si="745"/>
        <v>458027.01936999999</v>
      </c>
      <c r="R263" s="307">
        <v>458027.01936999999</v>
      </c>
      <c r="S263" s="307"/>
      <c r="T263" s="307">
        <f t="shared" si="746"/>
        <v>0</v>
      </c>
      <c r="U263" s="307"/>
      <c r="V263" s="307"/>
      <c r="W263" s="307">
        <f t="shared" si="747"/>
        <v>0</v>
      </c>
      <c r="X263" s="630">
        <f t="shared" si="774"/>
        <v>0</v>
      </c>
      <c r="Y263" s="630">
        <f t="shared" si="774"/>
        <v>0</v>
      </c>
      <c r="Z263" s="793">
        <v>0</v>
      </c>
      <c r="AA263" s="307"/>
      <c r="AB263" s="307"/>
      <c r="AC263" s="307">
        <f>AD263+AE263</f>
        <v>0</v>
      </c>
      <c r="AD263" s="307"/>
      <c r="AE263" s="307"/>
      <c r="AF263" s="307">
        <f>AG263+AH263</f>
        <v>0</v>
      </c>
      <c r="AG263" s="307"/>
      <c r="AH263" s="307"/>
      <c r="AI263" s="307"/>
      <c r="AJ263" s="307">
        <v>0</v>
      </c>
      <c r="AK263" s="307">
        <f>Z263-AJ263</f>
        <v>0</v>
      </c>
      <c r="AL263" s="307">
        <f>AA263-AK263</f>
        <v>0</v>
      </c>
      <c r="AM263" s="342"/>
      <c r="AN263" s="342"/>
      <c r="AO263" s="791"/>
      <c r="AP263" s="308"/>
      <c r="AQ263" s="308"/>
      <c r="AR263" s="308">
        <f>Z263-AF263</f>
        <v>0</v>
      </c>
      <c r="AS263" s="307">
        <f>AT263+AU263</f>
        <v>0</v>
      </c>
      <c r="AT263" s="307"/>
      <c r="AU263" s="307"/>
      <c r="AV263" s="307">
        <f>AW263+AX263</f>
        <v>0</v>
      </c>
      <c r="AW263" s="630">
        <f t="shared" ref="AW263:AX265" si="780">AZ263-AT263</f>
        <v>0</v>
      </c>
      <c r="AX263" s="630">
        <f t="shared" si="780"/>
        <v>0</v>
      </c>
      <c r="AY263" s="307">
        <f>AZ263+BA263</f>
        <v>0</v>
      </c>
      <c r="AZ263" s="307"/>
      <c r="BA263" s="307"/>
      <c r="BB263" s="307">
        <f>BC263+BD263</f>
        <v>0</v>
      </c>
      <c r="BC263" s="307"/>
      <c r="BD263" s="307"/>
      <c r="BE263" s="307">
        <f>BF263+BG263</f>
        <v>0</v>
      </c>
      <c r="BF263" s="630">
        <f t="shared" si="775"/>
        <v>0</v>
      </c>
      <c r="BG263" s="630">
        <f t="shared" si="775"/>
        <v>0</v>
      </c>
      <c r="BH263" s="307">
        <f>BI263+BJ263</f>
        <v>0</v>
      </c>
      <c r="BI263" s="307"/>
      <c r="BJ263" s="307"/>
      <c r="BK263" s="792"/>
      <c r="BL263" s="307">
        <f>AY263</f>
        <v>0</v>
      </c>
      <c r="BM263" s="307"/>
      <c r="BN263" s="307"/>
      <c r="BO263" s="307"/>
      <c r="BP263" s="307"/>
      <c r="BQ263" s="307"/>
      <c r="BR263" s="307"/>
      <c r="BS263" s="307"/>
      <c r="BT263" s="307"/>
      <c r="BU263" s="307"/>
      <c r="BV263" s="307">
        <f>BW263+BX263</f>
        <v>0</v>
      </c>
      <c r="BW263" s="307"/>
      <c r="BX263" s="307"/>
      <c r="BY263" s="307">
        <f>BZ263+CA263</f>
        <v>0</v>
      </c>
      <c r="BZ263" s="630">
        <f t="shared" ref="BZ263:CA265" si="781">CC263-BW263</f>
        <v>0</v>
      </c>
      <c r="CA263" s="630">
        <f t="shared" si="781"/>
        <v>0</v>
      </c>
      <c r="CB263" s="307">
        <f>CC263+CD263</f>
        <v>0</v>
      </c>
      <c r="CC263" s="307"/>
      <c r="CD263" s="307"/>
      <c r="CE263" s="308"/>
      <c r="CF263" s="307">
        <f t="shared" si="763"/>
        <v>0</v>
      </c>
      <c r="CG263" s="307"/>
      <c r="CH263" s="307">
        <f>CI263+CJ263</f>
        <v>0</v>
      </c>
      <c r="CI263" s="307"/>
      <c r="CJ263" s="307"/>
      <c r="CK263" s="307">
        <f>CL263+CM263</f>
        <v>0</v>
      </c>
      <c r="CL263" s="630">
        <f t="shared" ref="CL263:CM265" si="782">CR263-CI263</f>
        <v>0</v>
      </c>
      <c r="CM263" s="630">
        <f t="shared" si="782"/>
        <v>0</v>
      </c>
      <c r="CN263" s="307" t="e">
        <f>CO263+CP263</f>
        <v>#DIV/0!</v>
      </c>
      <c r="CO263" s="630">
        <f t="shared" ref="CO263:CP265" si="783">FT264-CL263</f>
        <v>0</v>
      </c>
      <c r="CP263" s="630" t="e">
        <f t="shared" si="783"/>
        <v>#DIV/0!</v>
      </c>
      <c r="CQ263" s="307">
        <f>CR263+CS263</f>
        <v>0</v>
      </c>
      <c r="CR263" s="307"/>
      <c r="CS263" s="307"/>
      <c r="CT263" s="307">
        <f>CU263+CV263</f>
        <v>0</v>
      </c>
      <c r="CU263" s="307"/>
      <c r="CV263" s="307"/>
      <c r="CW263" s="307">
        <f>CX263+CY264</f>
        <v>400148.26607999997</v>
      </c>
      <c r="CX263" s="307">
        <v>400148.26607999997</v>
      </c>
      <c r="CY263" s="307"/>
      <c r="CZ263" s="307">
        <f>DA263+DB263</f>
        <v>500000</v>
      </c>
      <c r="DA263" s="307">
        <v>500000</v>
      </c>
      <c r="DB263" s="307"/>
      <c r="DC263" s="307"/>
      <c r="DD263" s="307"/>
      <c r="DE263" s="307"/>
      <c r="DF263" s="307">
        <f t="shared" si="764"/>
        <v>-1005.8111200000276</v>
      </c>
      <c r="DG263" s="307">
        <f t="shared" si="776"/>
        <v>-1005.8111200000276</v>
      </c>
      <c r="DH263" s="307"/>
      <c r="DI263" s="351">
        <f t="shared" si="678"/>
        <v>399142.45495999994</v>
      </c>
      <c r="DJ263" s="294">
        <f>'[2]2020_уточн'!$ET$272</f>
        <v>399142.45495999994</v>
      </c>
      <c r="DK263" s="307"/>
      <c r="DL263" s="307"/>
      <c r="DM263" s="223">
        <f t="shared" si="679"/>
        <v>340358.52737999998</v>
      </c>
      <c r="DN263" s="398">
        <f t="shared" si="680"/>
        <v>0.85272444249036106</v>
      </c>
      <c r="DO263" s="307">
        <v>340358.52737999998</v>
      </c>
      <c r="DP263" s="307"/>
      <c r="DQ263" s="307"/>
      <c r="DR263" s="307">
        <f t="shared" ref="DR263:DR277" si="784">DT263</f>
        <v>58783.92757999996</v>
      </c>
      <c r="DS263" s="785">
        <f t="shared" si="696"/>
        <v>0.14727555750963897</v>
      </c>
      <c r="DT263" s="307">
        <f t="shared" si="777"/>
        <v>58783.92757999996</v>
      </c>
      <c r="DU263" s="307"/>
      <c r="DV263" s="307"/>
      <c r="DW263" s="307"/>
      <c r="DX263" s="351">
        <f t="shared" si="778"/>
        <v>399142.45495999994</v>
      </c>
      <c r="DY263" s="228">
        <f>DX263/DI263</f>
        <v>1</v>
      </c>
      <c r="DZ263" s="351">
        <f>DJ263</f>
        <v>399142.45495999994</v>
      </c>
      <c r="EA263" s="228">
        <f>DZ263/DJ263</f>
        <v>1</v>
      </c>
      <c r="EB263" s="351"/>
      <c r="EC263" s="228">
        <v>0</v>
      </c>
      <c r="ED263" s="351"/>
      <c r="EE263" s="228">
        <v>0</v>
      </c>
      <c r="EF263" s="341">
        <f t="shared" si="766"/>
        <v>0</v>
      </c>
      <c r="EG263" s="227">
        <f t="shared" si="681"/>
        <v>0</v>
      </c>
      <c r="EH263" s="306">
        <f t="shared" ref="EH263:EH271" si="785">DJ263-DZ263</f>
        <v>0</v>
      </c>
      <c r="EI263" s="341"/>
      <c r="EJ263" s="307"/>
      <c r="EK263" s="341">
        <f>ES263+EX264</f>
        <v>399142.45495999994</v>
      </c>
      <c r="EL263" s="228">
        <f>EK263/DI263</f>
        <v>1</v>
      </c>
      <c r="EM263" s="227">
        <f t="shared" si="758"/>
        <v>1.1727117814044643</v>
      </c>
      <c r="EN263" s="228"/>
      <c r="EO263" s="228"/>
      <c r="EP263" s="228"/>
      <c r="EQ263" s="228"/>
      <c r="ER263" s="228"/>
      <c r="ES263" s="341">
        <f>DJ263</f>
        <v>399142.45495999994</v>
      </c>
      <c r="ET263" s="312">
        <f>ES263/DJ263</f>
        <v>1</v>
      </c>
      <c r="EU263" s="341"/>
      <c r="EV263" s="307"/>
      <c r="EW263" s="307"/>
      <c r="EX263" s="307"/>
      <c r="EY263" s="351">
        <f t="shared" si="767"/>
        <v>0</v>
      </c>
      <c r="EZ263" s="228">
        <f t="shared" si="739"/>
        <v>0</v>
      </c>
      <c r="FA263" s="351">
        <f t="shared" si="779"/>
        <v>0</v>
      </c>
      <c r="FB263" s="351"/>
      <c r="FC263" s="307"/>
      <c r="FD263" s="306">
        <f t="shared" ref="FD263:FD270" si="786">FF263</f>
        <v>399142.45496</v>
      </c>
      <c r="FE263" s="312">
        <f t="shared" si="759"/>
        <v>1.0000000000000002</v>
      </c>
      <c r="FF263" s="306">
        <v>399142.45496</v>
      </c>
      <c r="FG263" s="312">
        <f t="shared" si="760"/>
        <v>1.0000000000000002</v>
      </c>
      <c r="FH263" s="306"/>
      <c r="FI263" s="312"/>
      <c r="FJ263" s="307"/>
      <c r="FK263" s="307"/>
      <c r="FL263" s="306"/>
      <c r="FM263" s="227">
        <f t="shared" si="761"/>
        <v>0</v>
      </c>
      <c r="FN263" s="306"/>
      <c r="FO263" s="227">
        <f t="shared" si="762"/>
        <v>0</v>
      </c>
      <c r="FP263" s="307"/>
      <c r="FQ263" s="307"/>
      <c r="FR263" s="307"/>
      <c r="FS263" s="598"/>
      <c r="FT263" s="306">
        <f t="shared" si="721"/>
        <v>0</v>
      </c>
      <c r="FU263" s="228">
        <f t="shared" si="682"/>
        <v>0</v>
      </c>
      <c r="FV263" s="306">
        <f t="shared" si="713"/>
        <v>0</v>
      </c>
      <c r="FW263" s="307"/>
      <c r="FX263" s="307"/>
      <c r="FY263" s="307"/>
      <c r="FZ263" s="598"/>
      <c r="GA263" s="302"/>
    </row>
    <row r="264" spans="2:183" s="794" customFormat="1" ht="25.5" hidden="1" customHeight="1" x14ac:dyDescent="0.25">
      <c r="B264" s="787"/>
      <c r="C264" s="314" t="s">
        <v>427</v>
      </c>
      <c r="D264" s="361"/>
      <c r="E264" s="306">
        <f t="shared" si="741"/>
        <v>34528.16878</v>
      </c>
      <c r="F264" s="306"/>
      <c r="G264" s="306">
        <v>34528.16878</v>
      </c>
      <c r="H264" s="306">
        <f t="shared" si="742"/>
        <v>20000</v>
      </c>
      <c r="I264" s="629">
        <f t="shared" si="772"/>
        <v>20000</v>
      </c>
      <c r="J264" s="629">
        <f t="shared" si="772"/>
        <v>0</v>
      </c>
      <c r="K264" s="306">
        <f t="shared" si="743"/>
        <v>54528.16878</v>
      </c>
      <c r="L264" s="306">
        <v>20000</v>
      </c>
      <c r="M264" s="306">
        <v>34528.16878</v>
      </c>
      <c r="N264" s="306">
        <f t="shared" si="744"/>
        <v>0</v>
      </c>
      <c r="O264" s="629">
        <f t="shared" si="773"/>
        <v>0</v>
      </c>
      <c r="P264" s="629">
        <f t="shared" si="773"/>
        <v>0</v>
      </c>
      <c r="Q264" s="307">
        <f t="shared" si="745"/>
        <v>54528.16878</v>
      </c>
      <c r="R264" s="307">
        <v>20000</v>
      </c>
      <c r="S264" s="307">
        <v>34528.16878</v>
      </c>
      <c r="T264" s="307">
        <f t="shared" si="746"/>
        <v>0</v>
      </c>
      <c r="U264" s="307"/>
      <c r="V264" s="307"/>
      <c r="W264" s="307">
        <f t="shared" si="747"/>
        <v>0</v>
      </c>
      <c r="X264" s="630">
        <f t="shared" si="774"/>
        <v>0</v>
      </c>
      <c r="Y264" s="630">
        <f t="shared" si="774"/>
        <v>0</v>
      </c>
      <c r="Z264" s="307">
        <f>AA264+AB264</f>
        <v>0</v>
      </c>
      <c r="AA264" s="307"/>
      <c r="AB264" s="307"/>
      <c r="AC264" s="307">
        <f>AD264+AE264</f>
        <v>0</v>
      </c>
      <c r="AD264" s="307"/>
      <c r="AE264" s="307"/>
      <c r="AF264" s="307">
        <f>AG264+AH264</f>
        <v>0</v>
      </c>
      <c r="AG264" s="307"/>
      <c r="AH264" s="307"/>
      <c r="AI264" s="307"/>
      <c r="AJ264" s="307">
        <v>0</v>
      </c>
      <c r="AK264" s="307">
        <f>Z264-AJ264</f>
        <v>0</v>
      </c>
      <c r="AL264" s="307">
        <f>AA264-AK264</f>
        <v>0</v>
      </c>
      <c r="AM264" s="342"/>
      <c r="AN264" s="342"/>
      <c r="AO264" s="791"/>
      <c r="AP264" s="308"/>
      <c r="AQ264" s="308"/>
      <c r="AR264" s="308">
        <f>Z264-AF264</f>
        <v>0</v>
      </c>
      <c r="AS264" s="307">
        <f>AT264+AU264</f>
        <v>0</v>
      </c>
      <c r="AT264" s="307"/>
      <c r="AU264" s="307"/>
      <c r="AV264" s="307">
        <f>AW264+AX264</f>
        <v>0</v>
      </c>
      <c r="AW264" s="630">
        <f t="shared" si="780"/>
        <v>0</v>
      </c>
      <c r="AX264" s="630">
        <f t="shared" si="780"/>
        <v>0</v>
      </c>
      <c r="AY264" s="307">
        <f>AZ264+BA264</f>
        <v>0</v>
      </c>
      <c r="AZ264" s="307"/>
      <c r="BA264" s="307"/>
      <c r="BB264" s="307">
        <f>BC264+BD264</f>
        <v>0</v>
      </c>
      <c r="BC264" s="307"/>
      <c r="BD264" s="307"/>
      <c r="BE264" s="307">
        <f>BF264+BG264</f>
        <v>0</v>
      </c>
      <c r="BF264" s="630">
        <f t="shared" si="775"/>
        <v>0</v>
      </c>
      <c r="BG264" s="630">
        <f t="shared" si="775"/>
        <v>0</v>
      </c>
      <c r="BH264" s="307">
        <f>BI264+BJ264</f>
        <v>0</v>
      </c>
      <c r="BI264" s="307"/>
      <c r="BJ264" s="307"/>
      <c r="BK264" s="792"/>
      <c r="BL264" s="307">
        <f>AY264</f>
        <v>0</v>
      </c>
      <c r="BM264" s="307"/>
      <c r="BN264" s="307"/>
      <c r="BO264" s="307"/>
      <c r="BP264" s="307"/>
      <c r="BQ264" s="307"/>
      <c r="BR264" s="307"/>
      <c r="BS264" s="307"/>
      <c r="BT264" s="307"/>
      <c r="BU264" s="307"/>
      <c r="BV264" s="307">
        <f>BW264+BX264</f>
        <v>0</v>
      </c>
      <c r="BW264" s="307"/>
      <c r="BX264" s="307"/>
      <c r="BY264" s="307">
        <f>BZ264+CA264</f>
        <v>0</v>
      </c>
      <c r="BZ264" s="630">
        <f t="shared" si="781"/>
        <v>0</v>
      </c>
      <c r="CA264" s="630">
        <f t="shared" si="781"/>
        <v>0</v>
      </c>
      <c r="CB264" s="307">
        <f>CC264+CD264</f>
        <v>0</v>
      </c>
      <c r="CC264" s="307"/>
      <c r="CD264" s="307"/>
      <c r="CE264" s="308"/>
      <c r="CF264" s="307">
        <f t="shared" si="763"/>
        <v>0</v>
      </c>
      <c r="CG264" s="307"/>
      <c r="CH264" s="307">
        <f>CI264+CJ264</f>
        <v>0</v>
      </c>
      <c r="CI264" s="307"/>
      <c r="CJ264" s="307"/>
      <c r="CK264" s="307">
        <f>CL264+CM264</f>
        <v>0</v>
      </c>
      <c r="CL264" s="630">
        <f t="shared" si="782"/>
        <v>0</v>
      </c>
      <c r="CM264" s="630">
        <f t="shared" si="782"/>
        <v>0</v>
      </c>
      <c r="CN264" s="307">
        <f>CO264+CP264</f>
        <v>0</v>
      </c>
      <c r="CO264" s="630">
        <f t="shared" si="783"/>
        <v>0</v>
      </c>
      <c r="CP264" s="630">
        <f t="shared" si="783"/>
        <v>0</v>
      </c>
      <c r="CQ264" s="307">
        <f>CR264+CS264</f>
        <v>0</v>
      </c>
      <c r="CR264" s="307"/>
      <c r="CS264" s="307"/>
      <c r="CT264" s="307">
        <f>CU264+CV264</f>
        <v>0</v>
      </c>
      <c r="CU264" s="307"/>
      <c r="CV264" s="307"/>
      <c r="CW264" s="307">
        <f>CX264+CY265</f>
        <v>0</v>
      </c>
      <c r="CX264" s="307">
        <v>0</v>
      </c>
      <c r="CY264" s="307"/>
      <c r="CZ264" s="307">
        <f>DA264+DB264</f>
        <v>0</v>
      </c>
      <c r="DA264" s="307"/>
      <c r="DB264" s="307"/>
      <c r="DC264" s="307"/>
      <c r="DD264" s="307"/>
      <c r="DE264" s="307"/>
      <c r="DF264" s="307">
        <f t="shared" si="764"/>
        <v>0</v>
      </c>
      <c r="DG264" s="307">
        <f t="shared" si="776"/>
        <v>0</v>
      </c>
      <c r="DH264" s="307"/>
      <c r="DI264" s="351">
        <f t="shared" si="678"/>
        <v>0</v>
      </c>
      <c r="DJ264" s="294">
        <v>0</v>
      </c>
      <c r="DK264" s="307"/>
      <c r="DL264" s="307"/>
      <c r="DM264" s="223">
        <f t="shared" si="679"/>
        <v>0</v>
      </c>
      <c r="DN264" s="398" t="e">
        <f t="shared" si="680"/>
        <v>#DIV/0!</v>
      </c>
      <c r="DO264" s="307">
        <v>0</v>
      </c>
      <c r="DP264" s="307"/>
      <c r="DQ264" s="307"/>
      <c r="DR264" s="307">
        <f t="shared" si="784"/>
        <v>0</v>
      </c>
      <c r="DS264" s="785" t="e">
        <f t="shared" si="696"/>
        <v>#DIV/0!</v>
      </c>
      <c r="DT264" s="307">
        <f t="shared" si="777"/>
        <v>0</v>
      </c>
      <c r="DU264" s="307"/>
      <c r="DV264" s="307"/>
      <c r="DW264" s="307"/>
      <c r="DX264" s="351">
        <f t="shared" si="778"/>
        <v>0</v>
      </c>
      <c r="DY264" s="228">
        <v>0</v>
      </c>
      <c r="DZ264" s="351"/>
      <c r="EA264" s="228">
        <v>0</v>
      </c>
      <c r="EB264" s="351"/>
      <c r="EC264" s="228">
        <v>0</v>
      </c>
      <c r="ED264" s="351"/>
      <c r="EE264" s="228">
        <v>0</v>
      </c>
      <c r="EF264" s="341">
        <f t="shared" si="766"/>
        <v>0</v>
      </c>
      <c r="EG264" s="227" t="e">
        <f t="shared" si="681"/>
        <v>#DIV/0!</v>
      </c>
      <c r="EH264" s="306">
        <f t="shared" si="785"/>
        <v>0</v>
      </c>
      <c r="EI264" s="341"/>
      <c r="EJ264" s="307"/>
      <c r="EK264" s="341">
        <f>ES264+EX265</f>
        <v>0</v>
      </c>
      <c r="EL264" s="228">
        <v>0</v>
      </c>
      <c r="EM264" s="227" t="e">
        <f t="shared" si="758"/>
        <v>#DIV/0!</v>
      </c>
      <c r="EN264" s="228"/>
      <c r="EO264" s="228"/>
      <c r="EP264" s="228"/>
      <c r="EQ264" s="228"/>
      <c r="ER264" s="228"/>
      <c r="ES264" s="341">
        <v>0</v>
      </c>
      <c r="ET264" s="312">
        <v>0</v>
      </c>
      <c r="EU264" s="341"/>
      <c r="EV264" s="307"/>
      <c r="EW264" s="307"/>
      <c r="EX264" s="307"/>
      <c r="EY264" s="351">
        <f t="shared" si="767"/>
        <v>0</v>
      </c>
      <c r="EZ264" s="228" t="e">
        <f t="shared" si="739"/>
        <v>#DIV/0!</v>
      </c>
      <c r="FA264" s="351">
        <f t="shared" si="779"/>
        <v>0</v>
      </c>
      <c r="FB264" s="351"/>
      <c r="FC264" s="307"/>
      <c r="FD264" s="306">
        <f t="shared" si="786"/>
        <v>0</v>
      </c>
      <c r="FE264" s="312" t="e">
        <f t="shared" si="759"/>
        <v>#DIV/0!</v>
      </c>
      <c r="FF264" s="306"/>
      <c r="FG264" s="312" t="e">
        <f t="shared" si="760"/>
        <v>#DIV/0!</v>
      </c>
      <c r="FH264" s="306"/>
      <c r="FI264" s="312"/>
      <c r="FJ264" s="307"/>
      <c r="FK264" s="307"/>
      <c r="FL264" s="306"/>
      <c r="FM264" s="227" t="e">
        <f t="shared" si="761"/>
        <v>#DIV/0!</v>
      </c>
      <c r="FN264" s="306">
        <v>0</v>
      </c>
      <c r="FO264" s="227" t="e">
        <f t="shared" si="762"/>
        <v>#DIV/0!</v>
      </c>
      <c r="FP264" s="307"/>
      <c r="FQ264" s="307"/>
      <c r="FR264" s="307"/>
      <c r="FS264" s="598"/>
      <c r="FT264" s="306">
        <f t="shared" si="721"/>
        <v>0</v>
      </c>
      <c r="FU264" s="228" t="e">
        <f t="shared" si="682"/>
        <v>#DIV/0!</v>
      </c>
      <c r="FV264" s="306">
        <f t="shared" si="713"/>
        <v>0</v>
      </c>
      <c r="FW264" s="307"/>
      <c r="FX264" s="307"/>
      <c r="FY264" s="307"/>
      <c r="FZ264" s="598"/>
      <c r="GA264" s="795"/>
    </row>
    <row r="265" spans="2:183" s="794" customFormat="1" ht="40.5" hidden="1" customHeight="1" x14ac:dyDescent="0.25">
      <c r="B265" s="787"/>
      <c r="C265" s="314" t="s">
        <v>428</v>
      </c>
      <c r="D265" s="361"/>
      <c r="E265" s="306">
        <f t="shared" si="741"/>
        <v>26746.969490000003</v>
      </c>
      <c r="F265" s="306">
        <f>29360.76304-2613.79355</f>
        <v>26746.969490000003</v>
      </c>
      <c r="G265" s="306"/>
      <c r="H265" s="306">
        <f t="shared" si="742"/>
        <v>1.9999999858555384E-4</v>
      </c>
      <c r="I265" s="629">
        <f t="shared" si="772"/>
        <v>1.9999999858555384E-4</v>
      </c>
      <c r="J265" s="629">
        <f t="shared" si="772"/>
        <v>0</v>
      </c>
      <c r="K265" s="306">
        <f t="shared" si="743"/>
        <v>26746.969690000002</v>
      </c>
      <c r="L265" s="306">
        <v>26746.969690000002</v>
      </c>
      <c r="M265" s="306"/>
      <c r="N265" s="306">
        <f t="shared" si="744"/>
        <v>0</v>
      </c>
      <c r="O265" s="629">
        <f t="shared" si="773"/>
        <v>0</v>
      </c>
      <c r="P265" s="629">
        <f t="shared" si="773"/>
        <v>0</v>
      </c>
      <c r="Q265" s="307">
        <f t="shared" si="745"/>
        <v>26746.969690000002</v>
      </c>
      <c r="R265" s="307">
        <v>26746.969690000002</v>
      </c>
      <c r="S265" s="307"/>
      <c r="T265" s="307">
        <f t="shared" si="746"/>
        <v>0</v>
      </c>
      <c r="U265" s="307"/>
      <c r="V265" s="307"/>
      <c r="W265" s="307">
        <f t="shared" si="747"/>
        <v>13579.62823</v>
      </c>
      <c r="X265" s="630">
        <f t="shared" si="774"/>
        <v>13579.62823</v>
      </c>
      <c r="Y265" s="630">
        <f t="shared" si="774"/>
        <v>0</v>
      </c>
      <c r="Z265" s="307">
        <f>AA265+AB265</f>
        <v>13579.62823</v>
      </c>
      <c r="AA265" s="307">
        <v>13579.62823</v>
      </c>
      <c r="AB265" s="307"/>
      <c r="AC265" s="307">
        <f>AD265+AE265</f>
        <v>0</v>
      </c>
      <c r="AD265" s="307"/>
      <c r="AE265" s="307"/>
      <c r="AF265" s="307">
        <f>AG265+AH265</f>
        <v>13579.62823</v>
      </c>
      <c r="AG265" s="307">
        <f>AA265</f>
        <v>13579.62823</v>
      </c>
      <c r="AH265" s="307"/>
      <c r="AI265" s="307"/>
      <c r="AJ265" s="307">
        <v>0</v>
      </c>
      <c r="AK265" s="307">
        <f>Z265-AJ265</f>
        <v>13579.62823</v>
      </c>
      <c r="AL265" s="307">
        <f>AA265-AK265</f>
        <v>0</v>
      </c>
      <c r="AM265" s="342"/>
      <c r="AN265" s="342"/>
      <c r="AO265" s="791">
        <v>1</v>
      </c>
      <c r="AP265" s="308"/>
      <c r="AQ265" s="308">
        <f>AG265</f>
        <v>13579.62823</v>
      </c>
      <c r="AR265" s="308">
        <f>Z265-AF265</f>
        <v>0</v>
      </c>
      <c r="AS265" s="307">
        <f>AT265+AU265</f>
        <v>0</v>
      </c>
      <c r="AT265" s="307"/>
      <c r="AU265" s="307"/>
      <c r="AV265" s="307">
        <f>AW265+AX265</f>
        <v>0</v>
      </c>
      <c r="AW265" s="630">
        <f t="shared" si="780"/>
        <v>0</v>
      </c>
      <c r="AX265" s="630">
        <f t="shared" si="780"/>
        <v>0</v>
      </c>
      <c r="AY265" s="307">
        <f>AZ265+BA265</f>
        <v>0</v>
      </c>
      <c r="AZ265" s="307"/>
      <c r="BA265" s="307"/>
      <c r="BB265" s="307">
        <f>BC265+BD265</f>
        <v>0</v>
      </c>
      <c r="BC265" s="307"/>
      <c r="BD265" s="307"/>
      <c r="BE265" s="307">
        <f>BF265+BG265</f>
        <v>0</v>
      </c>
      <c r="BF265" s="630">
        <f t="shared" si="775"/>
        <v>0</v>
      </c>
      <c r="BG265" s="630">
        <f t="shared" si="775"/>
        <v>0</v>
      </c>
      <c r="BH265" s="307">
        <f>BI265+BJ265</f>
        <v>0</v>
      </c>
      <c r="BI265" s="307"/>
      <c r="BJ265" s="307"/>
      <c r="BK265" s="792">
        <v>1</v>
      </c>
      <c r="BL265" s="307">
        <f>AY265</f>
        <v>0</v>
      </c>
      <c r="BM265" s="307"/>
      <c r="BN265" s="307"/>
      <c r="BO265" s="307"/>
      <c r="BP265" s="307"/>
      <c r="BQ265" s="307"/>
      <c r="BR265" s="307"/>
      <c r="BS265" s="307"/>
      <c r="BT265" s="307"/>
      <c r="BU265" s="307"/>
      <c r="BV265" s="307">
        <f>BW265+BX265</f>
        <v>0</v>
      </c>
      <c r="BW265" s="307"/>
      <c r="BX265" s="307"/>
      <c r="BY265" s="307">
        <f>BZ265+CA265</f>
        <v>0</v>
      </c>
      <c r="BZ265" s="630">
        <f t="shared" si="781"/>
        <v>0</v>
      </c>
      <c r="CA265" s="630">
        <f t="shared" si="781"/>
        <v>0</v>
      </c>
      <c r="CB265" s="307">
        <f>CC265+CD265</f>
        <v>0</v>
      </c>
      <c r="CC265" s="307"/>
      <c r="CD265" s="307"/>
      <c r="CE265" s="308">
        <v>1</v>
      </c>
      <c r="CF265" s="307">
        <f t="shared" si="763"/>
        <v>0</v>
      </c>
      <c r="CG265" s="307"/>
      <c r="CH265" s="307">
        <f>CI265+CJ265</f>
        <v>0</v>
      </c>
      <c r="CI265" s="307"/>
      <c r="CJ265" s="307"/>
      <c r="CK265" s="307">
        <f>CL265+CM265</f>
        <v>0</v>
      </c>
      <c r="CL265" s="630">
        <f t="shared" si="782"/>
        <v>0</v>
      </c>
      <c r="CM265" s="630">
        <f t="shared" si="782"/>
        <v>0</v>
      </c>
      <c r="CN265" s="307">
        <f>CO265+CP265</f>
        <v>0</v>
      </c>
      <c r="CO265" s="630">
        <f t="shared" si="783"/>
        <v>0</v>
      </c>
      <c r="CP265" s="630">
        <f t="shared" si="783"/>
        <v>0</v>
      </c>
      <c r="CQ265" s="307">
        <f>CR265+CS265</f>
        <v>0</v>
      </c>
      <c r="CR265" s="307"/>
      <c r="CS265" s="307"/>
      <c r="CT265" s="307">
        <f>CU265+CV265</f>
        <v>0</v>
      </c>
      <c r="CU265" s="307"/>
      <c r="CV265" s="307"/>
      <c r="CW265" s="307">
        <f>CX265+CY266</f>
        <v>71885.182390000002</v>
      </c>
      <c r="CX265" s="307">
        <v>71885.182390000002</v>
      </c>
      <c r="CY265" s="307"/>
      <c r="CZ265" s="307">
        <f>DA265+DB265</f>
        <v>0</v>
      </c>
      <c r="DA265" s="307"/>
      <c r="DB265" s="307"/>
      <c r="DC265" s="307"/>
      <c r="DD265" s="307"/>
      <c r="DE265" s="307"/>
      <c r="DF265" s="307">
        <f t="shared" si="764"/>
        <v>76933.232120000001</v>
      </c>
      <c r="DG265" s="307">
        <f t="shared" si="776"/>
        <v>76933.232120000001</v>
      </c>
      <c r="DH265" s="307"/>
      <c r="DI265" s="351">
        <f t="shared" si="678"/>
        <v>148818.41451</v>
      </c>
      <c r="DJ265" s="294">
        <v>148818.41451</v>
      </c>
      <c r="DK265" s="307"/>
      <c r="DL265" s="307"/>
      <c r="DM265" s="223">
        <f t="shared" si="679"/>
        <v>148818.41451</v>
      </c>
      <c r="DN265" s="398">
        <f t="shared" si="680"/>
        <v>1</v>
      </c>
      <c r="DO265" s="307">
        <f>DJ265</f>
        <v>148818.41451</v>
      </c>
      <c r="DP265" s="307"/>
      <c r="DQ265" s="307"/>
      <c r="DR265" s="307">
        <f t="shared" si="784"/>
        <v>0</v>
      </c>
      <c r="DS265" s="785">
        <f t="shared" si="696"/>
        <v>0</v>
      </c>
      <c r="DT265" s="307">
        <f t="shared" si="777"/>
        <v>0</v>
      </c>
      <c r="DU265" s="307"/>
      <c r="DV265" s="307"/>
      <c r="DW265" s="307"/>
      <c r="DX265" s="351">
        <f t="shared" si="778"/>
        <v>141543.47443</v>
      </c>
      <c r="DY265" s="228">
        <f>DX265/DI265</f>
        <v>0.95111532330220361</v>
      </c>
      <c r="DZ265" s="351">
        <v>141543.47443</v>
      </c>
      <c r="EA265" s="228">
        <f>DZ265/DJ265</f>
        <v>0.95111532330220361</v>
      </c>
      <c r="EB265" s="351"/>
      <c r="EC265" s="228">
        <v>0</v>
      </c>
      <c r="ED265" s="351"/>
      <c r="EE265" s="228">
        <v>0</v>
      </c>
      <c r="EF265" s="341">
        <f t="shared" si="766"/>
        <v>7274.9400800000003</v>
      </c>
      <c r="EG265" s="227">
        <f t="shared" si="681"/>
        <v>4.8884676697796385E-2</v>
      </c>
      <c r="EH265" s="306">
        <f t="shared" si="785"/>
        <v>7274.9400800000003</v>
      </c>
      <c r="EI265" s="341"/>
      <c r="EJ265" s="307"/>
      <c r="EK265" s="341">
        <f>ES265+EX266</f>
        <v>141543.47443</v>
      </c>
      <c r="EL265" s="228">
        <f t="shared" ref="EL265:EL297" si="787">EK265/DI265</f>
        <v>0.95111532330220361</v>
      </c>
      <c r="EM265" s="227">
        <f t="shared" si="758"/>
        <v>0.95111532330220361</v>
      </c>
      <c r="EN265" s="228"/>
      <c r="EO265" s="228"/>
      <c r="EP265" s="228"/>
      <c r="EQ265" s="228"/>
      <c r="ER265" s="228"/>
      <c r="ES265" s="341">
        <f>DZ265</f>
        <v>141543.47443</v>
      </c>
      <c r="ET265" s="312">
        <f t="shared" ref="ET265:ET277" si="788">ES265/DJ265</f>
        <v>0.95111532330220361</v>
      </c>
      <c r="EU265" s="341"/>
      <c r="EV265" s="307"/>
      <c r="EW265" s="307"/>
      <c r="EX265" s="307"/>
      <c r="EY265" s="351">
        <f t="shared" si="767"/>
        <v>7274.9400800000003</v>
      </c>
      <c r="EZ265" s="228">
        <f t="shared" si="739"/>
        <v>4.8884676697796385E-2</v>
      </c>
      <c r="FA265" s="351">
        <f t="shared" si="779"/>
        <v>7274.9400800000003</v>
      </c>
      <c r="FB265" s="351"/>
      <c r="FC265" s="307"/>
      <c r="FD265" s="306">
        <f t="shared" si="786"/>
        <v>148395.15776</v>
      </c>
      <c r="FE265" s="312">
        <f t="shared" si="759"/>
        <v>0.99715588456311932</v>
      </c>
      <c r="FF265" s="306">
        <v>148395.15776</v>
      </c>
      <c r="FG265" s="312">
        <f t="shared" si="760"/>
        <v>0.99715588456311932</v>
      </c>
      <c r="FH265" s="306"/>
      <c r="FI265" s="312"/>
      <c r="FJ265" s="307"/>
      <c r="FK265" s="307"/>
      <c r="FL265" s="306"/>
      <c r="FM265" s="227">
        <f t="shared" si="761"/>
        <v>0</v>
      </c>
      <c r="FN265" s="306">
        <v>0</v>
      </c>
      <c r="FO265" s="227">
        <f t="shared" si="762"/>
        <v>0</v>
      </c>
      <c r="FP265" s="307"/>
      <c r="FQ265" s="307"/>
      <c r="FR265" s="307"/>
      <c r="FS265" s="598"/>
      <c r="FT265" s="306">
        <f t="shared" si="721"/>
        <v>0</v>
      </c>
      <c r="FU265" s="228">
        <f t="shared" si="682"/>
        <v>0</v>
      </c>
      <c r="FV265" s="306">
        <f t="shared" si="713"/>
        <v>0</v>
      </c>
      <c r="FW265" s="307"/>
      <c r="FX265" s="307"/>
      <c r="FY265" s="307"/>
      <c r="FZ265" s="598"/>
      <c r="GA265" s="302" t="s">
        <v>429</v>
      </c>
    </row>
    <row r="266" spans="2:183" s="794" customFormat="1" ht="82.5" hidden="1" customHeight="1" x14ac:dyDescent="0.25">
      <c r="B266" s="787"/>
      <c r="C266" s="413" t="s">
        <v>430</v>
      </c>
      <c r="D266" s="361"/>
      <c r="E266" s="306"/>
      <c r="F266" s="306"/>
      <c r="G266" s="306"/>
      <c r="H266" s="306"/>
      <c r="I266" s="629"/>
      <c r="J266" s="629"/>
      <c r="K266" s="306"/>
      <c r="L266" s="306"/>
      <c r="M266" s="306"/>
      <c r="N266" s="306"/>
      <c r="O266" s="629"/>
      <c r="P266" s="629"/>
      <c r="Q266" s="307"/>
      <c r="R266" s="307"/>
      <c r="S266" s="307"/>
      <c r="T266" s="307"/>
      <c r="U266" s="307"/>
      <c r="V266" s="307"/>
      <c r="W266" s="307"/>
      <c r="X266" s="630"/>
      <c r="Y266" s="630"/>
      <c r="Z266" s="307"/>
      <c r="AA266" s="307"/>
      <c r="AB266" s="307"/>
      <c r="AC266" s="307"/>
      <c r="AD266" s="307"/>
      <c r="AE266" s="307"/>
      <c r="AF266" s="307"/>
      <c r="AG266" s="307"/>
      <c r="AH266" s="307"/>
      <c r="AI266" s="307"/>
      <c r="AJ266" s="307"/>
      <c r="AK266" s="307"/>
      <c r="AL266" s="307"/>
      <c r="AM266" s="342"/>
      <c r="AN266" s="342"/>
      <c r="AO266" s="791"/>
      <c r="AP266" s="308"/>
      <c r="AQ266" s="308"/>
      <c r="AR266" s="308"/>
      <c r="AS266" s="307"/>
      <c r="AT266" s="307"/>
      <c r="AU266" s="307"/>
      <c r="AV266" s="307"/>
      <c r="AW266" s="630"/>
      <c r="AX266" s="630"/>
      <c r="AY266" s="307"/>
      <c r="AZ266" s="307"/>
      <c r="BA266" s="307"/>
      <c r="BB266" s="307"/>
      <c r="BC266" s="307"/>
      <c r="BD266" s="307"/>
      <c r="BE266" s="307"/>
      <c r="BF266" s="630"/>
      <c r="BG266" s="630"/>
      <c r="BH266" s="307"/>
      <c r="BI266" s="307"/>
      <c r="BJ266" s="307"/>
      <c r="BK266" s="792"/>
      <c r="BL266" s="307">
        <f>AY266</f>
        <v>0</v>
      </c>
      <c r="BM266" s="307"/>
      <c r="BN266" s="307"/>
      <c r="BO266" s="307"/>
      <c r="BP266" s="307"/>
      <c r="BQ266" s="307"/>
      <c r="BR266" s="307"/>
      <c r="BS266" s="307"/>
      <c r="BT266" s="307"/>
      <c r="BU266" s="307"/>
      <c r="BV266" s="307"/>
      <c r="BW266" s="307"/>
      <c r="BX266" s="307"/>
      <c r="BY266" s="307"/>
      <c r="BZ266" s="630"/>
      <c r="CA266" s="630"/>
      <c r="CB266" s="307"/>
      <c r="CC266" s="307"/>
      <c r="CD266" s="307"/>
      <c r="CE266" s="308"/>
      <c r="CF266" s="307">
        <f t="shared" si="763"/>
        <v>0</v>
      </c>
      <c r="CG266" s="307"/>
      <c r="CH266" s="307"/>
      <c r="CI266" s="307"/>
      <c r="CJ266" s="307"/>
      <c r="CK266" s="307"/>
      <c r="CL266" s="630"/>
      <c r="CM266" s="630"/>
      <c r="CN266" s="307"/>
      <c r="CO266" s="630"/>
      <c r="CP266" s="630"/>
      <c r="CQ266" s="307"/>
      <c r="CR266" s="307"/>
      <c r="CS266" s="307"/>
      <c r="CT266" s="307"/>
      <c r="CU266" s="307"/>
      <c r="CV266" s="307"/>
      <c r="CW266" s="307">
        <f>CX266+CY268</f>
        <v>48943.484420000001</v>
      </c>
      <c r="CX266" s="307">
        <v>48943.484420000001</v>
      </c>
      <c r="CY266" s="307"/>
      <c r="CZ266" s="307">
        <f>DA266+DB266</f>
        <v>0</v>
      </c>
      <c r="DA266" s="307"/>
      <c r="DB266" s="307"/>
      <c r="DC266" s="307"/>
      <c r="DD266" s="307"/>
      <c r="DE266" s="307"/>
      <c r="DF266" s="307">
        <f t="shared" si="764"/>
        <v>-11306.198900000003</v>
      </c>
      <c r="DG266" s="307">
        <f t="shared" si="776"/>
        <v>-11306.198900000003</v>
      </c>
      <c r="DH266" s="307"/>
      <c r="DI266" s="351">
        <f t="shared" si="678"/>
        <v>37637.285519999998</v>
      </c>
      <c r="DJ266" s="294">
        <v>37637.285519999998</v>
      </c>
      <c r="DK266" s="307"/>
      <c r="DL266" s="307"/>
      <c r="DM266" s="223">
        <f t="shared" si="679"/>
        <v>48864.180740000003</v>
      </c>
      <c r="DN266" s="398">
        <f t="shared" si="680"/>
        <v>1.2982918418501295</v>
      </c>
      <c r="DO266" s="307">
        <v>48864.180740000003</v>
      </c>
      <c r="DP266" s="307"/>
      <c r="DQ266" s="307"/>
      <c r="DR266" s="307">
        <f t="shared" si="784"/>
        <v>-11226.895220000006</v>
      </c>
      <c r="DS266" s="785">
        <f t="shared" si="696"/>
        <v>-0.29829184185012941</v>
      </c>
      <c r="DT266" s="307">
        <f t="shared" si="777"/>
        <v>-11226.895220000006</v>
      </c>
      <c r="DU266" s="307"/>
      <c r="DV266" s="307"/>
      <c r="DW266" s="307"/>
      <c r="DX266" s="351">
        <f t="shared" si="778"/>
        <v>37637.285519999998</v>
      </c>
      <c r="DY266" s="228">
        <f>DX266/DI266</f>
        <v>1</v>
      </c>
      <c r="DZ266" s="351">
        <v>37637.285519999998</v>
      </c>
      <c r="EA266" s="228">
        <f>DZ266/DJ266</f>
        <v>1</v>
      </c>
      <c r="EB266" s="351"/>
      <c r="EC266" s="228">
        <v>0</v>
      </c>
      <c r="ED266" s="351"/>
      <c r="EE266" s="228">
        <v>0</v>
      </c>
      <c r="EF266" s="341">
        <f t="shared" si="766"/>
        <v>0</v>
      </c>
      <c r="EG266" s="227">
        <f t="shared" si="681"/>
        <v>0</v>
      </c>
      <c r="EH266" s="306">
        <f t="shared" si="785"/>
        <v>0</v>
      </c>
      <c r="EI266" s="341"/>
      <c r="EJ266" s="307"/>
      <c r="EK266" s="341">
        <f>ES266+EX268</f>
        <v>37637.285519999998</v>
      </c>
      <c r="EL266" s="228">
        <f t="shared" si="787"/>
        <v>1</v>
      </c>
      <c r="EM266" s="227">
        <f t="shared" si="758"/>
        <v>0.77024284353119787</v>
      </c>
      <c r="EN266" s="228"/>
      <c r="EO266" s="228"/>
      <c r="EP266" s="228"/>
      <c r="EQ266" s="228"/>
      <c r="ER266" s="228"/>
      <c r="ES266" s="341">
        <f>DJ266</f>
        <v>37637.285519999998</v>
      </c>
      <c r="ET266" s="312">
        <f t="shared" si="788"/>
        <v>1</v>
      </c>
      <c r="EU266" s="341"/>
      <c r="EV266" s="307"/>
      <c r="EW266" s="307"/>
      <c r="EX266" s="307"/>
      <c r="EY266" s="351">
        <f t="shared" si="767"/>
        <v>0</v>
      </c>
      <c r="EZ266" s="228">
        <f t="shared" si="739"/>
        <v>0</v>
      </c>
      <c r="FA266" s="351">
        <f t="shared" si="779"/>
        <v>0</v>
      </c>
      <c r="FB266" s="351"/>
      <c r="FC266" s="307"/>
      <c r="FD266" s="306">
        <f t="shared" si="786"/>
        <v>14807.99372</v>
      </c>
      <c r="FE266" s="312">
        <f t="shared" si="759"/>
        <v>0.39343947140213426</v>
      </c>
      <c r="FF266" s="306">
        <v>14807.99372</v>
      </c>
      <c r="FG266" s="312">
        <f t="shared" si="760"/>
        <v>0.39343947140213426</v>
      </c>
      <c r="FH266" s="306"/>
      <c r="FI266" s="312"/>
      <c r="FJ266" s="307"/>
      <c r="FK266" s="307"/>
      <c r="FL266" s="306"/>
      <c r="FM266" s="227">
        <f t="shared" si="761"/>
        <v>0</v>
      </c>
      <c r="FN266" s="306">
        <v>0</v>
      </c>
      <c r="FO266" s="227">
        <f t="shared" si="762"/>
        <v>0</v>
      </c>
      <c r="FP266" s="307"/>
      <c r="FQ266" s="307"/>
      <c r="FR266" s="307"/>
      <c r="FS266" s="598"/>
      <c r="FT266" s="306">
        <f t="shared" si="721"/>
        <v>0</v>
      </c>
      <c r="FU266" s="228">
        <f t="shared" si="682"/>
        <v>0</v>
      </c>
      <c r="FV266" s="306">
        <f t="shared" si="713"/>
        <v>0</v>
      </c>
      <c r="FW266" s="307"/>
      <c r="FX266" s="307"/>
      <c r="FY266" s="307"/>
      <c r="FZ266" s="598"/>
      <c r="GA266" s="795"/>
    </row>
    <row r="267" spans="2:183" s="794" customFormat="1" ht="31.5" hidden="1" customHeight="1" x14ac:dyDescent="0.25">
      <c r="B267" s="787"/>
      <c r="C267" s="314" t="s">
        <v>431</v>
      </c>
      <c r="D267" s="361"/>
      <c r="E267" s="306"/>
      <c r="F267" s="306"/>
      <c r="G267" s="306"/>
      <c r="H267" s="306"/>
      <c r="I267" s="629"/>
      <c r="J267" s="629"/>
      <c r="K267" s="306"/>
      <c r="L267" s="306"/>
      <c r="M267" s="306"/>
      <c r="N267" s="306"/>
      <c r="O267" s="629"/>
      <c r="P267" s="629"/>
      <c r="Q267" s="307"/>
      <c r="R267" s="307"/>
      <c r="S267" s="307"/>
      <c r="T267" s="307"/>
      <c r="U267" s="307"/>
      <c r="V267" s="307"/>
      <c r="W267" s="307"/>
      <c r="X267" s="630"/>
      <c r="Y267" s="630"/>
      <c r="Z267" s="307"/>
      <c r="AA267" s="307"/>
      <c r="AB267" s="307"/>
      <c r="AC267" s="307"/>
      <c r="AD267" s="307"/>
      <c r="AE267" s="307"/>
      <c r="AF267" s="307"/>
      <c r="AG267" s="307"/>
      <c r="AH267" s="307"/>
      <c r="AI267" s="307"/>
      <c r="AJ267" s="307"/>
      <c r="AK267" s="307"/>
      <c r="AL267" s="307"/>
      <c r="AM267" s="342"/>
      <c r="AN267" s="342"/>
      <c r="AO267" s="791"/>
      <c r="AP267" s="308"/>
      <c r="AQ267" s="308"/>
      <c r="AR267" s="308"/>
      <c r="AS267" s="307"/>
      <c r="AT267" s="307"/>
      <c r="AU267" s="307"/>
      <c r="AV267" s="307"/>
      <c r="AW267" s="630"/>
      <c r="AX267" s="630"/>
      <c r="AY267" s="307"/>
      <c r="AZ267" s="307"/>
      <c r="BA267" s="307"/>
      <c r="BB267" s="307"/>
      <c r="BC267" s="307"/>
      <c r="BD267" s="307"/>
      <c r="BE267" s="307"/>
      <c r="BF267" s="630"/>
      <c r="BG267" s="630"/>
      <c r="BH267" s="307"/>
      <c r="BI267" s="307"/>
      <c r="BJ267" s="307"/>
      <c r="BK267" s="792"/>
      <c r="BL267" s="307"/>
      <c r="BM267" s="307"/>
      <c r="BN267" s="307"/>
      <c r="BO267" s="307"/>
      <c r="BP267" s="307"/>
      <c r="BQ267" s="307"/>
      <c r="BR267" s="307"/>
      <c r="BS267" s="307"/>
      <c r="BT267" s="307"/>
      <c r="BU267" s="307"/>
      <c r="BV267" s="307"/>
      <c r="BW267" s="307"/>
      <c r="BX267" s="307"/>
      <c r="BY267" s="307"/>
      <c r="BZ267" s="630"/>
      <c r="CA267" s="630"/>
      <c r="CB267" s="307"/>
      <c r="CC267" s="307"/>
      <c r="CD267" s="307"/>
      <c r="CE267" s="308"/>
      <c r="CF267" s="307"/>
      <c r="CG267" s="307"/>
      <c r="CH267" s="307"/>
      <c r="CI267" s="307"/>
      <c r="CJ267" s="307"/>
      <c r="CK267" s="307"/>
      <c r="CL267" s="630"/>
      <c r="CM267" s="630"/>
      <c r="CN267" s="307"/>
      <c r="CO267" s="630"/>
      <c r="CP267" s="630"/>
      <c r="CQ267" s="307"/>
      <c r="CR267" s="307"/>
      <c r="CS267" s="307"/>
      <c r="CT267" s="307"/>
      <c r="CU267" s="307"/>
      <c r="CV267" s="307"/>
      <c r="CW267" s="307">
        <f>CX267+CY272</f>
        <v>53940.290949999995</v>
      </c>
      <c r="CX267" s="307">
        <f>26775.29095+27165</f>
        <v>53940.290949999995</v>
      </c>
      <c r="CY267" s="307"/>
      <c r="CZ267" s="307"/>
      <c r="DA267" s="307"/>
      <c r="DB267" s="307"/>
      <c r="DC267" s="307"/>
      <c r="DD267" s="307"/>
      <c r="DE267" s="307"/>
      <c r="DF267" s="307">
        <f t="shared" si="764"/>
        <v>-41550.505569999994</v>
      </c>
      <c r="DG267" s="307">
        <f t="shared" si="776"/>
        <v>-41550.505569999994</v>
      </c>
      <c r="DH267" s="307"/>
      <c r="DI267" s="351">
        <f t="shared" si="678"/>
        <v>12389.785379999999</v>
      </c>
      <c r="DJ267" s="294">
        <f>'[2]2020_уточн'!$ET$276</f>
        <v>12389.785379999999</v>
      </c>
      <c r="DK267" s="307"/>
      <c r="DL267" s="307"/>
      <c r="DM267" s="223">
        <f t="shared" si="679"/>
        <v>12389.785379999999</v>
      </c>
      <c r="DN267" s="398">
        <f t="shared" si="680"/>
        <v>1</v>
      </c>
      <c r="DO267" s="307">
        <f>DJ267</f>
        <v>12389.785379999999</v>
      </c>
      <c r="DP267" s="307"/>
      <c r="DQ267" s="307"/>
      <c r="DR267" s="307">
        <f t="shared" si="784"/>
        <v>0</v>
      </c>
      <c r="DS267" s="785">
        <f t="shared" si="696"/>
        <v>0</v>
      </c>
      <c r="DT267" s="307">
        <f t="shared" si="777"/>
        <v>0</v>
      </c>
      <c r="DU267" s="307"/>
      <c r="DV267" s="307"/>
      <c r="DW267" s="307"/>
      <c r="DX267" s="351">
        <f t="shared" si="778"/>
        <v>12389.785379999999</v>
      </c>
      <c r="DY267" s="228">
        <f>DX267/DI267</f>
        <v>1</v>
      </c>
      <c r="DZ267" s="351">
        <f>DJ267</f>
        <v>12389.785379999999</v>
      </c>
      <c r="EA267" s="228">
        <f>DZ267/DJ267</f>
        <v>1</v>
      </c>
      <c r="EB267" s="351"/>
      <c r="EC267" s="228">
        <v>0</v>
      </c>
      <c r="ED267" s="351"/>
      <c r="EE267" s="228">
        <v>0</v>
      </c>
      <c r="EF267" s="341">
        <f t="shared" si="766"/>
        <v>0</v>
      </c>
      <c r="EG267" s="227">
        <f t="shared" si="681"/>
        <v>0</v>
      </c>
      <c r="EH267" s="306">
        <f t="shared" si="785"/>
        <v>0</v>
      </c>
      <c r="EI267" s="341"/>
      <c r="EJ267" s="307"/>
      <c r="EK267" s="341">
        <f>ES267+EX272</f>
        <v>12389.785379999999</v>
      </c>
      <c r="EL267" s="228">
        <f t="shared" si="787"/>
        <v>1</v>
      </c>
      <c r="EM267" s="227">
        <f t="shared" si="758"/>
        <v>1</v>
      </c>
      <c r="EN267" s="228"/>
      <c r="EO267" s="228"/>
      <c r="EP267" s="228"/>
      <c r="EQ267" s="228"/>
      <c r="ER267" s="228"/>
      <c r="ES267" s="341">
        <v>12389.785379999999</v>
      </c>
      <c r="ET267" s="312">
        <f t="shared" si="788"/>
        <v>1</v>
      </c>
      <c r="EU267" s="341"/>
      <c r="EV267" s="307"/>
      <c r="EW267" s="307"/>
      <c r="EX267" s="307"/>
      <c r="EY267" s="351">
        <f t="shared" si="767"/>
        <v>0</v>
      </c>
      <c r="EZ267" s="228">
        <f t="shared" si="739"/>
        <v>0</v>
      </c>
      <c r="FA267" s="351">
        <f t="shared" si="779"/>
        <v>0</v>
      </c>
      <c r="FB267" s="351"/>
      <c r="FC267" s="307"/>
      <c r="FD267" s="306">
        <f t="shared" si="786"/>
        <v>12389.785379999999</v>
      </c>
      <c r="FE267" s="312">
        <f t="shared" si="759"/>
        <v>1</v>
      </c>
      <c r="FF267" s="306">
        <f>ES267</f>
        <v>12389.785379999999</v>
      </c>
      <c r="FG267" s="312">
        <f t="shared" si="760"/>
        <v>1</v>
      </c>
      <c r="FH267" s="306"/>
      <c r="FI267" s="312"/>
      <c r="FJ267" s="307"/>
      <c r="FK267" s="307"/>
      <c r="FL267" s="306"/>
      <c r="FM267" s="227">
        <f t="shared" si="761"/>
        <v>0</v>
      </c>
      <c r="FN267" s="306">
        <v>0</v>
      </c>
      <c r="FO267" s="227">
        <f t="shared" si="762"/>
        <v>0</v>
      </c>
      <c r="FP267" s="307"/>
      <c r="FQ267" s="307"/>
      <c r="FR267" s="307"/>
      <c r="FS267" s="598"/>
      <c r="FT267" s="306">
        <f t="shared" si="721"/>
        <v>0</v>
      </c>
      <c r="FU267" s="228">
        <f t="shared" si="682"/>
        <v>0</v>
      </c>
      <c r="FV267" s="306">
        <f t="shared" si="713"/>
        <v>0</v>
      </c>
      <c r="FW267" s="307"/>
      <c r="FX267" s="307"/>
      <c r="FY267" s="307"/>
      <c r="FZ267" s="598"/>
      <c r="GA267" s="795"/>
    </row>
    <row r="268" spans="2:183" s="794" customFormat="1" ht="51.75" hidden="1" customHeight="1" x14ac:dyDescent="0.3">
      <c r="B268" s="787"/>
      <c r="C268" s="314" t="s">
        <v>432</v>
      </c>
      <c r="D268" s="796"/>
      <c r="E268" s="796"/>
      <c r="F268" s="796"/>
      <c r="G268" s="796"/>
      <c r="H268" s="796"/>
      <c r="I268" s="796"/>
      <c r="J268" s="796"/>
      <c r="K268" s="796"/>
      <c r="L268" s="796"/>
      <c r="M268" s="796"/>
      <c r="N268" s="796"/>
      <c r="O268" s="796"/>
      <c r="P268" s="796"/>
      <c r="Q268" s="796"/>
      <c r="R268" s="796"/>
      <c r="S268" s="796"/>
      <c r="T268" s="796"/>
      <c r="U268" s="796"/>
      <c r="V268" s="796"/>
      <c r="W268" s="796"/>
      <c r="X268" s="796"/>
      <c r="Y268" s="796"/>
      <c r="Z268" s="796"/>
      <c r="AA268" s="796"/>
      <c r="AB268" s="796"/>
      <c r="AC268" s="796"/>
      <c r="AD268" s="796"/>
      <c r="AE268" s="796"/>
      <c r="AF268" s="796"/>
      <c r="AG268" s="796"/>
      <c r="AH268" s="796"/>
      <c r="AI268" s="796"/>
      <c r="AJ268" s="796"/>
      <c r="AK268" s="796"/>
      <c r="AL268" s="796"/>
      <c r="AM268" s="796"/>
      <c r="AN268" s="796"/>
      <c r="AO268" s="796"/>
      <c r="AP268" s="796"/>
      <c r="AQ268" s="796"/>
      <c r="AR268" s="796"/>
      <c r="AS268" s="796"/>
      <c r="AT268" s="796"/>
      <c r="AU268" s="796"/>
      <c r="AV268" s="796"/>
      <c r="AW268" s="796"/>
      <c r="AX268" s="796"/>
      <c r="AY268" s="796"/>
      <c r="AZ268" s="796"/>
      <c r="BA268" s="796"/>
      <c r="BB268" s="796"/>
      <c r="BC268" s="796"/>
      <c r="BD268" s="796"/>
      <c r="BE268" s="796"/>
      <c r="BF268" s="796"/>
      <c r="BG268" s="796"/>
      <c r="BH268" s="796"/>
      <c r="BI268" s="796"/>
      <c r="BJ268" s="796"/>
      <c r="BK268" s="796"/>
      <c r="BL268" s="796"/>
      <c r="BM268" s="796"/>
      <c r="BN268" s="796"/>
      <c r="BO268" s="796"/>
      <c r="BP268" s="796"/>
      <c r="BQ268" s="796"/>
      <c r="BR268" s="796"/>
      <c r="BS268" s="796"/>
      <c r="BT268" s="796"/>
      <c r="BU268" s="796"/>
      <c r="BV268" s="796"/>
      <c r="BW268" s="796"/>
      <c r="BX268" s="796"/>
      <c r="BY268" s="796"/>
      <c r="BZ268" s="796"/>
      <c r="CA268" s="796"/>
      <c r="CB268" s="796"/>
      <c r="CC268" s="796"/>
      <c r="CD268" s="796"/>
      <c r="CE268" s="796"/>
      <c r="CF268" s="796"/>
      <c r="CG268" s="796"/>
      <c r="CH268" s="796"/>
      <c r="CI268" s="796"/>
      <c r="CJ268" s="796"/>
      <c r="CK268" s="796"/>
      <c r="CL268" s="796"/>
      <c r="CM268" s="796"/>
      <c r="CN268" s="796"/>
      <c r="CO268" s="796"/>
      <c r="CP268" s="796"/>
      <c r="CQ268" s="796"/>
      <c r="CR268" s="796"/>
      <c r="CS268" s="796"/>
      <c r="CT268" s="796"/>
      <c r="CU268" s="796"/>
      <c r="CV268" s="796"/>
      <c r="CW268" s="307">
        <f>CX268+CY273</f>
        <v>8026.6367200000004</v>
      </c>
      <c r="CX268" s="307">
        <v>8026.6367200000004</v>
      </c>
      <c r="CY268" s="307"/>
      <c r="CZ268" s="307"/>
      <c r="DA268" s="307"/>
      <c r="DB268" s="307"/>
      <c r="DC268" s="307"/>
      <c r="DD268" s="307"/>
      <c r="DE268" s="307"/>
      <c r="DF268" s="307">
        <f t="shared" si="764"/>
        <v>42163.86217</v>
      </c>
      <c r="DG268" s="307">
        <f t="shared" si="776"/>
        <v>42163.86217</v>
      </c>
      <c r="DH268" s="307"/>
      <c r="DI268" s="351">
        <f t="shared" si="678"/>
        <v>50190.498890000003</v>
      </c>
      <c r="DJ268" s="294">
        <v>50190.498890000003</v>
      </c>
      <c r="DK268" s="307"/>
      <c r="DL268" s="307"/>
      <c r="DM268" s="223">
        <f t="shared" si="679"/>
        <v>37890.057760000003</v>
      </c>
      <c r="DN268" s="398">
        <f t="shared" si="680"/>
        <v>0.75492490805962587</v>
      </c>
      <c r="DO268" s="307">
        <v>37890.057760000003</v>
      </c>
      <c r="DP268" s="307"/>
      <c r="DQ268" s="307"/>
      <c r="DR268" s="307">
        <f t="shared" si="784"/>
        <v>12300.441129999999</v>
      </c>
      <c r="DS268" s="785">
        <f t="shared" si="696"/>
        <v>0.24507509194037419</v>
      </c>
      <c r="DT268" s="307">
        <f t="shared" si="777"/>
        <v>12300.441129999999</v>
      </c>
      <c r="DU268" s="307"/>
      <c r="DV268" s="307"/>
      <c r="DW268" s="307"/>
      <c r="DX268" s="351">
        <f t="shared" si="778"/>
        <v>50190.498890000003</v>
      </c>
      <c r="DY268" s="228">
        <f>DX268/DI268</f>
        <v>1</v>
      </c>
      <c r="DZ268" s="351">
        <v>50190.498890000003</v>
      </c>
      <c r="EA268" s="228">
        <f>DZ268/DJ268</f>
        <v>1</v>
      </c>
      <c r="EB268" s="351"/>
      <c r="EC268" s="228">
        <v>0</v>
      </c>
      <c r="ED268" s="351"/>
      <c r="EE268" s="228">
        <v>0</v>
      </c>
      <c r="EF268" s="341">
        <f t="shared" si="766"/>
        <v>0</v>
      </c>
      <c r="EG268" s="227">
        <f t="shared" si="681"/>
        <v>0</v>
      </c>
      <c r="EH268" s="306">
        <f t="shared" si="785"/>
        <v>0</v>
      </c>
      <c r="EI268" s="341"/>
      <c r="EJ268" s="307"/>
      <c r="EK268" s="341">
        <f>ES268+EX273</f>
        <v>50190.498890000003</v>
      </c>
      <c r="EL268" s="228">
        <f t="shared" si="787"/>
        <v>1</v>
      </c>
      <c r="EM268" s="227">
        <f t="shared" si="758"/>
        <v>1.3246350588302718</v>
      </c>
      <c r="EN268" s="228"/>
      <c r="EO268" s="228"/>
      <c r="EP268" s="228"/>
      <c r="EQ268" s="228"/>
      <c r="ER268" s="228"/>
      <c r="ES268" s="341">
        <f>DJ268</f>
        <v>50190.498890000003</v>
      </c>
      <c r="ET268" s="312">
        <f t="shared" si="788"/>
        <v>1</v>
      </c>
      <c r="EU268" s="341"/>
      <c r="EV268" s="307"/>
      <c r="EW268" s="307"/>
      <c r="EX268" s="307"/>
      <c r="EY268" s="351">
        <f t="shared" si="767"/>
        <v>0</v>
      </c>
      <c r="EZ268" s="228">
        <f t="shared" si="739"/>
        <v>0</v>
      </c>
      <c r="FA268" s="351">
        <f t="shared" si="779"/>
        <v>0</v>
      </c>
      <c r="FB268" s="351"/>
      <c r="FC268" s="307"/>
      <c r="FD268" s="306">
        <f t="shared" si="786"/>
        <v>50241.147120000001</v>
      </c>
      <c r="FE268" s="312">
        <f t="shared" si="759"/>
        <v>1.0010091198756761</v>
      </c>
      <c r="FF268" s="306">
        <f>29863.70199+20377.44513</f>
        <v>50241.147120000001</v>
      </c>
      <c r="FG268" s="312">
        <f t="shared" si="760"/>
        <v>1.0010091198756761</v>
      </c>
      <c r="FH268" s="306"/>
      <c r="FI268" s="312"/>
      <c r="FJ268" s="307"/>
      <c r="FK268" s="307"/>
      <c r="FL268" s="306"/>
      <c r="FM268" s="227">
        <f t="shared" si="761"/>
        <v>0</v>
      </c>
      <c r="FN268" s="306">
        <v>0</v>
      </c>
      <c r="FO268" s="227">
        <f t="shared" si="762"/>
        <v>0</v>
      </c>
      <c r="FP268" s="307"/>
      <c r="FQ268" s="307"/>
      <c r="FR268" s="307"/>
      <c r="FS268" s="598"/>
      <c r="FT268" s="306">
        <f t="shared" si="721"/>
        <v>0</v>
      </c>
      <c r="FU268" s="228">
        <f t="shared" si="682"/>
        <v>0</v>
      </c>
      <c r="FV268" s="306">
        <f t="shared" si="713"/>
        <v>0</v>
      </c>
      <c r="FW268" s="307"/>
      <c r="FX268" s="307"/>
      <c r="FY268" s="307"/>
      <c r="FZ268" s="598"/>
      <c r="GA268" s="795"/>
    </row>
    <row r="269" spans="2:183" s="794" customFormat="1" ht="57.75" hidden="1" customHeight="1" x14ac:dyDescent="0.3">
      <c r="B269" s="787"/>
      <c r="C269" s="314" t="s">
        <v>433</v>
      </c>
      <c r="D269" s="796"/>
      <c r="E269" s="796"/>
      <c r="F269" s="796"/>
      <c r="G269" s="796"/>
      <c r="H269" s="796"/>
      <c r="I269" s="796"/>
      <c r="J269" s="796"/>
      <c r="K269" s="796"/>
      <c r="L269" s="796"/>
      <c r="M269" s="796"/>
      <c r="N269" s="796"/>
      <c r="O269" s="796"/>
      <c r="P269" s="796"/>
      <c r="Q269" s="796"/>
      <c r="R269" s="796"/>
      <c r="S269" s="796"/>
      <c r="T269" s="796"/>
      <c r="U269" s="796"/>
      <c r="V269" s="796"/>
      <c r="W269" s="796"/>
      <c r="X269" s="796"/>
      <c r="Y269" s="796"/>
      <c r="Z269" s="796"/>
      <c r="AA269" s="796"/>
      <c r="AB269" s="796"/>
      <c r="AC269" s="796"/>
      <c r="AD269" s="796"/>
      <c r="AE269" s="796"/>
      <c r="AF269" s="796"/>
      <c r="AG269" s="796"/>
      <c r="AH269" s="796"/>
      <c r="AI269" s="796"/>
      <c r="AJ269" s="796"/>
      <c r="AK269" s="796"/>
      <c r="AL269" s="796"/>
      <c r="AM269" s="796"/>
      <c r="AN269" s="796"/>
      <c r="AO269" s="796"/>
      <c r="AP269" s="796"/>
      <c r="AQ269" s="796"/>
      <c r="AR269" s="796"/>
      <c r="AS269" s="796"/>
      <c r="AT269" s="796"/>
      <c r="AU269" s="796"/>
      <c r="AV269" s="796"/>
      <c r="AW269" s="796"/>
      <c r="AX269" s="796"/>
      <c r="AY269" s="796"/>
      <c r="AZ269" s="796"/>
      <c r="BA269" s="796"/>
      <c r="BB269" s="796"/>
      <c r="BC269" s="796"/>
      <c r="BD269" s="796"/>
      <c r="BE269" s="796"/>
      <c r="BF269" s="796"/>
      <c r="BG269" s="796"/>
      <c r="BH269" s="796"/>
      <c r="BI269" s="796"/>
      <c r="BJ269" s="796"/>
      <c r="BK269" s="796"/>
      <c r="BL269" s="796"/>
      <c r="BM269" s="796"/>
      <c r="BN269" s="796"/>
      <c r="BO269" s="796"/>
      <c r="BP269" s="796"/>
      <c r="BQ269" s="796"/>
      <c r="BR269" s="796"/>
      <c r="BS269" s="796"/>
      <c r="BT269" s="796"/>
      <c r="BU269" s="796"/>
      <c r="BV269" s="796"/>
      <c r="BW269" s="796"/>
      <c r="BX269" s="796"/>
      <c r="BY269" s="796"/>
      <c r="BZ269" s="796"/>
      <c r="CA269" s="796"/>
      <c r="CB269" s="796"/>
      <c r="CC269" s="796"/>
      <c r="CD269" s="796"/>
      <c r="CE269" s="796"/>
      <c r="CF269" s="796"/>
      <c r="CG269" s="796"/>
      <c r="CH269" s="796"/>
      <c r="CI269" s="796"/>
      <c r="CJ269" s="796"/>
      <c r="CK269" s="796"/>
      <c r="CL269" s="796"/>
      <c r="CM269" s="796"/>
      <c r="CN269" s="796"/>
      <c r="CO269" s="796"/>
      <c r="CP269" s="796"/>
      <c r="CQ269" s="796"/>
      <c r="CR269" s="796"/>
      <c r="CS269" s="796"/>
      <c r="CT269" s="796"/>
      <c r="CU269" s="796"/>
      <c r="CV269" s="796"/>
      <c r="CW269" s="307">
        <f>CX269+CY275</f>
        <v>0</v>
      </c>
      <c r="CX269" s="307">
        <v>0</v>
      </c>
      <c r="CY269" s="307"/>
      <c r="CZ269" s="307"/>
      <c r="DA269" s="307"/>
      <c r="DB269" s="307"/>
      <c r="DC269" s="307"/>
      <c r="DD269" s="307"/>
      <c r="DE269" s="307"/>
      <c r="DF269" s="307">
        <f t="shared" si="764"/>
        <v>40745.18</v>
      </c>
      <c r="DG269" s="307">
        <f t="shared" si="776"/>
        <v>40745.18</v>
      </c>
      <c r="DH269" s="307"/>
      <c r="DI269" s="351">
        <f t="shared" si="678"/>
        <v>40745.18</v>
      </c>
      <c r="DJ269" s="294">
        <v>40745.18</v>
      </c>
      <c r="DK269" s="307"/>
      <c r="DL269" s="307"/>
      <c r="DM269" s="223">
        <f t="shared" si="679"/>
        <v>9977.6</v>
      </c>
      <c r="DN269" s="398">
        <f t="shared" si="680"/>
        <v>0.24487804447053615</v>
      </c>
      <c r="DO269" s="307">
        <v>9977.6</v>
      </c>
      <c r="DP269" s="307"/>
      <c r="DQ269" s="307"/>
      <c r="DR269" s="307">
        <f t="shared" si="784"/>
        <v>30767.58</v>
      </c>
      <c r="DS269" s="785">
        <f t="shared" si="696"/>
        <v>0.75512195552946393</v>
      </c>
      <c r="DT269" s="307">
        <f t="shared" si="777"/>
        <v>30767.58</v>
      </c>
      <c r="DU269" s="307"/>
      <c r="DV269" s="307"/>
      <c r="DW269" s="307"/>
      <c r="DX269" s="351">
        <f t="shared" si="778"/>
        <v>40745.18</v>
      </c>
      <c r="DY269" s="228">
        <f>DX269/DI269</f>
        <v>1</v>
      </c>
      <c r="DZ269" s="351">
        <v>40745.18</v>
      </c>
      <c r="EA269" s="228">
        <f>DZ269/DJ269</f>
        <v>1</v>
      </c>
      <c r="EB269" s="351"/>
      <c r="EC269" s="228">
        <v>0</v>
      </c>
      <c r="ED269" s="351"/>
      <c r="EE269" s="228">
        <v>0</v>
      </c>
      <c r="EF269" s="341">
        <f t="shared" si="766"/>
        <v>0</v>
      </c>
      <c r="EG269" s="227">
        <f t="shared" si="681"/>
        <v>0</v>
      </c>
      <c r="EH269" s="306">
        <f t="shared" si="785"/>
        <v>0</v>
      </c>
      <c r="EI269" s="341"/>
      <c r="EJ269" s="307"/>
      <c r="EK269" s="341">
        <f>ES269+EX275</f>
        <v>40745.18</v>
      </c>
      <c r="EL269" s="228">
        <f t="shared" si="787"/>
        <v>1</v>
      </c>
      <c r="EM269" s="227">
        <f t="shared" si="758"/>
        <v>4.083665410519564</v>
      </c>
      <c r="EN269" s="228"/>
      <c r="EO269" s="228"/>
      <c r="EP269" s="228"/>
      <c r="EQ269" s="228"/>
      <c r="ER269" s="228"/>
      <c r="ES269" s="341">
        <f>DJ269</f>
        <v>40745.18</v>
      </c>
      <c r="ET269" s="312">
        <f t="shared" si="788"/>
        <v>1</v>
      </c>
      <c r="EU269" s="341"/>
      <c r="EV269" s="307"/>
      <c r="EW269" s="307"/>
      <c r="EX269" s="307"/>
      <c r="EY269" s="351">
        <f t="shared" si="767"/>
        <v>0</v>
      </c>
      <c r="EZ269" s="228">
        <f t="shared" si="739"/>
        <v>0</v>
      </c>
      <c r="FA269" s="351">
        <f t="shared" si="779"/>
        <v>0</v>
      </c>
      <c r="FB269" s="351"/>
      <c r="FC269" s="307"/>
      <c r="FD269" s="306">
        <f t="shared" si="786"/>
        <v>0</v>
      </c>
      <c r="FE269" s="312">
        <f t="shared" si="759"/>
        <v>0</v>
      </c>
      <c r="FF269" s="306"/>
      <c r="FG269" s="312">
        <f t="shared" si="760"/>
        <v>0</v>
      </c>
      <c r="FH269" s="306"/>
      <c r="FI269" s="312"/>
      <c r="FJ269" s="307"/>
      <c r="FK269" s="307"/>
      <c r="FL269" s="306"/>
      <c r="FM269" s="227">
        <f t="shared" si="761"/>
        <v>0</v>
      </c>
      <c r="FN269" s="306">
        <v>0</v>
      </c>
      <c r="FO269" s="227">
        <f t="shared" si="762"/>
        <v>0</v>
      </c>
      <c r="FP269" s="307"/>
      <c r="FQ269" s="307"/>
      <c r="FR269" s="307"/>
      <c r="FS269" s="598"/>
      <c r="FT269" s="306">
        <f t="shared" si="721"/>
        <v>0</v>
      </c>
      <c r="FU269" s="228">
        <f t="shared" si="682"/>
        <v>0</v>
      </c>
      <c r="FV269" s="306">
        <f t="shared" si="713"/>
        <v>0</v>
      </c>
      <c r="FW269" s="307"/>
      <c r="FX269" s="307"/>
      <c r="FY269" s="307"/>
      <c r="FZ269" s="598"/>
      <c r="GA269" s="795"/>
    </row>
    <row r="270" spans="2:183" s="794" customFormat="1" ht="44.25" hidden="1" customHeight="1" x14ac:dyDescent="0.3">
      <c r="B270" s="787"/>
      <c r="C270" s="314" t="s">
        <v>434</v>
      </c>
      <c r="D270" s="796"/>
      <c r="E270" s="796"/>
      <c r="F270" s="796"/>
      <c r="G270" s="796"/>
      <c r="H270" s="796"/>
      <c r="I270" s="796"/>
      <c r="J270" s="796"/>
      <c r="K270" s="796"/>
      <c r="L270" s="796"/>
      <c r="M270" s="796"/>
      <c r="N270" s="796"/>
      <c r="O270" s="796"/>
      <c r="P270" s="796"/>
      <c r="Q270" s="796"/>
      <c r="R270" s="796"/>
      <c r="S270" s="796"/>
      <c r="T270" s="796"/>
      <c r="U270" s="796"/>
      <c r="V270" s="796"/>
      <c r="W270" s="796"/>
      <c r="X270" s="796"/>
      <c r="Y270" s="796"/>
      <c r="Z270" s="796"/>
      <c r="AA270" s="796"/>
      <c r="AB270" s="796"/>
      <c r="AC270" s="796"/>
      <c r="AD270" s="796"/>
      <c r="AE270" s="796"/>
      <c r="AF270" s="796"/>
      <c r="AG270" s="796"/>
      <c r="AH270" s="796"/>
      <c r="AI270" s="796"/>
      <c r="AJ270" s="796"/>
      <c r="AK270" s="796"/>
      <c r="AL270" s="796"/>
      <c r="AM270" s="796"/>
      <c r="AN270" s="796"/>
      <c r="AO270" s="796"/>
      <c r="AP270" s="796"/>
      <c r="AQ270" s="796"/>
      <c r="AR270" s="796"/>
      <c r="AS270" s="796"/>
      <c r="AT270" s="796"/>
      <c r="AU270" s="796"/>
      <c r="AV270" s="796"/>
      <c r="AW270" s="796"/>
      <c r="AX270" s="796"/>
      <c r="AY270" s="796"/>
      <c r="AZ270" s="796"/>
      <c r="BA270" s="796"/>
      <c r="BB270" s="796"/>
      <c r="BC270" s="796"/>
      <c r="BD270" s="796"/>
      <c r="BE270" s="796"/>
      <c r="BF270" s="796"/>
      <c r="BG270" s="796"/>
      <c r="BH270" s="796"/>
      <c r="BI270" s="796"/>
      <c r="BJ270" s="796"/>
      <c r="BK270" s="796"/>
      <c r="BL270" s="796"/>
      <c r="BM270" s="796"/>
      <c r="BN270" s="796"/>
      <c r="BO270" s="796"/>
      <c r="BP270" s="796"/>
      <c r="BQ270" s="796"/>
      <c r="BR270" s="796"/>
      <c r="BS270" s="796"/>
      <c r="BT270" s="796"/>
      <c r="BU270" s="796"/>
      <c r="BV270" s="796"/>
      <c r="BW270" s="796"/>
      <c r="BX270" s="796"/>
      <c r="BY270" s="796"/>
      <c r="BZ270" s="796"/>
      <c r="CA270" s="796"/>
      <c r="CB270" s="796"/>
      <c r="CC270" s="796"/>
      <c r="CD270" s="796"/>
      <c r="CE270" s="796"/>
      <c r="CF270" s="796"/>
      <c r="CG270" s="796"/>
      <c r="CH270" s="796"/>
      <c r="CI270" s="796"/>
      <c r="CJ270" s="796"/>
      <c r="CK270" s="796"/>
      <c r="CL270" s="796"/>
      <c r="CM270" s="796"/>
      <c r="CN270" s="796"/>
      <c r="CO270" s="796"/>
      <c r="CP270" s="796"/>
      <c r="CQ270" s="796"/>
      <c r="CR270" s="796"/>
      <c r="CS270" s="796"/>
      <c r="CT270" s="796"/>
      <c r="CU270" s="796"/>
      <c r="CV270" s="796"/>
      <c r="CW270" s="307">
        <f>CX270+CY277</f>
        <v>0</v>
      </c>
      <c r="CX270" s="307">
        <v>0</v>
      </c>
      <c r="CY270" s="307"/>
      <c r="CZ270" s="307"/>
      <c r="DA270" s="307"/>
      <c r="DB270" s="307"/>
      <c r="DC270" s="307"/>
      <c r="DD270" s="307"/>
      <c r="DE270" s="307"/>
      <c r="DF270" s="307">
        <f t="shared" si="764"/>
        <v>0</v>
      </c>
      <c r="DG270" s="307">
        <f t="shared" si="776"/>
        <v>0</v>
      </c>
      <c r="DH270" s="307"/>
      <c r="DI270" s="351">
        <f t="shared" si="678"/>
        <v>0</v>
      </c>
      <c r="DJ270" s="294">
        <v>0</v>
      </c>
      <c r="DK270" s="307"/>
      <c r="DL270" s="307"/>
      <c r="DM270" s="223">
        <f t="shared" si="679"/>
        <v>0</v>
      </c>
      <c r="DN270" s="398" t="e">
        <f t="shared" si="680"/>
        <v>#DIV/0!</v>
      </c>
      <c r="DO270" s="307">
        <f>DC270</f>
        <v>0</v>
      </c>
      <c r="DP270" s="307"/>
      <c r="DQ270" s="307"/>
      <c r="DR270" s="307">
        <f t="shared" si="784"/>
        <v>0</v>
      </c>
      <c r="DS270" s="785" t="e">
        <f t="shared" si="696"/>
        <v>#DIV/0!</v>
      </c>
      <c r="DT270" s="307">
        <f t="shared" si="777"/>
        <v>0</v>
      </c>
      <c r="DU270" s="307"/>
      <c r="DV270" s="307"/>
      <c r="DW270" s="307"/>
      <c r="DX270" s="351">
        <f t="shared" si="778"/>
        <v>0</v>
      </c>
      <c r="DY270" s="228" t="e">
        <f t="shared" ref="DY270:DY304" si="789">DX270/DI270</f>
        <v>#DIV/0!</v>
      </c>
      <c r="DZ270" s="351"/>
      <c r="EA270" s="228" t="e">
        <f t="shared" ref="EA270:EA271" si="790">DZ270/DJ270</f>
        <v>#DIV/0!</v>
      </c>
      <c r="EB270" s="351"/>
      <c r="EC270" s="228">
        <v>0</v>
      </c>
      <c r="ED270" s="351"/>
      <c r="EE270" s="228">
        <v>0</v>
      </c>
      <c r="EF270" s="341">
        <f t="shared" si="766"/>
        <v>0</v>
      </c>
      <c r="EG270" s="227" t="e">
        <f t="shared" si="681"/>
        <v>#DIV/0!</v>
      </c>
      <c r="EH270" s="306">
        <f t="shared" si="785"/>
        <v>0</v>
      </c>
      <c r="EI270" s="341"/>
      <c r="EJ270" s="307"/>
      <c r="EK270" s="341">
        <f t="shared" ref="EK270:EK271" si="791">ES270+EX276</f>
        <v>0</v>
      </c>
      <c r="EL270" s="228" t="e">
        <f t="shared" si="787"/>
        <v>#DIV/0!</v>
      </c>
      <c r="EM270" s="227" t="e">
        <f t="shared" si="758"/>
        <v>#DIV/0!</v>
      </c>
      <c r="EN270" s="228"/>
      <c r="EO270" s="228"/>
      <c r="EP270" s="228"/>
      <c r="EQ270" s="228"/>
      <c r="ER270" s="228"/>
      <c r="ES270" s="341">
        <v>0</v>
      </c>
      <c r="ET270" s="312" t="e">
        <f t="shared" si="788"/>
        <v>#DIV/0!</v>
      </c>
      <c r="EU270" s="341"/>
      <c r="EV270" s="307"/>
      <c r="EW270" s="307"/>
      <c r="EX270" s="307"/>
      <c r="EY270" s="351">
        <f t="shared" si="767"/>
        <v>0</v>
      </c>
      <c r="EZ270" s="228" t="e">
        <f t="shared" si="739"/>
        <v>#DIV/0!</v>
      </c>
      <c r="FA270" s="351">
        <f t="shared" si="779"/>
        <v>0</v>
      </c>
      <c r="FB270" s="351"/>
      <c r="FC270" s="307"/>
      <c r="FD270" s="306">
        <f t="shared" si="786"/>
        <v>0</v>
      </c>
      <c r="FE270" s="312" t="e">
        <f t="shared" si="759"/>
        <v>#DIV/0!</v>
      </c>
      <c r="FF270" s="306"/>
      <c r="FG270" s="312" t="e">
        <f t="shared" si="760"/>
        <v>#DIV/0!</v>
      </c>
      <c r="FH270" s="306"/>
      <c r="FI270" s="312"/>
      <c r="FJ270" s="307"/>
      <c r="FK270" s="307"/>
      <c r="FL270" s="306"/>
      <c r="FM270" s="227" t="e">
        <f t="shared" si="761"/>
        <v>#DIV/0!</v>
      </c>
      <c r="FN270" s="306"/>
      <c r="FO270" s="227" t="e">
        <f t="shared" si="762"/>
        <v>#DIV/0!</v>
      </c>
      <c r="FP270" s="307"/>
      <c r="FQ270" s="307"/>
      <c r="FR270" s="307"/>
      <c r="FS270" s="598"/>
      <c r="FT270" s="306">
        <f t="shared" si="721"/>
        <v>0</v>
      </c>
      <c r="FU270" s="228" t="e">
        <f t="shared" si="682"/>
        <v>#DIV/0!</v>
      </c>
      <c r="FV270" s="306">
        <f t="shared" si="713"/>
        <v>0</v>
      </c>
      <c r="FW270" s="307"/>
      <c r="FX270" s="307"/>
      <c r="FY270" s="307"/>
      <c r="FZ270" s="598"/>
      <c r="GA270" s="795"/>
    </row>
    <row r="271" spans="2:183" s="794" customFormat="1" ht="75.75" hidden="1" customHeight="1" x14ac:dyDescent="0.3">
      <c r="B271" s="787"/>
      <c r="C271" s="314" t="s">
        <v>435</v>
      </c>
      <c r="D271" s="796"/>
      <c r="E271" s="796"/>
      <c r="F271" s="796"/>
      <c r="G271" s="796"/>
      <c r="H271" s="796"/>
      <c r="I271" s="796"/>
      <c r="J271" s="796"/>
      <c r="K271" s="796"/>
      <c r="L271" s="796"/>
      <c r="M271" s="796"/>
      <c r="N271" s="796"/>
      <c r="O271" s="796"/>
      <c r="P271" s="796"/>
      <c r="Q271" s="796"/>
      <c r="R271" s="796"/>
      <c r="S271" s="796"/>
      <c r="T271" s="796"/>
      <c r="U271" s="796"/>
      <c r="V271" s="796"/>
      <c r="W271" s="796"/>
      <c r="X271" s="796"/>
      <c r="Y271" s="796"/>
      <c r="Z271" s="796"/>
      <c r="AA271" s="796"/>
      <c r="AB271" s="796"/>
      <c r="AC271" s="796"/>
      <c r="AD271" s="796"/>
      <c r="AE271" s="796"/>
      <c r="AF271" s="796"/>
      <c r="AG271" s="796"/>
      <c r="AH271" s="796"/>
      <c r="AI271" s="796"/>
      <c r="AJ271" s="796"/>
      <c r="AK271" s="796"/>
      <c r="AL271" s="796"/>
      <c r="AM271" s="796"/>
      <c r="AN271" s="796"/>
      <c r="AO271" s="796"/>
      <c r="AP271" s="796"/>
      <c r="AQ271" s="796"/>
      <c r="AR271" s="796"/>
      <c r="AS271" s="796"/>
      <c r="AT271" s="796"/>
      <c r="AU271" s="796"/>
      <c r="AV271" s="796"/>
      <c r="AW271" s="796"/>
      <c r="AX271" s="796"/>
      <c r="AY271" s="796"/>
      <c r="AZ271" s="796"/>
      <c r="BA271" s="796"/>
      <c r="BB271" s="796"/>
      <c r="BC271" s="796"/>
      <c r="BD271" s="796"/>
      <c r="BE271" s="796"/>
      <c r="BF271" s="796"/>
      <c r="BG271" s="796"/>
      <c r="BH271" s="796"/>
      <c r="BI271" s="796"/>
      <c r="BJ271" s="796"/>
      <c r="BK271" s="796"/>
      <c r="BL271" s="796"/>
      <c r="BM271" s="796"/>
      <c r="BN271" s="796"/>
      <c r="BO271" s="796"/>
      <c r="BP271" s="796"/>
      <c r="BQ271" s="796"/>
      <c r="BR271" s="796"/>
      <c r="BS271" s="796"/>
      <c r="BT271" s="796"/>
      <c r="BU271" s="796"/>
      <c r="BV271" s="796"/>
      <c r="BW271" s="796"/>
      <c r="BX271" s="796"/>
      <c r="BY271" s="796"/>
      <c r="BZ271" s="796"/>
      <c r="CA271" s="796"/>
      <c r="CB271" s="796"/>
      <c r="CC271" s="796"/>
      <c r="CD271" s="796"/>
      <c r="CE271" s="796"/>
      <c r="CF271" s="796"/>
      <c r="CG271" s="796"/>
      <c r="CH271" s="796"/>
      <c r="CI271" s="796"/>
      <c r="CJ271" s="796"/>
      <c r="CK271" s="796"/>
      <c r="CL271" s="796"/>
      <c r="CM271" s="796"/>
      <c r="CN271" s="796"/>
      <c r="CO271" s="796"/>
      <c r="CP271" s="796"/>
      <c r="CQ271" s="796"/>
      <c r="CR271" s="796"/>
      <c r="CS271" s="796"/>
      <c r="CT271" s="796"/>
      <c r="CU271" s="796"/>
      <c r="CV271" s="796"/>
      <c r="CW271" s="307"/>
      <c r="CX271" s="307"/>
      <c r="CY271" s="307"/>
      <c r="CZ271" s="307"/>
      <c r="DA271" s="307"/>
      <c r="DB271" s="307"/>
      <c r="DC271" s="307"/>
      <c r="DD271" s="307"/>
      <c r="DE271" s="307"/>
      <c r="DF271" s="307"/>
      <c r="DG271" s="307"/>
      <c r="DH271" s="307"/>
      <c r="DI271" s="351">
        <f t="shared" si="678"/>
        <v>594.01415999999995</v>
      </c>
      <c r="DJ271" s="294">
        <v>594.01415999999995</v>
      </c>
      <c r="DK271" s="307"/>
      <c r="DL271" s="307"/>
      <c r="DM271" s="223"/>
      <c r="DN271" s="398"/>
      <c r="DO271" s="307"/>
      <c r="DP271" s="307"/>
      <c r="DQ271" s="307"/>
      <c r="DR271" s="307"/>
      <c r="DS271" s="785"/>
      <c r="DT271" s="307"/>
      <c r="DU271" s="307"/>
      <c r="DV271" s="307"/>
      <c r="DW271" s="307"/>
      <c r="DX271" s="351">
        <f t="shared" si="778"/>
        <v>593</v>
      </c>
      <c r="DY271" s="228">
        <f t="shared" si="789"/>
        <v>0.99829270063191766</v>
      </c>
      <c r="DZ271" s="351">
        <v>593</v>
      </c>
      <c r="EA271" s="228">
        <f t="shared" si="790"/>
        <v>0.99829270063191766</v>
      </c>
      <c r="EB271" s="351"/>
      <c r="EC271" s="228"/>
      <c r="ED271" s="351"/>
      <c r="EE271" s="228"/>
      <c r="EF271" s="341">
        <f t="shared" si="766"/>
        <v>1.0141599999999471</v>
      </c>
      <c r="EG271" s="227">
        <f t="shared" si="681"/>
        <v>1.7072993680823151E-3</v>
      </c>
      <c r="EH271" s="306">
        <f t="shared" si="785"/>
        <v>1.0141599999999471</v>
      </c>
      <c r="EI271" s="341"/>
      <c r="EJ271" s="307"/>
      <c r="EK271" s="341">
        <f t="shared" si="791"/>
        <v>593</v>
      </c>
      <c r="EL271" s="228">
        <f t="shared" si="787"/>
        <v>0.99829270063191766</v>
      </c>
      <c r="EM271" s="227"/>
      <c r="EN271" s="228"/>
      <c r="EO271" s="228"/>
      <c r="EP271" s="228"/>
      <c r="EQ271" s="228"/>
      <c r="ER271" s="228"/>
      <c r="ES271" s="341">
        <v>593</v>
      </c>
      <c r="ET271" s="312">
        <f t="shared" si="788"/>
        <v>0.99829270063191766</v>
      </c>
      <c r="EU271" s="341"/>
      <c r="EV271" s="307"/>
      <c r="EW271" s="307"/>
      <c r="EX271" s="307"/>
      <c r="EY271" s="351">
        <f t="shared" si="767"/>
        <v>1.0141599999999471</v>
      </c>
      <c r="EZ271" s="228">
        <f t="shared" si="739"/>
        <v>1.7072993680823151E-3</v>
      </c>
      <c r="FA271" s="351">
        <f t="shared" si="779"/>
        <v>1.0141599999999471</v>
      </c>
      <c r="FB271" s="351"/>
      <c r="FC271" s="307"/>
      <c r="FD271" s="306"/>
      <c r="FE271" s="312">
        <f t="shared" si="759"/>
        <v>0</v>
      </c>
      <c r="FF271" s="306"/>
      <c r="FG271" s="312">
        <f t="shared" si="760"/>
        <v>0</v>
      </c>
      <c r="FH271" s="306"/>
      <c r="FI271" s="312"/>
      <c r="FJ271" s="307"/>
      <c r="FK271" s="307"/>
      <c r="FL271" s="306"/>
      <c r="FM271" s="227"/>
      <c r="FN271" s="306"/>
      <c r="FO271" s="227"/>
      <c r="FP271" s="307"/>
      <c r="FQ271" s="307"/>
      <c r="FR271" s="307"/>
      <c r="FS271" s="598"/>
      <c r="FT271" s="306">
        <f t="shared" si="721"/>
        <v>0</v>
      </c>
      <c r="FU271" s="228">
        <f t="shared" si="682"/>
        <v>0</v>
      </c>
      <c r="FV271" s="306">
        <f t="shared" si="713"/>
        <v>0</v>
      </c>
      <c r="FW271" s="307"/>
      <c r="FX271" s="307"/>
      <c r="FY271" s="307"/>
      <c r="FZ271" s="598"/>
      <c r="GA271" s="795"/>
    </row>
    <row r="272" spans="2:183" s="800" customFormat="1" ht="23.25" hidden="1" customHeight="1" x14ac:dyDescent="0.25">
      <c r="B272" s="797"/>
      <c r="C272" s="292" t="s">
        <v>436</v>
      </c>
      <c r="D272" s="233" t="s">
        <v>437</v>
      </c>
      <c r="E272" s="234">
        <f>F272+G272</f>
        <v>3786.19355</v>
      </c>
      <c r="F272" s="234">
        <f t="shared" ref="F272:S272" si="792">F275+F273</f>
        <v>3786.19355</v>
      </c>
      <c r="G272" s="234">
        <f t="shared" si="792"/>
        <v>0</v>
      </c>
      <c r="H272" s="234">
        <f t="shared" si="792"/>
        <v>0</v>
      </c>
      <c r="I272" s="234">
        <f t="shared" si="792"/>
        <v>0</v>
      </c>
      <c r="J272" s="234">
        <f t="shared" si="792"/>
        <v>0</v>
      </c>
      <c r="K272" s="234">
        <f t="shared" si="792"/>
        <v>3786.19355</v>
      </c>
      <c r="L272" s="234">
        <f t="shared" si="792"/>
        <v>3786.19355</v>
      </c>
      <c r="M272" s="234">
        <f t="shared" si="792"/>
        <v>0</v>
      </c>
      <c r="N272" s="234">
        <f t="shared" si="792"/>
        <v>0</v>
      </c>
      <c r="O272" s="234">
        <f t="shared" si="792"/>
        <v>0</v>
      </c>
      <c r="P272" s="234">
        <f t="shared" si="792"/>
        <v>0</v>
      </c>
      <c r="Q272" s="235">
        <f t="shared" si="792"/>
        <v>3786.19355</v>
      </c>
      <c r="R272" s="235">
        <f t="shared" si="792"/>
        <v>3786.19355</v>
      </c>
      <c r="S272" s="235">
        <f t="shared" si="792"/>
        <v>0</v>
      </c>
      <c r="T272" s="235">
        <f>U272+V272</f>
        <v>472.4</v>
      </c>
      <c r="U272" s="235">
        <f>U275</f>
        <v>0</v>
      </c>
      <c r="V272" s="235">
        <f>V275</f>
        <v>472.4</v>
      </c>
      <c r="W272" s="235">
        <f>X272+Y272</f>
        <v>0</v>
      </c>
      <c r="X272" s="235">
        <f t="shared" ref="X272:AL272" si="793">X275</f>
        <v>472.4</v>
      </c>
      <c r="Y272" s="235">
        <f t="shared" si="793"/>
        <v>-472.4</v>
      </c>
      <c r="Z272" s="235">
        <f t="shared" si="793"/>
        <v>472.4</v>
      </c>
      <c r="AA272" s="235">
        <f t="shared" si="793"/>
        <v>472.4</v>
      </c>
      <c r="AB272" s="235">
        <f t="shared" si="793"/>
        <v>0</v>
      </c>
      <c r="AC272" s="235">
        <f t="shared" si="793"/>
        <v>0</v>
      </c>
      <c r="AD272" s="235">
        <f t="shared" si="793"/>
        <v>0</v>
      </c>
      <c r="AE272" s="235">
        <f t="shared" si="793"/>
        <v>0</v>
      </c>
      <c r="AF272" s="235">
        <f t="shared" si="793"/>
        <v>472.4</v>
      </c>
      <c r="AG272" s="235">
        <f t="shared" si="793"/>
        <v>472.4</v>
      </c>
      <c r="AH272" s="235">
        <f t="shared" si="793"/>
        <v>0</v>
      </c>
      <c r="AI272" s="235">
        <f t="shared" si="793"/>
        <v>0</v>
      </c>
      <c r="AJ272" s="235">
        <f t="shared" si="793"/>
        <v>0</v>
      </c>
      <c r="AK272" s="235">
        <f t="shared" si="793"/>
        <v>472.4</v>
      </c>
      <c r="AL272" s="235">
        <f t="shared" si="793"/>
        <v>472.4</v>
      </c>
      <c r="AM272" s="315"/>
      <c r="AN272" s="315"/>
      <c r="AO272" s="798">
        <v>1</v>
      </c>
      <c r="AP272" s="238">
        <f>AP275</f>
        <v>0</v>
      </c>
      <c r="AQ272" s="238">
        <f>AQ275</f>
        <v>0</v>
      </c>
      <c r="AR272" s="238">
        <f>AR275</f>
        <v>472.4</v>
      </c>
      <c r="AS272" s="235">
        <f>AT272+AU272</f>
        <v>500</v>
      </c>
      <c r="AT272" s="235">
        <f>AT275</f>
        <v>500</v>
      </c>
      <c r="AU272" s="235">
        <f>AU275</f>
        <v>0</v>
      </c>
      <c r="AV272" s="235">
        <f>AW272+AX272</f>
        <v>0</v>
      </c>
      <c r="AW272" s="235">
        <f>AW275</f>
        <v>0</v>
      </c>
      <c r="AX272" s="235">
        <f>AX275</f>
        <v>0</v>
      </c>
      <c r="AY272" s="235">
        <f>AZ272+BA272</f>
        <v>500</v>
      </c>
      <c r="AZ272" s="235">
        <f t="shared" ref="AZ272:BG272" si="794">AZ275</f>
        <v>500</v>
      </c>
      <c r="BA272" s="235">
        <f t="shared" si="794"/>
        <v>0</v>
      </c>
      <c r="BB272" s="235">
        <f t="shared" si="794"/>
        <v>500</v>
      </c>
      <c r="BC272" s="235">
        <f t="shared" si="794"/>
        <v>500</v>
      </c>
      <c r="BD272" s="235">
        <f t="shared" si="794"/>
        <v>0</v>
      </c>
      <c r="BE272" s="235">
        <f t="shared" si="794"/>
        <v>0</v>
      </c>
      <c r="BF272" s="235">
        <f t="shared" si="794"/>
        <v>0</v>
      </c>
      <c r="BG272" s="235">
        <f t="shared" si="794"/>
        <v>0</v>
      </c>
      <c r="BH272" s="235">
        <f>BI272+BJ272</f>
        <v>2500</v>
      </c>
      <c r="BI272" s="235">
        <f t="shared" ref="BI272:BU272" si="795">BI275</f>
        <v>2500</v>
      </c>
      <c r="BJ272" s="235">
        <f t="shared" si="795"/>
        <v>0</v>
      </c>
      <c r="BK272" s="235">
        <f t="shared" si="795"/>
        <v>1</v>
      </c>
      <c r="BL272" s="235">
        <f t="shared" si="795"/>
        <v>500</v>
      </c>
      <c r="BM272" s="235">
        <f t="shared" si="795"/>
        <v>0</v>
      </c>
      <c r="BN272" s="235">
        <f t="shared" si="795"/>
        <v>0</v>
      </c>
      <c r="BO272" s="235">
        <f t="shared" si="795"/>
        <v>0</v>
      </c>
      <c r="BP272" s="235">
        <f t="shared" si="795"/>
        <v>0</v>
      </c>
      <c r="BQ272" s="235">
        <f t="shared" si="795"/>
        <v>0</v>
      </c>
      <c r="BR272" s="235">
        <f t="shared" si="795"/>
        <v>0</v>
      </c>
      <c r="BS272" s="235">
        <f t="shared" si="795"/>
        <v>2500</v>
      </c>
      <c r="BT272" s="235">
        <f t="shared" si="795"/>
        <v>2500</v>
      </c>
      <c r="BU272" s="235">
        <f t="shared" si="795"/>
        <v>0</v>
      </c>
      <c r="BV272" s="235">
        <f>BW272+BX272</f>
        <v>500</v>
      </c>
      <c r="BW272" s="235">
        <f>BW275</f>
        <v>500</v>
      </c>
      <c r="BX272" s="235"/>
      <c r="BY272" s="235">
        <f>BZ272+CA272</f>
        <v>0</v>
      </c>
      <c r="BZ272" s="235">
        <f>BZ275</f>
        <v>0</v>
      </c>
      <c r="CA272" s="235">
        <f>CA275</f>
        <v>0</v>
      </c>
      <c r="CB272" s="235">
        <f>CC272+CD272</f>
        <v>2500</v>
      </c>
      <c r="CC272" s="235">
        <f>CC275</f>
        <v>2500</v>
      </c>
      <c r="CD272" s="235"/>
      <c r="CE272" s="356">
        <v>1</v>
      </c>
      <c r="CF272" s="351">
        <f>BV272</f>
        <v>500</v>
      </c>
      <c r="CG272" s="235"/>
      <c r="CH272" s="235">
        <f>CI272+CJ272</f>
        <v>2000</v>
      </c>
      <c r="CI272" s="235">
        <f>CI275</f>
        <v>2000</v>
      </c>
      <c r="CJ272" s="235">
        <f>CJ275</f>
        <v>0</v>
      </c>
      <c r="CK272" s="235">
        <f>CL272+CM272</f>
        <v>0</v>
      </c>
      <c r="CL272" s="235">
        <f>CL275</f>
        <v>0</v>
      </c>
      <c r="CM272" s="235">
        <f>CM275</f>
        <v>0</v>
      </c>
      <c r="CN272" s="235">
        <f>CO272+CP272</f>
        <v>0</v>
      </c>
      <c r="CO272" s="235">
        <f>CO275</f>
        <v>0</v>
      </c>
      <c r="CP272" s="235">
        <f>CP275</f>
        <v>0</v>
      </c>
      <c r="CQ272" s="235">
        <f>CR272+CS272</f>
        <v>2000</v>
      </c>
      <c r="CR272" s="235">
        <f>CR275</f>
        <v>2000</v>
      </c>
      <c r="CS272" s="235">
        <f>CS275</f>
        <v>0</v>
      </c>
      <c r="CT272" s="235">
        <f>CU272+CV272</f>
        <v>-2000</v>
      </c>
      <c r="CU272" s="235">
        <f>CU275</f>
        <v>-2000</v>
      </c>
      <c r="CV272" s="235"/>
      <c r="CW272" s="235">
        <f>CX272+CY272</f>
        <v>17427.36981</v>
      </c>
      <c r="CX272" s="235">
        <f>CX273+CX274+CX275+CX277</f>
        <v>17427.36981</v>
      </c>
      <c r="CY272" s="235"/>
      <c r="CZ272" s="235">
        <f>DA272+DB272</f>
        <v>0</v>
      </c>
      <c r="DA272" s="235">
        <f>DA275</f>
        <v>0</v>
      </c>
      <c r="DB272" s="235">
        <f>DB275</f>
        <v>0</v>
      </c>
      <c r="DC272" s="235"/>
      <c r="DD272" s="235"/>
      <c r="DE272" s="235"/>
      <c r="DF272" s="235">
        <f t="shared" si="764"/>
        <v>33.878179999999702</v>
      </c>
      <c r="DG272" s="235">
        <f>DG273+DG274+DG275</f>
        <v>33.878179999999702</v>
      </c>
      <c r="DH272" s="235"/>
      <c r="DI272" s="351">
        <f t="shared" si="678"/>
        <v>27021.709930000001</v>
      </c>
      <c r="DJ272" s="235">
        <f>DJ273+DJ274+DJ275+DJ277+DJ276</f>
        <v>27021.709930000001</v>
      </c>
      <c r="DK272" s="235"/>
      <c r="DL272" s="235"/>
      <c r="DM272" s="223">
        <f t="shared" si="679"/>
        <v>5924.9173900000005</v>
      </c>
      <c r="DN272" s="398">
        <f t="shared" si="680"/>
        <v>0.21926508001708833</v>
      </c>
      <c r="DO272" s="235">
        <f>DO273+DO274+DO275+DO277</f>
        <v>5924.9173900000005</v>
      </c>
      <c r="DP272" s="235"/>
      <c r="DQ272" s="235"/>
      <c r="DR272" s="351">
        <f t="shared" si="784"/>
        <v>13349.9571</v>
      </c>
      <c r="DS272" s="785">
        <f t="shared" si="696"/>
        <v>0.4940456075719557</v>
      </c>
      <c r="DT272" s="235">
        <f>DT273+DT274+DT275+DT277</f>
        <v>13349.9571</v>
      </c>
      <c r="DU272" s="235"/>
      <c r="DV272" s="235"/>
      <c r="DW272" s="235"/>
      <c r="DX272" s="235">
        <f>DZ272</f>
        <v>27021.709930000001</v>
      </c>
      <c r="DY272" s="228">
        <f t="shared" si="789"/>
        <v>1</v>
      </c>
      <c r="DZ272" s="235">
        <f>DZ273+DZ274+DZ276+DZ277</f>
        <v>27021.709930000001</v>
      </c>
      <c r="EA272" s="228">
        <f>DZ272/DJ272</f>
        <v>1</v>
      </c>
      <c r="EB272" s="235"/>
      <c r="EC272" s="228">
        <v>0</v>
      </c>
      <c r="ED272" s="235"/>
      <c r="EE272" s="228">
        <v>0</v>
      </c>
      <c r="EF272" s="234">
        <f t="shared" si="766"/>
        <v>0</v>
      </c>
      <c r="EG272" s="227">
        <f t="shared" si="681"/>
        <v>0</v>
      </c>
      <c r="EH272" s="234">
        <f>EH273+EH274+EH276+EH277</f>
        <v>0</v>
      </c>
      <c r="EI272" s="234"/>
      <c r="EJ272" s="235"/>
      <c r="EK272" s="234">
        <f>ES272</f>
        <v>27021.709930000001</v>
      </c>
      <c r="EL272" s="228">
        <f t="shared" si="787"/>
        <v>1</v>
      </c>
      <c r="EM272" s="227">
        <f>EK272/DM272</f>
        <v>4.5606897364690511</v>
      </c>
      <c r="EN272" s="228"/>
      <c r="EO272" s="228"/>
      <c r="EP272" s="228"/>
      <c r="EQ272" s="228"/>
      <c r="ER272" s="228"/>
      <c r="ES272" s="234">
        <f>ES273+ES274+ES276+ES277</f>
        <v>27021.709930000001</v>
      </c>
      <c r="ET272" s="228">
        <f t="shared" si="788"/>
        <v>1</v>
      </c>
      <c r="EU272" s="234"/>
      <c r="EV272" s="235"/>
      <c r="EW272" s="235"/>
      <c r="EX272" s="235"/>
      <c r="EY272" s="235">
        <f t="shared" si="767"/>
        <v>0</v>
      </c>
      <c r="EZ272" s="228">
        <f t="shared" si="739"/>
        <v>0</v>
      </c>
      <c r="FA272" s="351">
        <f t="shared" si="779"/>
        <v>0</v>
      </c>
      <c r="FB272" s="235"/>
      <c r="FC272" s="235"/>
      <c r="FD272" s="234">
        <f>FF272</f>
        <v>27021.709930000001</v>
      </c>
      <c r="FE272" s="228">
        <f t="shared" si="759"/>
        <v>1</v>
      </c>
      <c r="FF272" s="234">
        <f>FF273+FF274+FF276+FF277</f>
        <v>27021.709930000001</v>
      </c>
      <c r="FG272" s="228">
        <f t="shared" si="760"/>
        <v>1</v>
      </c>
      <c r="FH272" s="234"/>
      <c r="FI272" s="228"/>
      <c r="FJ272" s="235"/>
      <c r="FK272" s="235"/>
      <c r="FL272" s="234"/>
      <c r="FM272" s="227">
        <f>FL272/DI272</f>
        <v>0</v>
      </c>
      <c r="FN272" s="234">
        <f>FN273+FN274+FN275</f>
        <v>0</v>
      </c>
      <c r="FO272" s="227">
        <f>FN272/DJ272</f>
        <v>0</v>
      </c>
      <c r="FP272" s="235"/>
      <c r="FQ272" s="235"/>
      <c r="FR272" s="235"/>
      <c r="FS272" s="578"/>
      <c r="FT272" s="306">
        <f t="shared" si="721"/>
        <v>0</v>
      </c>
      <c r="FU272" s="228">
        <f t="shared" si="682"/>
        <v>0</v>
      </c>
      <c r="FV272" s="306">
        <f t="shared" si="713"/>
        <v>0</v>
      </c>
      <c r="FW272" s="235"/>
      <c r="FX272" s="235"/>
      <c r="FY272" s="235"/>
      <c r="FZ272" s="578"/>
      <c r="GA272" s="799"/>
    </row>
    <row r="273" spans="2:189" s="215" customFormat="1" ht="36.75" hidden="1" customHeight="1" x14ac:dyDescent="0.25">
      <c r="B273" s="787"/>
      <c r="C273" s="314" t="s">
        <v>438</v>
      </c>
      <c r="D273" s="361"/>
      <c r="E273" s="306">
        <f>F273+G273</f>
        <v>3313.7935499999999</v>
      </c>
      <c r="F273" s="306">
        <v>3313.7935499999999</v>
      </c>
      <c r="G273" s="306"/>
      <c r="H273" s="306">
        <f>I273+J273</f>
        <v>0</v>
      </c>
      <c r="I273" s="629">
        <f>L273-F273</f>
        <v>0</v>
      </c>
      <c r="J273" s="629">
        <f>M273-G273</f>
        <v>0</v>
      </c>
      <c r="K273" s="306">
        <f>L273+M273</f>
        <v>3313.7935499999999</v>
      </c>
      <c r="L273" s="306">
        <v>3313.7935499999999</v>
      </c>
      <c r="M273" s="306"/>
      <c r="N273" s="306"/>
      <c r="O273" s="306"/>
      <c r="P273" s="306"/>
      <c r="Q273" s="307">
        <f>R273+S273</f>
        <v>3313.7935499999999</v>
      </c>
      <c r="R273" s="307">
        <v>3313.7935499999999</v>
      </c>
      <c r="S273" s="307"/>
      <c r="T273" s="307"/>
      <c r="U273" s="307"/>
      <c r="V273" s="307"/>
      <c r="W273" s="307"/>
      <c r="X273" s="307"/>
      <c r="Y273" s="307"/>
      <c r="Z273" s="307"/>
      <c r="AA273" s="307"/>
      <c r="AB273" s="307"/>
      <c r="AC273" s="307"/>
      <c r="AD273" s="307"/>
      <c r="AE273" s="307"/>
      <c r="AF273" s="307"/>
      <c r="AG273" s="307"/>
      <c r="AH273" s="307"/>
      <c r="AI273" s="307"/>
      <c r="AJ273" s="307"/>
      <c r="AK273" s="307"/>
      <c r="AL273" s="307"/>
      <c r="AM273" s="342"/>
      <c r="AN273" s="342"/>
      <c r="AO273" s="791"/>
      <c r="AP273" s="342"/>
      <c r="AQ273" s="342"/>
      <c r="AR273" s="308">
        <f>Z273-AF273</f>
        <v>0</v>
      </c>
      <c r="AS273" s="307"/>
      <c r="AT273" s="307"/>
      <c r="AU273" s="307"/>
      <c r="AV273" s="307"/>
      <c r="AW273" s="307"/>
      <c r="AX273" s="307"/>
      <c r="AY273" s="307"/>
      <c r="AZ273" s="307"/>
      <c r="BA273" s="307"/>
      <c r="BB273" s="307"/>
      <c r="BC273" s="307"/>
      <c r="BD273" s="307"/>
      <c r="BE273" s="307"/>
      <c r="BF273" s="307"/>
      <c r="BG273" s="307"/>
      <c r="BH273" s="307"/>
      <c r="BI273" s="307"/>
      <c r="BJ273" s="307"/>
      <c r="BK273" s="792"/>
      <c r="BL273" s="307">
        <f>AY273</f>
        <v>0</v>
      </c>
      <c r="BM273" s="307"/>
      <c r="BN273" s="307"/>
      <c r="BO273" s="307"/>
      <c r="BP273" s="307"/>
      <c r="BQ273" s="307"/>
      <c r="BR273" s="307"/>
      <c r="BS273" s="307"/>
      <c r="BT273" s="307"/>
      <c r="BU273" s="307"/>
      <c r="BV273" s="307"/>
      <c r="BW273" s="307"/>
      <c r="BX273" s="307"/>
      <c r="BY273" s="307"/>
      <c r="BZ273" s="307"/>
      <c r="CA273" s="307"/>
      <c r="CB273" s="307"/>
      <c r="CC273" s="307"/>
      <c r="CD273" s="307"/>
      <c r="CE273" s="308"/>
      <c r="CF273" s="307">
        <f>BV273</f>
        <v>0</v>
      </c>
      <c r="CG273" s="307"/>
      <c r="CH273" s="307"/>
      <c r="CI273" s="307"/>
      <c r="CJ273" s="307"/>
      <c r="CK273" s="307"/>
      <c r="CL273" s="307"/>
      <c r="CM273" s="307"/>
      <c r="CN273" s="307"/>
      <c r="CO273" s="307"/>
      <c r="CP273" s="307"/>
      <c r="CQ273" s="307"/>
      <c r="CR273" s="307"/>
      <c r="CS273" s="307"/>
      <c r="CT273" s="307"/>
      <c r="CU273" s="307"/>
      <c r="CV273" s="307"/>
      <c r="CW273" s="307">
        <f>CX273+CY273</f>
        <v>605</v>
      </c>
      <c r="CX273" s="306">
        <v>605</v>
      </c>
      <c r="CY273" s="307"/>
      <c r="CZ273" s="307"/>
      <c r="DA273" s="307"/>
      <c r="DB273" s="307"/>
      <c r="DC273" s="307"/>
      <c r="DD273" s="307"/>
      <c r="DE273" s="307"/>
      <c r="DF273" s="307">
        <f t="shared" si="764"/>
        <v>89</v>
      </c>
      <c r="DG273" s="307">
        <f>DJ273-CX273</f>
        <v>89</v>
      </c>
      <c r="DH273" s="307"/>
      <c r="DI273" s="351">
        <f t="shared" si="678"/>
        <v>694</v>
      </c>
      <c r="DJ273" s="307">
        <f>'[2]2020_уточн'!$ET$281</f>
        <v>694</v>
      </c>
      <c r="DK273" s="307"/>
      <c r="DL273" s="307"/>
      <c r="DM273" s="223">
        <f t="shared" si="679"/>
        <v>605</v>
      </c>
      <c r="DN273" s="398">
        <f t="shared" si="680"/>
        <v>0.87175792507204608</v>
      </c>
      <c r="DO273" s="307">
        <v>605</v>
      </c>
      <c r="DP273" s="307"/>
      <c r="DQ273" s="307"/>
      <c r="DR273" s="307">
        <f t="shared" si="784"/>
        <v>89</v>
      </c>
      <c r="DS273" s="785">
        <f t="shared" si="696"/>
        <v>0.12824207492795389</v>
      </c>
      <c r="DT273" s="307">
        <f>DJ273-DO273</f>
        <v>89</v>
      </c>
      <c r="DU273" s="307"/>
      <c r="DV273" s="307"/>
      <c r="DW273" s="307"/>
      <c r="DX273" s="235">
        <f t="shared" ref="DX273:DX277" si="796">DZ273</f>
        <v>694</v>
      </c>
      <c r="DY273" s="228">
        <f t="shared" si="789"/>
        <v>1</v>
      </c>
      <c r="DZ273" s="307">
        <f>'[2]2020_уточн'!$ET$281</f>
        <v>694</v>
      </c>
      <c r="EA273" s="228">
        <f>DZ273/DJ273</f>
        <v>1</v>
      </c>
      <c r="EB273" s="235"/>
      <c r="EC273" s="228">
        <v>0</v>
      </c>
      <c r="ED273" s="235"/>
      <c r="EE273" s="228">
        <v>0</v>
      </c>
      <c r="EF273" s="234">
        <f t="shared" si="766"/>
        <v>0</v>
      </c>
      <c r="EG273" s="227">
        <f t="shared" si="681"/>
        <v>0</v>
      </c>
      <c r="EH273" s="306">
        <f>DJ273-DZ273</f>
        <v>0</v>
      </c>
      <c r="EI273" s="234"/>
      <c r="EJ273" s="307"/>
      <c r="EK273" s="234">
        <f>ES273+EX273</f>
        <v>694</v>
      </c>
      <c r="EL273" s="228">
        <f t="shared" si="787"/>
        <v>1</v>
      </c>
      <c r="EM273" s="227">
        <f>EK273/DM273</f>
        <v>1.1471074380165289</v>
      </c>
      <c r="EN273" s="228"/>
      <c r="EO273" s="228"/>
      <c r="EP273" s="228"/>
      <c r="EQ273" s="228"/>
      <c r="ER273" s="228"/>
      <c r="ES273" s="234">
        <v>694</v>
      </c>
      <c r="ET273" s="312">
        <f t="shared" si="788"/>
        <v>1</v>
      </c>
      <c r="EU273" s="234"/>
      <c r="EV273" s="307"/>
      <c r="EW273" s="307"/>
      <c r="EX273" s="307"/>
      <c r="EY273" s="235">
        <f t="shared" si="767"/>
        <v>0</v>
      </c>
      <c r="EZ273" s="228">
        <f t="shared" si="739"/>
        <v>0</v>
      </c>
      <c r="FA273" s="351">
        <f t="shared" si="779"/>
        <v>0</v>
      </c>
      <c r="FB273" s="235"/>
      <c r="FC273" s="307"/>
      <c r="FD273" s="306">
        <f>FF273</f>
        <v>694</v>
      </c>
      <c r="FE273" s="312">
        <f t="shared" si="759"/>
        <v>1</v>
      </c>
      <c r="FF273" s="306">
        <f>'[4]по объектам (2)'!$K$332</f>
        <v>694</v>
      </c>
      <c r="FG273" s="312">
        <f t="shared" si="760"/>
        <v>1</v>
      </c>
      <c r="FH273" s="306"/>
      <c r="FI273" s="312"/>
      <c r="FJ273" s="307"/>
      <c r="FK273" s="307"/>
      <c r="FL273" s="306"/>
      <c r="FM273" s="227">
        <f>FL273/DI273</f>
        <v>0</v>
      </c>
      <c r="FN273" s="306">
        <v>0</v>
      </c>
      <c r="FO273" s="227">
        <f>FN273/DJ273</f>
        <v>0</v>
      </c>
      <c r="FP273" s="307"/>
      <c r="FQ273" s="307"/>
      <c r="FR273" s="307"/>
      <c r="FS273" s="598"/>
      <c r="FT273" s="306">
        <f t="shared" si="721"/>
        <v>0</v>
      </c>
      <c r="FU273" s="228">
        <f t="shared" si="682"/>
        <v>0</v>
      </c>
      <c r="FV273" s="306">
        <f t="shared" si="713"/>
        <v>0</v>
      </c>
      <c r="FW273" s="307"/>
      <c r="FX273" s="307"/>
      <c r="FY273" s="307"/>
      <c r="FZ273" s="598"/>
      <c r="GA273" s="387"/>
    </row>
    <row r="274" spans="2:189" s="215" customFormat="1" ht="33" hidden="1" customHeight="1" x14ac:dyDescent="0.25">
      <c r="B274" s="787"/>
      <c r="C274" s="314" t="s">
        <v>439</v>
      </c>
      <c r="D274" s="361"/>
      <c r="E274" s="306"/>
      <c r="F274" s="306"/>
      <c r="G274" s="306"/>
      <c r="H274" s="306"/>
      <c r="I274" s="629"/>
      <c r="J274" s="629"/>
      <c r="K274" s="306"/>
      <c r="L274" s="306"/>
      <c r="M274" s="306"/>
      <c r="N274" s="306"/>
      <c r="O274" s="306"/>
      <c r="P274" s="306"/>
      <c r="Q274" s="307"/>
      <c r="R274" s="307"/>
      <c r="S274" s="307"/>
      <c r="T274" s="307"/>
      <c r="U274" s="307"/>
      <c r="V274" s="307"/>
      <c r="W274" s="307"/>
      <c r="X274" s="307"/>
      <c r="Y274" s="307"/>
      <c r="Z274" s="307"/>
      <c r="AA274" s="307"/>
      <c r="AB274" s="307"/>
      <c r="AC274" s="307"/>
      <c r="AD274" s="307"/>
      <c r="AE274" s="307"/>
      <c r="AF274" s="307"/>
      <c r="AG274" s="307"/>
      <c r="AH274" s="307"/>
      <c r="AI274" s="307"/>
      <c r="AJ274" s="307"/>
      <c r="AK274" s="307"/>
      <c r="AL274" s="307"/>
      <c r="AM274" s="342"/>
      <c r="AN274" s="342"/>
      <c r="AO274" s="791"/>
      <c r="AP274" s="342"/>
      <c r="AQ274" s="342"/>
      <c r="AR274" s="308"/>
      <c r="AS274" s="307"/>
      <c r="AT274" s="307"/>
      <c r="AU274" s="307"/>
      <c r="AV274" s="307"/>
      <c r="AW274" s="307"/>
      <c r="AX274" s="307"/>
      <c r="AY274" s="307"/>
      <c r="AZ274" s="307"/>
      <c r="BA274" s="307"/>
      <c r="BB274" s="307"/>
      <c r="BC274" s="307"/>
      <c r="BD274" s="307"/>
      <c r="BE274" s="307"/>
      <c r="BF274" s="307"/>
      <c r="BG274" s="307"/>
      <c r="BH274" s="307"/>
      <c r="BI274" s="307"/>
      <c r="BJ274" s="307"/>
      <c r="BK274" s="792"/>
      <c r="BL274" s="307"/>
      <c r="BM274" s="307"/>
      <c r="BN274" s="307"/>
      <c r="BO274" s="307"/>
      <c r="BP274" s="307"/>
      <c r="BQ274" s="307"/>
      <c r="BR274" s="307"/>
      <c r="BS274" s="307"/>
      <c r="BT274" s="307"/>
      <c r="BU274" s="307"/>
      <c r="BV274" s="307"/>
      <c r="BW274" s="307"/>
      <c r="BX274" s="307"/>
      <c r="BY274" s="307"/>
      <c r="BZ274" s="307"/>
      <c r="CA274" s="307"/>
      <c r="CB274" s="307"/>
      <c r="CC274" s="307"/>
      <c r="CD274" s="307"/>
      <c r="CE274" s="308"/>
      <c r="CF274" s="307"/>
      <c r="CG274" s="307"/>
      <c r="CH274" s="307"/>
      <c r="CI274" s="307"/>
      <c r="CJ274" s="307"/>
      <c r="CK274" s="307"/>
      <c r="CL274" s="307"/>
      <c r="CM274" s="307"/>
      <c r="CN274" s="307"/>
      <c r="CO274" s="307"/>
      <c r="CP274" s="307"/>
      <c r="CQ274" s="307"/>
      <c r="CR274" s="307"/>
      <c r="CS274" s="307"/>
      <c r="CT274" s="307"/>
      <c r="CU274" s="307"/>
      <c r="CV274" s="307"/>
      <c r="CW274" s="307">
        <f>CX274+CY274</f>
        <v>10036.74631</v>
      </c>
      <c r="CX274" s="306">
        <v>10036.74631</v>
      </c>
      <c r="CY274" s="307"/>
      <c r="CZ274" s="307"/>
      <c r="DA274" s="307"/>
      <c r="DB274" s="307"/>
      <c r="DC274" s="307"/>
      <c r="DD274" s="307"/>
      <c r="DE274" s="307"/>
      <c r="DF274" s="307">
        <f t="shared" si="764"/>
        <v>5044.1281799999997</v>
      </c>
      <c r="DG274" s="307">
        <f>DJ274-CX274</f>
        <v>5044.1281799999997</v>
      </c>
      <c r="DH274" s="307"/>
      <c r="DI274" s="351">
        <f t="shared" si="678"/>
        <v>15080.87449</v>
      </c>
      <c r="DJ274" s="307">
        <f>'[2]2020_уточн'!$ET$282</f>
        <v>15080.87449</v>
      </c>
      <c r="DK274" s="307"/>
      <c r="DL274" s="307"/>
      <c r="DM274" s="223">
        <f t="shared" si="679"/>
        <v>3669.9173900000001</v>
      </c>
      <c r="DN274" s="398">
        <f t="shared" si="680"/>
        <v>0.24334911032072384</v>
      </c>
      <c r="DO274" s="307">
        <v>3669.9173900000001</v>
      </c>
      <c r="DP274" s="307"/>
      <c r="DQ274" s="307"/>
      <c r="DR274" s="307">
        <f t="shared" si="784"/>
        <v>11410.9571</v>
      </c>
      <c r="DS274" s="785">
        <f t="shared" si="696"/>
        <v>0.75665088967927607</v>
      </c>
      <c r="DT274" s="307">
        <f>DJ274-DO274</f>
        <v>11410.9571</v>
      </c>
      <c r="DU274" s="307"/>
      <c r="DV274" s="307"/>
      <c r="DW274" s="307"/>
      <c r="DX274" s="235">
        <f t="shared" si="796"/>
        <v>15080.87449</v>
      </c>
      <c r="DY274" s="228">
        <f t="shared" si="789"/>
        <v>1</v>
      </c>
      <c r="DZ274" s="307">
        <v>15080.87449</v>
      </c>
      <c r="EA274" s="228">
        <f>DZ274/DJ274</f>
        <v>1</v>
      </c>
      <c r="EB274" s="235"/>
      <c r="EC274" s="228">
        <v>0</v>
      </c>
      <c r="ED274" s="235"/>
      <c r="EE274" s="228">
        <v>0</v>
      </c>
      <c r="EF274" s="234">
        <f t="shared" si="766"/>
        <v>0</v>
      </c>
      <c r="EG274" s="227">
        <f t="shared" si="681"/>
        <v>0</v>
      </c>
      <c r="EH274" s="306">
        <f t="shared" ref="EH274:EH277" si="797">DJ274-DZ274</f>
        <v>0</v>
      </c>
      <c r="EI274" s="234"/>
      <c r="EJ274" s="307"/>
      <c r="EK274" s="234">
        <f>ES274+EX274</f>
        <v>15080.87449</v>
      </c>
      <c r="EL274" s="228">
        <f t="shared" si="787"/>
        <v>1</v>
      </c>
      <c r="EM274" s="227">
        <f>EK274/DM274</f>
        <v>4.1093226052153726</v>
      </c>
      <c r="EN274" s="228"/>
      <c r="EO274" s="228"/>
      <c r="EP274" s="228"/>
      <c r="EQ274" s="228"/>
      <c r="ER274" s="228"/>
      <c r="ES274" s="234">
        <f>DJ274</f>
        <v>15080.87449</v>
      </c>
      <c r="ET274" s="312">
        <f t="shared" si="788"/>
        <v>1</v>
      </c>
      <c r="EU274" s="234"/>
      <c r="EV274" s="307"/>
      <c r="EW274" s="307"/>
      <c r="EX274" s="307"/>
      <c r="EY274" s="235">
        <f t="shared" si="767"/>
        <v>0</v>
      </c>
      <c r="EZ274" s="228">
        <f t="shared" si="739"/>
        <v>0</v>
      </c>
      <c r="FA274" s="351">
        <f t="shared" si="779"/>
        <v>0</v>
      </c>
      <c r="FB274" s="235"/>
      <c r="FC274" s="307"/>
      <c r="FD274" s="306">
        <f t="shared" ref="FD274:FD277" si="798">FF274</f>
        <v>15080.87449</v>
      </c>
      <c r="FE274" s="312">
        <f t="shared" si="759"/>
        <v>1</v>
      </c>
      <c r="FF274" s="306">
        <v>15080.87449</v>
      </c>
      <c r="FG274" s="312">
        <f t="shared" si="760"/>
        <v>1</v>
      </c>
      <c r="FH274" s="306"/>
      <c r="FI274" s="312"/>
      <c r="FJ274" s="307"/>
      <c r="FK274" s="307"/>
      <c r="FL274" s="306"/>
      <c r="FM274" s="227">
        <f>FL274/DI274</f>
        <v>0</v>
      </c>
      <c r="FN274" s="306">
        <v>0</v>
      </c>
      <c r="FO274" s="227">
        <f>FN274/DJ274</f>
        <v>0</v>
      </c>
      <c r="FP274" s="307"/>
      <c r="FQ274" s="307"/>
      <c r="FR274" s="307"/>
      <c r="FS274" s="598"/>
      <c r="FT274" s="306">
        <f t="shared" si="721"/>
        <v>0</v>
      </c>
      <c r="FU274" s="228">
        <f t="shared" si="682"/>
        <v>0</v>
      </c>
      <c r="FV274" s="306">
        <f t="shared" si="713"/>
        <v>0</v>
      </c>
      <c r="FW274" s="307"/>
      <c r="FX274" s="307"/>
      <c r="FY274" s="307"/>
      <c r="FZ274" s="598"/>
      <c r="GA274" s="387"/>
    </row>
    <row r="275" spans="2:189" s="801" customFormat="1" ht="85.5" hidden="1" customHeight="1" x14ac:dyDescent="0.25">
      <c r="B275" s="787"/>
      <c r="C275" s="314" t="s">
        <v>440</v>
      </c>
      <c r="D275" s="361" t="s">
        <v>437</v>
      </c>
      <c r="E275" s="306">
        <f>F275+G275</f>
        <v>472.4</v>
      </c>
      <c r="F275" s="306">
        <v>472.4</v>
      </c>
      <c r="G275" s="306"/>
      <c r="H275" s="306">
        <f>I275+J275</f>
        <v>0</v>
      </c>
      <c r="I275" s="629">
        <f>L275-F275</f>
        <v>0</v>
      </c>
      <c r="J275" s="629">
        <f>M275-G275</f>
        <v>0</v>
      </c>
      <c r="K275" s="306">
        <f>L275+M275</f>
        <v>472.4</v>
      </c>
      <c r="L275" s="306">
        <v>472.4</v>
      </c>
      <c r="M275" s="306"/>
      <c r="N275" s="306">
        <f>O275+P275</f>
        <v>0</v>
      </c>
      <c r="O275" s="629">
        <f>R275-L275</f>
        <v>0</v>
      </c>
      <c r="P275" s="629">
        <f>S275-M275</f>
        <v>0</v>
      </c>
      <c r="Q275" s="307">
        <f>R275+S275</f>
        <v>472.4</v>
      </c>
      <c r="R275" s="307">
        <v>472.4</v>
      </c>
      <c r="S275" s="307"/>
      <c r="T275" s="307">
        <f>U275+V275</f>
        <v>472.4</v>
      </c>
      <c r="U275" s="307"/>
      <c r="V275" s="307">
        <v>472.4</v>
      </c>
      <c r="W275" s="307">
        <f>X275+Y275</f>
        <v>0</v>
      </c>
      <c r="X275" s="630">
        <f>AA275-U275</f>
        <v>472.4</v>
      </c>
      <c r="Y275" s="630">
        <f>AB275-V275</f>
        <v>-472.4</v>
      </c>
      <c r="Z275" s="307">
        <f>AA275+AB275</f>
        <v>472.4</v>
      </c>
      <c r="AA275" s="307">
        <v>472.4</v>
      </c>
      <c r="AB275" s="307">
        <v>0</v>
      </c>
      <c r="AC275" s="307">
        <f>AD275+AE275</f>
        <v>0</v>
      </c>
      <c r="AD275" s="307"/>
      <c r="AE275" s="307">
        <v>0</v>
      </c>
      <c r="AF275" s="307">
        <f>AG275+AH275</f>
        <v>472.4</v>
      </c>
      <c r="AG275" s="307">
        <v>472.4</v>
      </c>
      <c r="AH275" s="307">
        <v>0</v>
      </c>
      <c r="AI275" s="307"/>
      <c r="AJ275" s="307">
        <v>0</v>
      </c>
      <c r="AK275" s="307">
        <f>Z275-AJ275</f>
        <v>472.4</v>
      </c>
      <c r="AL275" s="307">
        <f>AF275-AJ275</f>
        <v>472.4</v>
      </c>
      <c r="AM275" s="342"/>
      <c r="AN275" s="342"/>
      <c r="AO275" s="791">
        <v>1</v>
      </c>
      <c r="AP275" s="342"/>
      <c r="AQ275" s="342"/>
      <c r="AR275" s="308">
        <f>AF275-AP275-AQ275</f>
        <v>472.4</v>
      </c>
      <c r="AS275" s="307">
        <f>AT275+AU275</f>
        <v>500</v>
      </c>
      <c r="AT275" s="307">
        <v>500</v>
      </c>
      <c r="AU275" s="307"/>
      <c r="AV275" s="307">
        <f>AW275+AX275</f>
        <v>0</v>
      </c>
      <c r="AW275" s="630">
        <v>0</v>
      </c>
      <c r="AX275" s="630">
        <v>0</v>
      </c>
      <c r="AY275" s="307">
        <f>AZ275+BA275</f>
        <v>500</v>
      </c>
      <c r="AZ275" s="307">
        <f>AT275+AW275</f>
        <v>500</v>
      </c>
      <c r="BA275" s="307"/>
      <c r="BB275" s="307">
        <f>BC275+BD275</f>
        <v>500</v>
      </c>
      <c r="BC275" s="307">
        <v>500</v>
      </c>
      <c r="BD275" s="307"/>
      <c r="BE275" s="307">
        <f>BF275+BG275</f>
        <v>0</v>
      </c>
      <c r="BF275" s="630">
        <f>BW275-BC275</f>
        <v>0</v>
      </c>
      <c r="BG275" s="630">
        <f>BX275-BD275</f>
        <v>0</v>
      </c>
      <c r="BH275" s="307">
        <f>BI275+BJ275</f>
        <v>2500</v>
      </c>
      <c r="BI275" s="307">
        <v>2500</v>
      </c>
      <c r="BJ275" s="307"/>
      <c r="BK275" s="792">
        <v>1</v>
      </c>
      <c r="BL275" s="307">
        <f>AY275</f>
        <v>500</v>
      </c>
      <c r="BM275" s="307"/>
      <c r="BN275" s="307"/>
      <c r="BO275" s="307"/>
      <c r="BP275" s="307"/>
      <c r="BQ275" s="307"/>
      <c r="BR275" s="307"/>
      <c r="BS275" s="307">
        <f>BT275+BU275</f>
        <v>2500</v>
      </c>
      <c r="BT275" s="307">
        <f>BI275</f>
        <v>2500</v>
      </c>
      <c r="BU275" s="307"/>
      <c r="BV275" s="307">
        <f>BW275+BX275</f>
        <v>500</v>
      </c>
      <c r="BW275" s="307">
        <v>500</v>
      </c>
      <c r="BX275" s="307"/>
      <c r="BY275" s="307">
        <f>BZ275+CA275</f>
        <v>0</v>
      </c>
      <c r="BZ275" s="630">
        <v>0</v>
      </c>
      <c r="CA275" s="630">
        <v>0</v>
      </c>
      <c r="CB275" s="307">
        <f>CC275+CD275</f>
        <v>2500</v>
      </c>
      <c r="CC275" s="307">
        <v>2500</v>
      </c>
      <c r="CD275" s="307"/>
      <c r="CE275" s="308">
        <v>1</v>
      </c>
      <c r="CF275" s="307">
        <f>BV275</f>
        <v>500</v>
      </c>
      <c r="CG275" s="307"/>
      <c r="CH275" s="307">
        <f>CI275+CJ275</f>
        <v>2000</v>
      </c>
      <c r="CI275" s="307">
        <v>2000</v>
      </c>
      <c r="CJ275" s="307"/>
      <c r="CK275" s="307">
        <f>CL275+CM275</f>
        <v>0</v>
      </c>
      <c r="CL275" s="630">
        <v>0</v>
      </c>
      <c r="CM275" s="630">
        <v>0</v>
      </c>
      <c r="CN275" s="307">
        <f>CO275+CP275</f>
        <v>0</v>
      </c>
      <c r="CO275" s="630">
        <v>0</v>
      </c>
      <c r="CP275" s="630">
        <v>0</v>
      </c>
      <c r="CQ275" s="307">
        <f>CR275+CS275</f>
        <v>2000</v>
      </c>
      <c r="CR275" s="307">
        <v>2000</v>
      </c>
      <c r="CS275" s="307"/>
      <c r="CT275" s="307">
        <f>CU275+CV275</f>
        <v>-2000</v>
      </c>
      <c r="CU275" s="307">
        <f>DA275-CR275</f>
        <v>-2000</v>
      </c>
      <c r="CV275" s="307"/>
      <c r="CW275" s="307">
        <f>CX275+CY275</f>
        <v>5099.25</v>
      </c>
      <c r="CX275" s="306">
        <v>5099.25</v>
      </c>
      <c r="CY275" s="307"/>
      <c r="CZ275" s="307">
        <f>DA275+DB275</f>
        <v>0</v>
      </c>
      <c r="DA275" s="307"/>
      <c r="DB275" s="307"/>
      <c r="DC275" s="307"/>
      <c r="DD275" s="307"/>
      <c r="DE275" s="307"/>
      <c r="DF275" s="307">
        <f>DG275+DH275</f>
        <v>-5099.25</v>
      </c>
      <c r="DG275" s="307">
        <f>DJ275-CX275</f>
        <v>-5099.25</v>
      </c>
      <c r="DH275" s="307"/>
      <c r="DI275" s="351">
        <f t="shared" si="678"/>
        <v>0</v>
      </c>
      <c r="DJ275" s="307">
        <v>0</v>
      </c>
      <c r="DK275" s="307"/>
      <c r="DL275" s="307"/>
      <c r="DM275" s="223">
        <f t="shared" si="679"/>
        <v>0</v>
      </c>
      <c r="DN275" s="398" t="e">
        <f t="shared" si="680"/>
        <v>#DIV/0!</v>
      </c>
      <c r="DO275" s="307">
        <f>DJ275</f>
        <v>0</v>
      </c>
      <c r="DP275" s="307"/>
      <c r="DQ275" s="307"/>
      <c r="DR275" s="307">
        <f t="shared" si="784"/>
        <v>0</v>
      </c>
      <c r="DS275" s="785" t="e">
        <f t="shared" si="696"/>
        <v>#DIV/0!</v>
      </c>
      <c r="DT275" s="307">
        <f>DJ275-DO275</f>
        <v>0</v>
      </c>
      <c r="DU275" s="307"/>
      <c r="DV275" s="307"/>
      <c r="DW275" s="307"/>
      <c r="DX275" s="235">
        <f t="shared" si="796"/>
        <v>0</v>
      </c>
      <c r="DY275" s="228" t="e">
        <f t="shared" si="789"/>
        <v>#DIV/0!</v>
      </c>
      <c r="DZ275" s="307">
        <v>0</v>
      </c>
      <c r="EA275" s="228" t="e">
        <f t="shared" ref="EA275:EA276" si="799">DZ275/DJ275</f>
        <v>#DIV/0!</v>
      </c>
      <c r="EB275" s="235"/>
      <c r="EC275" s="228">
        <v>0</v>
      </c>
      <c r="ED275" s="235"/>
      <c r="EE275" s="228">
        <v>0</v>
      </c>
      <c r="EF275" s="234">
        <f t="shared" si="766"/>
        <v>0</v>
      </c>
      <c r="EG275" s="227" t="e">
        <f t="shared" si="681"/>
        <v>#DIV/0!</v>
      </c>
      <c r="EH275" s="306">
        <f t="shared" si="797"/>
        <v>0</v>
      </c>
      <c r="EI275" s="234"/>
      <c r="EJ275" s="307"/>
      <c r="EK275" s="234">
        <f t="shared" ref="EK275:EK276" si="800">ES275+EX275</f>
        <v>0</v>
      </c>
      <c r="EL275" s="228" t="e">
        <f t="shared" si="787"/>
        <v>#DIV/0!</v>
      </c>
      <c r="EM275" s="227" t="e">
        <f>EK275/DM275</f>
        <v>#DIV/0!</v>
      </c>
      <c r="EN275" s="228"/>
      <c r="EO275" s="228"/>
      <c r="EP275" s="228"/>
      <c r="EQ275" s="228"/>
      <c r="ER275" s="228"/>
      <c r="ES275" s="234">
        <v>0</v>
      </c>
      <c r="ET275" s="312" t="e">
        <f t="shared" si="788"/>
        <v>#DIV/0!</v>
      </c>
      <c r="EU275" s="234"/>
      <c r="EV275" s="307"/>
      <c r="EW275" s="307"/>
      <c r="EX275" s="307"/>
      <c r="EY275" s="235">
        <f t="shared" si="767"/>
        <v>0</v>
      </c>
      <c r="EZ275" s="228" t="e">
        <f t="shared" si="739"/>
        <v>#DIV/0!</v>
      </c>
      <c r="FA275" s="351">
        <f t="shared" si="779"/>
        <v>0</v>
      </c>
      <c r="FB275" s="235"/>
      <c r="FC275" s="307"/>
      <c r="FD275" s="306">
        <f t="shared" si="798"/>
        <v>0</v>
      </c>
      <c r="FE275" s="312" t="e">
        <f t="shared" si="759"/>
        <v>#DIV/0!</v>
      </c>
      <c r="FF275" s="306"/>
      <c r="FG275" s="312" t="e">
        <f t="shared" si="760"/>
        <v>#DIV/0!</v>
      </c>
      <c r="FH275" s="306"/>
      <c r="FI275" s="312"/>
      <c r="FJ275" s="307"/>
      <c r="FK275" s="307"/>
      <c r="FL275" s="306"/>
      <c r="FM275" s="227" t="e">
        <f>FL275/DI275</f>
        <v>#DIV/0!</v>
      </c>
      <c r="FN275" s="306">
        <v>0</v>
      </c>
      <c r="FO275" s="227" t="e">
        <f>FN275/DJ275</f>
        <v>#DIV/0!</v>
      </c>
      <c r="FP275" s="307"/>
      <c r="FQ275" s="307"/>
      <c r="FR275" s="307"/>
      <c r="FS275" s="598"/>
      <c r="FT275" s="306">
        <f t="shared" si="721"/>
        <v>0</v>
      </c>
      <c r="FU275" s="228" t="e">
        <f t="shared" si="682"/>
        <v>#DIV/0!</v>
      </c>
      <c r="FV275" s="306">
        <f t="shared" si="713"/>
        <v>0</v>
      </c>
      <c r="FW275" s="307"/>
      <c r="FX275" s="307"/>
      <c r="FY275" s="307"/>
      <c r="FZ275" s="598"/>
      <c r="GA275" s="626"/>
      <c r="GB275" s="584"/>
      <c r="GC275" s="584"/>
      <c r="GD275" s="584"/>
      <c r="GE275" s="584"/>
      <c r="GF275" s="584"/>
      <c r="GG275" s="584"/>
    </row>
    <row r="276" spans="2:189" s="801" customFormat="1" ht="38.25" hidden="1" customHeight="1" x14ac:dyDescent="0.25">
      <c r="B276" s="787"/>
      <c r="C276" s="314" t="s">
        <v>422</v>
      </c>
      <c r="D276" s="361"/>
      <c r="E276" s="306"/>
      <c r="F276" s="306"/>
      <c r="G276" s="306"/>
      <c r="H276" s="306"/>
      <c r="I276" s="629"/>
      <c r="J276" s="629"/>
      <c r="K276" s="306"/>
      <c r="L276" s="306"/>
      <c r="M276" s="306"/>
      <c r="N276" s="306"/>
      <c r="O276" s="629"/>
      <c r="P276" s="629"/>
      <c r="Q276" s="307"/>
      <c r="R276" s="307"/>
      <c r="S276" s="307"/>
      <c r="T276" s="307"/>
      <c r="U276" s="307"/>
      <c r="V276" s="307"/>
      <c r="W276" s="307"/>
      <c r="X276" s="630"/>
      <c r="Y276" s="630"/>
      <c r="Z276" s="307"/>
      <c r="AA276" s="307"/>
      <c r="AB276" s="307"/>
      <c r="AC276" s="307"/>
      <c r="AD276" s="307"/>
      <c r="AE276" s="307"/>
      <c r="AF276" s="307"/>
      <c r="AG276" s="307"/>
      <c r="AH276" s="307"/>
      <c r="AI276" s="307"/>
      <c r="AJ276" s="307"/>
      <c r="AK276" s="307"/>
      <c r="AL276" s="307"/>
      <c r="AM276" s="342"/>
      <c r="AN276" s="342"/>
      <c r="AO276" s="791"/>
      <c r="AP276" s="342"/>
      <c r="AQ276" s="342"/>
      <c r="AR276" s="308"/>
      <c r="AS276" s="307"/>
      <c r="AT276" s="307"/>
      <c r="AU276" s="307"/>
      <c r="AV276" s="307"/>
      <c r="AW276" s="630"/>
      <c r="AX276" s="630"/>
      <c r="AY276" s="307"/>
      <c r="AZ276" s="307"/>
      <c r="BA276" s="307"/>
      <c r="BB276" s="307"/>
      <c r="BC276" s="307"/>
      <c r="BD276" s="307"/>
      <c r="BE276" s="307"/>
      <c r="BF276" s="630"/>
      <c r="BG276" s="630"/>
      <c r="BH276" s="307"/>
      <c r="BI276" s="307"/>
      <c r="BJ276" s="307"/>
      <c r="BK276" s="792"/>
      <c r="BL276" s="307"/>
      <c r="BM276" s="307"/>
      <c r="BN276" s="307"/>
      <c r="BO276" s="307"/>
      <c r="BP276" s="307"/>
      <c r="BQ276" s="307"/>
      <c r="BR276" s="307"/>
      <c r="BS276" s="307"/>
      <c r="BT276" s="307"/>
      <c r="BU276" s="307"/>
      <c r="BV276" s="307"/>
      <c r="BW276" s="307"/>
      <c r="BX276" s="307"/>
      <c r="BY276" s="307"/>
      <c r="BZ276" s="630"/>
      <c r="CA276" s="630"/>
      <c r="CB276" s="307"/>
      <c r="CC276" s="307"/>
      <c r="CD276" s="307"/>
      <c r="CE276" s="308"/>
      <c r="CF276" s="307"/>
      <c r="CG276" s="307"/>
      <c r="CH276" s="307"/>
      <c r="CI276" s="307"/>
      <c r="CJ276" s="307"/>
      <c r="CK276" s="307"/>
      <c r="CL276" s="630"/>
      <c r="CM276" s="630"/>
      <c r="CN276" s="307"/>
      <c r="CO276" s="630"/>
      <c r="CP276" s="630"/>
      <c r="CQ276" s="307"/>
      <c r="CR276" s="307"/>
      <c r="CS276" s="307"/>
      <c r="CT276" s="307"/>
      <c r="CU276" s="307"/>
      <c r="CV276" s="307"/>
      <c r="CW276" s="307"/>
      <c r="CX276" s="306"/>
      <c r="CY276" s="307"/>
      <c r="CZ276" s="307"/>
      <c r="DA276" s="307"/>
      <c r="DB276" s="307"/>
      <c r="DC276" s="307"/>
      <c r="DD276" s="307"/>
      <c r="DE276" s="307"/>
      <c r="DF276" s="307"/>
      <c r="DG276" s="307"/>
      <c r="DH276" s="307"/>
      <c r="DI276" s="351">
        <f t="shared" si="678"/>
        <v>7746.8354399999998</v>
      </c>
      <c r="DJ276" s="307">
        <v>7746.8354399999998</v>
      </c>
      <c r="DK276" s="307"/>
      <c r="DL276" s="307"/>
      <c r="DM276" s="223"/>
      <c r="DN276" s="398"/>
      <c r="DO276" s="307"/>
      <c r="DP276" s="307"/>
      <c r="DQ276" s="307"/>
      <c r="DR276" s="307"/>
      <c r="DS276" s="785"/>
      <c r="DT276" s="307"/>
      <c r="DU276" s="307"/>
      <c r="DV276" s="307"/>
      <c r="DW276" s="307"/>
      <c r="DX276" s="235">
        <f t="shared" si="796"/>
        <v>7746.8354399999998</v>
      </c>
      <c r="DY276" s="228">
        <f t="shared" si="789"/>
        <v>1</v>
      </c>
      <c r="DZ276" s="307">
        <f>DJ276</f>
        <v>7746.8354399999998</v>
      </c>
      <c r="EA276" s="228">
        <f t="shared" si="799"/>
        <v>1</v>
      </c>
      <c r="EB276" s="235"/>
      <c r="EC276" s="228">
        <v>0</v>
      </c>
      <c r="ED276" s="235"/>
      <c r="EE276" s="228">
        <v>0</v>
      </c>
      <c r="EF276" s="234">
        <f t="shared" si="766"/>
        <v>0</v>
      </c>
      <c r="EG276" s="227">
        <f t="shared" si="681"/>
        <v>0</v>
      </c>
      <c r="EH276" s="306">
        <f t="shared" si="797"/>
        <v>0</v>
      </c>
      <c r="EI276" s="234"/>
      <c r="EJ276" s="307"/>
      <c r="EK276" s="234">
        <f t="shared" si="800"/>
        <v>7746.8354399999998</v>
      </c>
      <c r="EL276" s="228">
        <f t="shared" si="787"/>
        <v>1</v>
      </c>
      <c r="EM276" s="227"/>
      <c r="EN276" s="228"/>
      <c r="EO276" s="228"/>
      <c r="EP276" s="228"/>
      <c r="EQ276" s="228"/>
      <c r="ER276" s="228"/>
      <c r="ES276" s="234">
        <f>DJ276</f>
        <v>7746.8354399999998</v>
      </c>
      <c r="ET276" s="312">
        <f t="shared" si="788"/>
        <v>1</v>
      </c>
      <c r="EU276" s="234"/>
      <c r="EV276" s="307"/>
      <c r="EW276" s="307"/>
      <c r="EX276" s="307"/>
      <c r="EY276" s="235">
        <f t="shared" si="767"/>
        <v>0</v>
      </c>
      <c r="EZ276" s="228">
        <f t="shared" si="739"/>
        <v>0</v>
      </c>
      <c r="FA276" s="351">
        <f t="shared" si="779"/>
        <v>0</v>
      </c>
      <c r="FB276" s="235"/>
      <c r="FC276" s="307"/>
      <c r="FD276" s="306">
        <f t="shared" si="798"/>
        <v>7746.8354399999998</v>
      </c>
      <c r="FE276" s="312">
        <f t="shared" si="759"/>
        <v>1</v>
      </c>
      <c r="FF276" s="306">
        <v>7746.8354399999998</v>
      </c>
      <c r="FG276" s="312">
        <f t="shared" si="760"/>
        <v>1</v>
      </c>
      <c r="FH276" s="306"/>
      <c r="FI276" s="312"/>
      <c r="FJ276" s="307"/>
      <c r="FK276" s="307"/>
      <c r="FL276" s="306"/>
      <c r="FM276" s="227"/>
      <c r="FN276" s="306"/>
      <c r="FO276" s="227"/>
      <c r="FP276" s="307"/>
      <c r="FQ276" s="307"/>
      <c r="FR276" s="307"/>
      <c r="FS276" s="598"/>
      <c r="FT276" s="306">
        <f t="shared" si="721"/>
        <v>0</v>
      </c>
      <c r="FU276" s="228">
        <f t="shared" si="682"/>
        <v>0</v>
      </c>
      <c r="FV276" s="306">
        <f t="shared" si="713"/>
        <v>0</v>
      </c>
      <c r="FW276" s="307"/>
      <c r="FX276" s="307"/>
      <c r="FY276" s="307"/>
      <c r="FZ276" s="598"/>
      <c r="GA276" s="626"/>
      <c r="GB276" s="584"/>
      <c r="GC276" s="584"/>
      <c r="GD276" s="584"/>
      <c r="GE276" s="584"/>
      <c r="GF276" s="584"/>
      <c r="GG276" s="584"/>
    </row>
    <row r="277" spans="2:189" s="801" customFormat="1" ht="42" hidden="1" customHeight="1" x14ac:dyDescent="0.25">
      <c r="B277" s="787"/>
      <c r="C277" s="314" t="s">
        <v>428</v>
      </c>
      <c r="D277" s="361"/>
      <c r="E277" s="306"/>
      <c r="F277" s="306"/>
      <c r="G277" s="306"/>
      <c r="H277" s="306"/>
      <c r="I277" s="629"/>
      <c r="J277" s="629"/>
      <c r="K277" s="306"/>
      <c r="L277" s="306"/>
      <c r="M277" s="306"/>
      <c r="N277" s="306"/>
      <c r="O277" s="629"/>
      <c r="P277" s="629"/>
      <c r="Q277" s="307"/>
      <c r="R277" s="307"/>
      <c r="S277" s="307"/>
      <c r="T277" s="307"/>
      <c r="U277" s="307"/>
      <c r="V277" s="307"/>
      <c r="W277" s="307"/>
      <c r="X277" s="630"/>
      <c r="Y277" s="630"/>
      <c r="Z277" s="307"/>
      <c r="AA277" s="307"/>
      <c r="AB277" s="307"/>
      <c r="AC277" s="307"/>
      <c r="AD277" s="307"/>
      <c r="AE277" s="307"/>
      <c r="AF277" s="307"/>
      <c r="AG277" s="307"/>
      <c r="AH277" s="307"/>
      <c r="AI277" s="307"/>
      <c r="AJ277" s="307"/>
      <c r="AK277" s="307"/>
      <c r="AL277" s="307"/>
      <c r="AM277" s="342"/>
      <c r="AN277" s="342"/>
      <c r="AO277" s="791"/>
      <c r="AP277" s="342"/>
      <c r="AQ277" s="342"/>
      <c r="AR277" s="308"/>
      <c r="AS277" s="307"/>
      <c r="AT277" s="307"/>
      <c r="AU277" s="307"/>
      <c r="AV277" s="307"/>
      <c r="AW277" s="630"/>
      <c r="AX277" s="630"/>
      <c r="AY277" s="307"/>
      <c r="AZ277" s="307"/>
      <c r="BA277" s="307"/>
      <c r="BB277" s="307"/>
      <c r="BC277" s="307"/>
      <c r="BD277" s="307"/>
      <c r="BE277" s="307"/>
      <c r="BF277" s="630"/>
      <c r="BG277" s="630"/>
      <c r="BH277" s="307"/>
      <c r="BI277" s="307"/>
      <c r="BJ277" s="307"/>
      <c r="BK277" s="792"/>
      <c r="BL277" s="307"/>
      <c r="BM277" s="307"/>
      <c r="BN277" s="307"/>
      <c r="BO277" s="307"/>
      <c r="BP277" s="307"/>
      <c r="BQ277" s="307"/>
      <c r="BR277" s="307"/>
      <c r="BS277" s="307"/>
      <c r="BT277" s="307"/>
      <c r="BU277" s="307"/>
      <c r="BV277" s="307"/>
      <c r="BW277" s="307"/>
      <c r="BX277" s="307"/>
      <c r="BY277" s="307"/>
      <c r="BZ277" s="630"/>
      <c r="CA277" s="630"/>
      <c r="CB277" s="307"/>
      <c r="CC277" s="307"/>
      <c r="CD277" s="307"/>
      <c r="CE277" s="308"/>
      <c r="CF277" s="307"/>
      <c r="CG277" s="307"/>
      <c r="CH277" s="307"/>
      <c r="CI277" s="307"/>
      <c r="CJ277" s="307"/>
      <c r="CK277" s="307"/>
      <c r="CL277" s="630"/>
      <c r="CM277" s="630"/>
      <c r="CN277" s="307"/>
      <c r="CO277" s="630"/>
      <c r="CP277" s="630"/>
      <c r="CQ277" s="307"/>
      <c r="CR277" s="307"/>
      <c r="CS277" s="307"/>
      <c r="CT277" s="307"/>
      <c r="CU277" s="307"/>
      <c r="CV277" s="307"/>
      <c r="CW277" s="307">
        <f>CX277+CY277</f>
        <v>1686.3734999999999</v>
      </c>
      <c r="CX277" s="306">
        <v>1686.3734999999999</v>
      </c>
      <c r="CY277" s="307"/>
      <c r="CZ277" s="307"/>
      <c r="DA277" s="307"/>
      <c r="DB277" s="307"/>
      <c r="DC277" s="307"/>
      <c r="DD277" s="307"/>
      <c r="DE277" s="307"/>
      <c r="DF277" s="307"/>
      <c r="DG277" s="307"/>
      <c r="DH277" s="307"/>
      <c r="DI277" s="351">
        <f t="shared" si="678"/>
        <v>3500</v>
      </c>
      <c r="DJ277" s="307">
        <f>'[2]2020_уточн'!$ET$284</f>
        <v>3500</v>
      </c>
      <c r="DK277" s="307"/>
      <c r="DL277" s="307"/>
      <c r="DM277" s="223">
        <f t="shared" si="679"/>
        <v>1650</v>
      </c>
      <c r="DN277" s="398">
        <f t="shared" si="680"/>
        <v>0.47142857142857142</v>
      </c>
      <c r="DO277" s="307">
        <v>1650</v>
      </c>
      <c r="DP277" s="307"/>
      <c r="DQ277" s="307"/>
      <c r="DR277" s="307">
        <f t="shared" si="784"/>
        <v>1850</v>
      </c>
      <c r="DS277" s="785">
        <f t="shared" si="696"/>
        <v>0.52857142857142858</v>
      </c>
      <c r="DT277" s="307">
        <f>DJ277-DO277</f>
        <v>1850</v>
      </c>
      <c r="DU277" s="307"/>
      <c r="DV277" s="307"/>
      <c r="DW277" s="307"/>
      <c r="DX277" s="235">
        <f t="shared" si="796"/>
        <v>3500</v>
      </c>
      <c r="DY277" s="228">
        <f t="shared" si="789"/>
        <v>1</v>
      </c>
      <c r="DZ277" s="307">
        <v>3500</v>
      </c>
      <c r="EA277" s="228">
        <f>DZ277/DJ277</f>
        <v>1</v>
      </c>
      <c r="EB277" s="235"/>
      <c r="EC277" s="228">
        <v>0</v>
      </c>
      <c r="ED277" s="235"/>
      <c r="EE277" s="228">
        <v>0</v>
      </c>
      <c r="EF277" s="234">
        <f t="shared" si="766"/>
        <v>0</v>
      </c>
      <c r="EG277" s="227">
        <f t="shared" si="681"/>
        <v>0</v>
      </c>
      <c r="EH277" s="306">
        <f t="shared" si="797"/>
        <v>0</v>
      </c>
      <c r="EI277" s="234"/>
      <c r="EJ277" s="307"/>
      <c r="EK277" s="234">
        <f>ES277+EX277</f>
        <v>3500</v>
      </c>
      <c r="EL277" s="228">
        <f t="shared" si="787"/>
        <v>1</v>
      </c>
      <c r="EM277" s="227">
        <f t="shared" ref="EM277:EM282" si="801">EK277/DM277</f>
        <v>2.1212121212121211</v>
      </c>
      <c r="EN277" s="228"/>
      <c r="EO277" s="228"/>
      <c r="EP277" s="228"/>
      <c r="EQ277" s="228"/>
      <c r="ER277" s="228"/>
      <c r="ES277" s="234">
        <v>3500</v>
      </c>
      <c r="ET277" s="312">
        <f t="shared" si="788"/>
        <v>1</v>
      </c>
      <c r="EU277" s="234"/>
      <c r="EV277" s="307"/>
      <c r="EW277" s="307"/>
      <c r="EX277" s="307"/>
      <c r="EY277" s="235">
        <f t="shared" si="767"/>
        <v>0</v>
      </c>
      <c r="EZ277" s="228">
        <f t="shared" si="739"/>
        <v>0</v>
      </c>
      <c r="FA277" s="351">
        <f t="shared" si="779"/>
        <v>0</v>
      </c>
      <c r="FB277" s="235"/>
      <c r="FC277" s="307"/>
      <c r="FD277" s="306">
        <f t="shared" si="798"/>
        <v>3500</v>
      </c>
      <c r="FE277" s="312">
        <f t="shared" si="759"/>
        <v>1</v>
      </c>
      <c r="FF277" s="306">
        <v>3500</v>
      </c>
      <c r="FG277" s="312">
        <f t="shared" si="760"/>
        <v>1</v>
      </c>
      <c r="FH277" s="306"/>
      <c r="FI277" s="312"/>
      <c r="FJ277" s="307"/>
      <c r="FK277" s="307"/>
      <c r="FL277" s="306"/>
      <c r="FM277" s="227">
        <f t="shared" ref="FM277:FM282" si="802">FL277/DI277</f>
        <v>0</v>
      </c>
      <c r="FN277" s="306"/>
      <c r="FO277" s="227">
        <f t="shared" ref="FO277:FO282" si="803">FN277/DJ277</f>
        <v>0</v>
      </c>
      <c r="FP277" s="307"/>
      <c r="FQ277" s="307"/>
      <c r="FR277" s="307"/>
      <c r="FS277" s="598"/>
      <c r="FT277" s="306">
        <f t="shared" si="721"/>
        <v>0</v>
      </c>
      <c r="FU277" s="228">
        <f t="shared" si="682"/>
        <v>0</v>
      </c>
      <c r="FV277" s="306">
        <f t="shared" si="713"/>
        <v>0</v>
      </c>
      <c r="FW277" s="307"/>
      <c r="FX277" s="307"/>
      <c r="FY277" s="307"/>
      <c r="FZ277" s="598"/>
      <c r="GA277" s="626"/>
      <c r="GB277" s="584"/>
      <c r="GC277" s="584"/>
      <c r="GD277" s="584"/>
      <c r="GE277" s="584"/>
      <c r="GF277" s="584"/>
      <c r="GG277" s="584"/>
    </row>
    <row r="278" spans="2:189" s="781" customFormat="1" ht="151.5" customHeight="1" thickBot="1" x14ac:dyDescent="0.35">
      <c r="B278" s="787" t="s">
        <v>441</v>
      </c>
      <c r="C278" s="802" t="s">
        <v>442</v>
      </c>
      <c r="D278" s="361"/>
      <c r="E278" s="341"/>
      <c r="F278" s="341"/>
      <c r="G278" s="341"/>
      <c r="H278" s="341"/>
      <c r="I278" s="341"/>
      <c r="J278" s="341"/>
      <c r="K278" s="341"/>
      <c r="L278" s="341"/>
      <c r="M278" s="341"/>
      <c r="N278" s="341"/>
      <c r="O278" s="341"/>
      <c r="P278" s="341"/>
      <c r="Q278" s="351"/>
      <c r="R278" s="351"/>
      <c r="S278" s="351"/>
      <c r="T278" s="351"/>
      <c r="U278" s="351"/>
      <c r="V278" s="351"/>
      <c r="W278" s="351"/>
      <c r="X278" s="351"/>
      <c r="Y278" s="351"/>
      <c r="Z278" s="351"/>
      <c r="AA278" s="351"/>
      <c r="AB278" s="351"/>
      <c r="AC278" s="351"/>
      <c r="AD278" s="351"/>
      <c r="AE278" s="351"/>
      <c r="AF278" s="351"/>
      <c r="AG278" s="351"/>
      <c r="AH278" s="351"/>
      <c r="AI278" s="351"/>
      <c r="AJ278" s="351"/>
      <c r="AK278" s="351"/>
      <c r="AL278" s="351"/>
      <c r="AM278" s="315"/>
      <c r="AN278" s="315"/>
      <c r="AO278" s="798"/>
      <c r="AP278" s="315"/>
      <c r="AQ278" s="315"/>
      <c r="AR278" s="356"/>
      <c r="AS278" s="351"/>
      <c r="AT278" s="351"/>
      <c r="AU278" s="351"/>
      <c r="AV278" s="351"/>
      <c r="AW278" s="351"/>
      <c r="AX278" s="351"/>
      <c r="AY278" s="351"/>
      <c r="AZ278" s="351"/>
      <c r="BA278" s="351"/>
      <c r="BB278" s="351"/>
      <c r="BC278" s="351"/>
      <c r="BD278" s="351"/>
      <c r="BE278" s="351"/>
      <c r="BF278" s="351"/>
      <c r="BG278" s="351"/>
      <c r="BH278" s="351"/>
      <c r="BI278" s="351"/>
      <c r="BJ278" s="351"/>
      <c r="BK278" s="803"/>
      <c r="BL278" s="351"/>
      <c r="BM278" s="351"/>
      <c r="BN278" s="351"/>
      <c r="BO278" s="351"/>
      <c r="BP278" s="351"/>
      <c r="BQ278" s="351"/>
      <c r="BR278" s="351"/>
      <c r="BS278" s="351"/>
      <c r="BT278" s="351"/>
      <c r="BU278" s="351"/>
      <c r="BV278" s="351"/>
      <c r="BW278" s="351"/>
      <c r="BX278" s="351"/>
      <c r="BY278" s="351"/>
      <c r="BZ278" s="351"/>
      <c r="CA278" s="351"/>
      <c r="CB278" s="351"/>
      <c r="CC278" s="351"/>
      <c r="CD278" s="351"/>
      <c r="CE278" s="356"/>
      <c r="CF278" s="351"/>
      <c r="CG278" s="351"/>
      <c r="CH278" s="351"/>
      <c r="CI278" s="351"/>
      <c r="CJ278" s="351"/>
      <c r="CK278" s="351"/>
      <c r="CL278" s="351"/>
      <c r="CM278" s="351"/>
      <c r="CN278" s="351"/>
      <c r="CO278" s="351"/>
      <c r="CP278" s="351"/>
      <c r="CQ278" s="351"/>
      <c r="CR278" s="351"/>
      <c r="CS278" s="351"/>
      <c r="CT278" s="351"/>
      <c r="CU278" s="351"/>
      <c r="CV278" s="351"/>
      <c r="CW278" s="351">
        <v>0</v>
      </c>
      <c r="CX278" s="351">
        <v>0</v>
      </c>
      <c r="CY278" s="351"/>
      <c r="CZ278" s="351"/>
      <c r="DA278" s="351"/>
      <c r="DB278" s="351"/>
      <c r="DC278" s="351"/>
      <c r="DD278" s="351"/>
      <c r="DE278" s="351"/>
      <c r="DF278" s="351">
        <f>DG278+DH278</f>
        <v>0</v>
      </c>
      <c r="DG278" s="351">
        <f>DJ278</f>
        <v>0</v>
      </c>
      <c r="DH278" s="351">
        <v>0</v>
      </c>
      <c r="DI278" s="351">
        <f t="shared" ref="DI278:DI290" si="804">DJ278+DK278+DL278</f>
        <v>528209.69143999997</v>
      </c>
      <c r="DJ278" s="351"/>
      <c r="DK278" s="351">
        <f>SUM(DK279:DK290)</f>
        <v>528209.69143999997</v>
      </c>
      <c r="DL278" s="351"/>
      <c r="DM278" s="235" t="e">
        <f t="shared" si="679"/>
        <v>#REF!</v>
      </c>
      <c r="DN278" s="239" t="e">
        <f t="shared" si="680"/>
        <v>#REF!</v>
      </c>
      <c r="DO278" s="351">
        <v>0</v>
      </c>
      <c r="DP278" s="351" t="e">
        <f>DP279+#REF!+DP280+DP281+DP282+DP284+DP285+DP289+DP290</f>
        <v>#REF!</v>
      </c>
      <c r="DQ278" s="351">
        <v>0</v>
      </c>
      <c r="DR278" s="235" t="e">
        <f t="shared" ref="DR278" si="805">DT278+DU278+DV278</f>
        <v>#REF!</v>
      </c>
      <c r="DS278" s="804" t="e">
        <f t="shared" si="696"/>
        <v>#REF!</v>
      </c>
      <c r="DT278" s="351"/>
      <c r="DU278" s="351" t="e">
        <f>DU279+#REF!+DU280+DU281+DU282+DU284+DU285+DU289+DU290</f>
        <v>#REF!</v>
      </c>
      <c r="DV278" s="351"/>
      <c r="DW278" s="351"/>
      <c r="DX278" s="351">
        <f>DZ278+EB278+ED278</f>
        <v>524461.87519000005</v>
      </c>
      <c r="DY278" s="228">
        <f t="shared" si="789"/>
        <v>0.99290468101828522</v>
      </c>
      <c r="DZ278" s="351"/>
      <c r="EA278" s="228">
        <v>0</v>
      </c>
      <c r="EB278" s="351">
        <f>SUM(EB279:EB290)</f>
        <v>524461.87519000005</v>
      </c>
      <c r="EC278" s="228">
        <f t="shared" ref="EC278:EC292" si="806">EB278/DK278</f>
        <v>0.99290468101828522</v>
      </c>
      <c r="ED278" s="351"/>
      <c r="EE278" s="228">
        <v>0</v>
      </c>
      <c r="EF278" s="341">
        <f t="shared" si="766"/>
        <v>3747.8162499999726</v>
      </c>
      <c r="EG278" s="227">
        <f t="shared" si="681"/>
        <v>7.0953189817148437E-3</v>
      </c>
      <c r="EH278" s="341">
        <f t="shared" ref="EH278:EH290" si="807">CN278-DZ278</f>
        <v>0</v>
      </c>
      <c r="EI278" s="341">
        <f>SUM(EI279:EI290)</f>
        <v>3747.8162499999726</v>
      </c>
      <c r="EJ278" s="351"/>
      <c r="EK278" s="341">
        <v>524498.41627000005</v>
      </c>
      <c r="EL278" s="228">
        <f t="shared" si="787"/>
        <v>0.99297386013520073</v>
      </c>
      <c r="EM278" s="228" t="e">
        <f t="shared" si="801"/>
        <v>#REF!</v>
      </c>
      <c r="EN278" s="228"/>
      <c r="EO278" s="228"/>
      <c r="EP278" s="228"/>
      <c r="EQ278" s="228"/>
      <c r="ER278" s="228"/>
      <c r="ES278" s="341"/>
      <c r="ET278" s="228"/>
      <c r="EU278" s="341">
        <v>524498.41627000005</v>
      </c>
      <c r="EV278" s="385">
        <f t="shared" ref="EV278:EV292" si="808">EU278/DK278</f>
        <v>0.99297386013520073</v>
      </c>
      <c r="EW278" s="351"/>
      <c r="EX278" s="385"/>
      <c r="EY278" s="351">
        <f t="shared" si="767"/>
        <v>3747.8162499999726</v>
      </c>
      <c r="EZ278" s="228">
        <f t="shared" si="739"/>
        <v>7.0953189817148437E-3</v>
      </c>
      <c r="FA278" s="351">
        <f t="shared" si="779"/>
        <v>0</v>
      </c>
      <c r="FB278" s="351">
        <f>SUM(FB279:FB290)</f>
        <v>3747.8162499999726</v>
      </c>
      <c r="FC278" s="351"/>
      <c r="FD278" s="341">
        <f t="shared" ref="FD278:FD292" si="809">FH278</f>
        <v>401586.64469999995</v>
      </c>
      <c r="FE278" s="228">
        <f t="shared" si="759"/>
        <v>0.76027882715517481</v>
      </c>
      <c r="FF278" s="351"/>
      <c r="FG278" s="228"/>
      <c r="FH278" s="341">
        <f>SUM(FH279:FH290)</f>
        <v>401586.64469999995</v>
      </c>
      <c r="FI278" s="228">
        <f>FH278/DK278</f>
        <v>0.76027882715517481</v>
      </c>
      <c r="FJ278" s="351"/>
      <c r="FK278" s="351"/>
      <c r="FL278" s="341"/>
      <c r="FM278" s="228">
        <f t="shared" si="802"/>
        <v>0</v>
      </c>
      <c r="FN278" s="341"/>
      <c r="FO278" s="228" t="e">
        <f t="shared" si="803"/>
        <v>#DIV/0!</v>
      </c>
      <c r="FP278" s="351">
        <f>SUM(FP279:FP290)</f>
        <v>0</v>
      </c>
      <c r="FQ278" s="351"/>
      <c r="FR278" s="351"/>
      <c r="FS278" s="780"/>
      <c r="FT278" s="341">
        <f>FW278</f>
        <v>0</v>
      </c>
      <c r="FU278" s="228">
        <f>FW278/EU278</f>
        <v>0</v>
      </c>
      <c r="FV278" s="341"/>
      <c r="FW278" s="341">
        <v>0</v>
      </c>
      <c r="FX278" s="351"/>
      <c r="FY278" s="351"/>
      <c r="FZ278" s="780"/>
      <c r="GA278" s="302" t="s">
        <v>443</v>
      </c>
      <c r="GB278" s="363"/>
      <c r="GC278" s="363"/>
      <c r="GD278" s="363"/>
      <c r="GE278" s="363"/>
      <c r="GF278" s="363"/>
      <c r="GG278" s="363"/>
    </row>
    <row r="279" spans="2:189" s="808" customFormat="1" ht="127.5" hidden="1" customHeight="1" x14ac:dyDescent="0.25">
      <c r="B279" s="805" t="s">
        <v>444</v>
      </c>
      <c r="C279" s="314" t="s">
        <v>445</v>
      </c>
      <c r="D279" s="361"/>
      <c r="E279" s="341"/>
      <c r="F279" s="341"/>
      <c r="G279" s="341"/>
      <c r="H279" s="341"/>
      <c r="I279" s="354"/>
      <c r="J279" s="354"/>
      <c r="K279" s="341"/>
      <c r="L279" s="341"/>
      <c r="M279" s="341"/>
      <c r="N279" s="341"/>
      <c r="O279" s="354"/>
      <c r="P279" s="354"/>
      <c r="Q279" s="351"/>
      <c r="R279" s="351"/>
      <c r="S279" s="351"/>
      <c r="T279" s="351"/>
      <c r="U279" s="351"/>
      <c r="V279" s="351"/>
      <c r="W279" s="351"/>
      <c r="X279" s="355"/>
      <c r="Y279" s="355"/>
      <c r="Z279" s="351"/>
      <c r="AA279" s="351"/>
      <c r="AB279" s="351"/>
      <c r="AC279" s="351"/>
      <c r="AD279" s="351"/>
      <c r="AE279" s="351"/>
      <c r="AF279" s="351"/>
      <c r="AG279" s="351"/>
      <c r="AH279" s="351"/>
      <c r="AI279" s="351"/>
      <c r="AJ279" s="351"/>
      <c r="AK279" s="351"/>
      <c r="AL279" s="351"/>
      <c r="AM279" s="315"/>
      <c r="AN279" s="315"/>
      <c r="AO279" s="798"/>
      <c r="AP279" s="315"/>
      <c r="AQ279" s="315"/>
      <c r="AR279" s="356"/>
      <c r="AS279" s="351"/>
      <c r="AT279" s="351"/>
      <c r="AU279" s="351"/>
      <c r="AV279" s="351"/>
      <c r="AW279" s="355"/>
      <c r="AX279" s="355"/>
      <c r="AY279" s="351"/>
      <c r="AZ279" s="351"/>
      <c r="BA279" s="351"/>
      <c r="BB279" s="351"/>
      <c r="BC279" s="351"/>
      <c r="BD279" s="351"/>
      <c r="BE279" s="351"/>
      <c r="BF279" s="355"/>
      <c r="BG279" s="355"/>
      <c r="BH279" s="351"/>
      <c r="BI279" s="351"/>
      <c r="BJ279" s="351"/>
      <c r="BK279" s="803"/>
      <c r="BL279" s="351"/>
      <c r="BM279" s="351"/>
      <c r="BN279" s="351"/>
      <c r="BO279" s="351"/>
      <c r="BP279" s="351"/>
      <c r="BQ279" s="351"/>
      <c r="BR279" s="351"/>
      <c r="BS279" s="351"/>
      <c r="BT279" s="351"/>
      <c r="BU279" s="351"/>
      <c r="BV279" s="351"/>
      <c r="BW279" s="351"/>
      <c r="BX279" s="351"/>
      <c r="BY279" s="351"/>
      <c r="BZ279" s="355"/>
      <c r="CA279" s="355"/>
      <c r="CB279" s="351"/>
      <c r="CC279" s="351"/>
      <c r="CD279" s="351"/>
      <c r="CE279" s="356"/>
      <c r="CF279" s="351"/>
      <c r="CG279" s="351"/>
      <c r="CH279" s="351"/>
      <c r="CI279" s="351"/>
      <c r="CJ279" s="351"/>
      <c r="CK279" s="351"/>
      <c r="CL279" s="355"/>
      <c r="CM279" s="355"/>
      <c r="CN279" s="351"/>
      <c r="CO279" s="355"/>
      <c r="CP279" s="355"/>
      <c r="CQ279" s="351"/>
      <c r="CR279" s="351"/>
      <c r="CS279" s="351"/>
      <c r="CT279" s="351"/>
      <c r="CU279" s="351"/>
      <c r="CV279" s="351"/>
      <c r="CW279" s="351"/>
      <c r="CX279" s="351"/>
      <c r="CY279" s="351"/>
      <c r="CZ279" s="351"/>
      <c r="DA279" s="351"/>
      <c r="DB279" s="351"/>
      <c r="DC279" s="351"/>
      <c r="DD279" s="351"/>
      <c r="DE279" s="351"/>
      <c r="DF279" s="351"/>
      <c r="DG279" s="351"/>
      <c r="DH279" s="351"/>
      <c r="DI279" s="351">
        <f t="shared" si="804"/>
        <v>14505.26</v>
      </c>
      <c r="DJ279" s="351"/>
      <c r="DK279" s="351">
        <v>14505.26</v>
      </c>
      <c r="DL279" s="351"/>
      <c r="DM279" s="223" t="e">
        <f t="shared" si="679"/>
        <v>#REF!</v>
      </c>
      <c r="DN279" s="398" t="e">
        <f t="shared" si="680"/>
        <v>#REF!</v>
      </c>
      <c r="DO279" s="351"/>
      <c r="DP279" s="351" t="e">
        <f>#REF!+282</f>
        <v>#REF!</v>
      </c>
      <c r="DQ279" s="351"/>
      <c r="DR279" s="351" t="e">
        <f>DT279+DU279+DV279</f>
        <v>#REF!</v>
      </c>
      <c r="DS279" s="785" t="e">
        <f t="shared" si="696"/>
        <v>#REF!</v>
      </c>
      <c r="DT279" s="351"/>
      <c r="DU279" s="351" t="e">
        <f t="shared" ref="DU279:DU290" si="810">DK279-DP279</f>
        <v>#REF!</v>
      </c>
      <c r="DV279" s="351"/>
      <c r="DW279" s="351"/>
      <c r="DX279" s="351">
        <f t="shared" ref="DX279:DX290" si="811">DZ279+EB279+ED279</f>
        <v>14505.26</v>
      </c>
      <c r="DY279" s="228">
        <f t="shared" si="789"/>
        <v>1</v>
      </c>
      <c r="DZ279" s="351"/>
      <c r="EA279" s="228">
        <v>0</v>
      </c>
      <c r="EB279" s="351">
        <f>1833.26+12672</f>
        <v>14505.26</v>
      </c>
      <c r="EC279" s="228">
        <f t="shared" si="806"/>
        <v>1</v>
      </c>
      <c r="ED279" s="351"/>
      <c r="EE279" s="228">
        <v>0</v>
      </c>
      <c r="EF279" s="341">
        <f t="shared" si="766"/>
        <v>0</v>
      </c>
      <c r="EG279" s="227">
        <f t="shared" si="681"/>
        <v>0</v>
      </c>
      <c r="EH279" s="341">
        <f t="shared" si="807"/>
        <v>0</v>
      </c>
      <c r="EI279" s="341">
        <f>DK279-EB279</f>
        <v>0</v>
      </c>
      <c r="EJ279" s="351"/>
      <c r="EK279" s="341">
        <f>EU279</f>
        <v>14505.26</v>
      </c>
      <c r="EL279" s="228">
        <f t="shared" si="787"/>
        <v>1</v>
      </c>
      <c r="EM279" s="227" t="e">
        <f t="shared" si="801"/>
        <v>#REF!</v>
      </c>
      <c r="EN279" s="228"/>
      <c r="EO279" s="228"/>
      <c r="EP279" s="228"/>
      <c r="EQ279" s="228"/>
      <c r="ER279" s="228"/>
      <c r="ES279" s="341"/>
      <c r="ET279" s="312"/>
      <c r="EU279" s="341">
        <f>DK279</f>
        <v>14505.26</v>
      </c>
      <c r="EV279" s="385">
        <f t="shared" si="808"/>
        <v>1</v>
      </c>
      <c r="EW279" s="307"/>
      <c r="EX279" s="312"/>
      <c r="EY279" s="351">
        <f t="shared" si="767"/>
        <v>0</v>
      </c>
      <c r="EZ279" s="228">
        <f t="shared" si="739"/>
        <v>0</v>
      </c>
      <c r="FA279" s="351">
        <f t="shared" si="779"/>
        <v>0</v>
      </c>
      <c r="FB279" s="351">
        <f>DK279-EB279</f>
        <v>0</v>
      </c>
      <c r="FC279" s="351"/>
      <c r="FD279" s="341">
        <f t="shared" si="809"/>
        <v>14505.26</v>
      </c>
      <c r="FE279" s="312">
        <f t="shared" si="759"/>
        <v>1</v>
      </c>
      <c r="FF279" s="806"/>
      <c r="FG279" s="312"/>
      <c r="FH279" s="341">
        <v>14505.26</v>
      </c>
      <c r="FI279" s="312">
        <f>FH279/DK279</f>
        <v>1</v>
      </c>
      <c r="FJ279" s="351"/>
      <c r="FK279" s="351"/>
      <c r="FL279" s="341"/>
      <c r="FM279" s="227">
        <f t="shared" si="802"/>
        <v>0</v>
      </c>
      <c r="FN279" s="341"/>
      <c r="FO279" s="227" t="e">
        <f t="shared" si="803"/>
        <v>#DIV/0!</v>
      </c>
      <c r="FP279" s="351"/>
      <c r="FQ279" s="351"/>
      <c r="FR279" s="351"/>
      <c r="FS279" s="780"/>
      <c r="FT279" s="341">
        <f>FW279</f>
        <v>0</v>
      </c>
      <c r="FU279" s="228">
        <f t="shared" ref="FU279:FU290" si="812">FW279/EU279</f>
        <v>0</v>
      </c>
      <c r="FV279" s="341"/>
      <c r="FW279" s="351">
        <f t="shared" ref="FW279:FW290" si="813">EU279-EB279</f>
        <v>0</v>
      </c>
      <c r="FX279" s="351"/>
      <c r="FY279" s="351"/>
      <c r="FZ279" s="780"/>
      <c r="GA279" s="807"/>
      <c r="GB279" s="607"/>
      <c r="GC279" s="607"/>
      <c r="GD279" s="607"/>
      <c r="GE279" s="607"/>
      <c r="GF279" s="607"/>
      <c r="GG279" s="607"/>
    </row>
    <row r="280" spans="2:189" s="808" customFormat="1" ht="39.75" hidden="1" customHeight="1" x14ac:dyDescent="0.25">
      <c r="B280" s="805" t="s">
        <v>446</v>
      </c>
      <c r="C280" s="314" t="s">
        <v>447</v>
      </c>
      <c r="D280" s="361"/>
      <c r="E280" s="341"/>
      <c r="F280" s="341"/>
      <c r="G280" s="341"/>
      <c r="H280" s="341"/>
      <c r="I280" s="354"/>
      <c r="J280" s="354"/>
      <c r="K280" s="341"/>
      <c r="L280" s="341"/>
      <c r="M280" s="341"/>
      <c r="N280" s="341"/>
      <c r="O280" s="354"/>
      <c r="P280" s="354"/>
      <c r="Q280" s="351"/>
      <c r="R280" s="351"/>
      <c r="S280" s="351"/>
      <c r="T280" s="351"/>
      <c r="U280" s="351"/>
      <c r="V280" s="351"/>
      <c r="W280" s="351"/>
      <c r="X280" s="355"/>
      <c r="Y280" s="355"/>
      <c r="Z280" s="351"/>
      <c r="AA280" s="351"/>
      <c r="AB280" s="351"/>
      <c r="AC280" s="351"/>
      <c r="AD280" s="351"/>
      <c r="AE280" s="351"/>
      <c r="AF280" s="351"/>
      <c r="AG280" s="351"/>
      <c r="AH280" s="351"/>
      <c r="AI280" s="351"/>
      <c r="AJ280" s="351"/>
      <c r="AK280" s="351"/>
      <c r="AL280" s="351"/>
      <c r="AM280" s="315"/>
      <c r="AN280" s="315"/>
      <c r="AO280" s="798"/>
      <c r="AP280" s="315"/>
      <c r="AQ280" s="315"/>
      <c r="AR280" s="356"/>
      <c r="AS280" s="351"/>
      <c r="AT280" s="351"/>
      <c r="AU280" s="351"/>
      <c r="AV280" s="351"/>
      <c r="AW280" s="355"/>
      <c r="AX280" s="355"/>
      <c r="AY280" s="351"/>
      <c r="AZ280" s="351"/>
      <c r="BA280" s="351"/>
      <c r="BB280" s="351"/>
      <c r="BC280" s="351"/>
      <c r="BD280" s="351"/>
      <c r="BE280" s="351"/>
      <c r="BF280" s="355"/>
      <c r="BG280" s="355"/>
      <c r="BH280" s="351"/>
      <c r="BI280" s="351"/>
      <c r="BJ280" s="351"/>
      <c r="BK280" s="803"/>
      <c r="BL280" s="351"/>
      <c r="BM280" s="351"/>
      <c r="BN280" s="351"/>
      <c r="BO280" s="351"/>
      <c r="BP280" s="351"/>
      <c r="BQ280" s="351"/>
      <c r="BR280" s="351"/>
      <c r="BS280" s="351"/>
      <c r="BT280" s="351"/>
      <c r="BU280" s="351"/>
      <c r="BV280" s="351"/>
      <c r="BW280" s="351"/>
      <c r="BX280" s="351"/>
      <c r="BY280" s="351"/>
      <c r="BZ280" s="355"/>
      <c r="CA280" s="355"/>
      <c r="CB280" s="351"/>
      <c r="CC280" s="351"/>
      <c r="CD280" s="351"/>
      <c r="CE280" s="356"/>
      <c r="CF280" s="351"/>
      <c r="CG280" s="351"/>
      <c r="CH280" s="351"/>
      <c r="CI280" s="351"/>
      <c r="CJ280" s="351"/>
      <c r="CK280" s="351"/>
      <c r="CL280" s="355"/>
      <c r="CM280" s="355"/>
      <c r="CN280" s="351"/>
      <c r="CO280" s="355"/>
      <c r="CP280" s="355"/>
      <c r="CQ280" s="351"/>
      <c r="CR280" s="351"/>
      <c r="CS280" s="351"/>
      <c r="CT280" s="351"/>
      <c r="CU280" s="351"/>
      <c r="CV280" s="351"/>
      <c r="CW280" s="351"/>
      <c r="CX280" s="351"/>
      <c r="CY280" s="351"/>
      <c r="CZ280" s="351"/>
      <c r="DA280" s="351"/>
      <c r="DB280" s="351"/>
      <c r="DC280" s="351"/>
      <c r="DD280" s="351"/>
      <c r="DE280" s="351"/>
      <c r="DF280" s="351"/>
      <c r="DG280" s="351"/>
      <c r="DH280" s="351"/>
      <c r="DI280" s="351">
        <f t="shared" si="804"/>
        <v>3984.4115400000001</v>
      </c>
      <c r="DJ280" s="351"/>
      <c r="DK280" s="351">
        <v>3984.4115400000001</v>
      </c>
      <c r="DL280" s="351"/>
      <c r="DM280" s="223">
        <f t="shared" si="679"/>
        <v>14857.92</v>
      </c>
      <c r="DN280" s="398">
        <f t="shared" si="680"/>
        <v>3.7290123901207255</v>
      </c>
      <c r="DO280" s="351"/>
      <c r="DP280" s="351">
        <v>14857.92</v>
      </c>
      <c r="DQ280" s="351"/>
      <c r="DR280" s="351">
        <f t="shared" ref="DR280:DR292" si="814">DT280+DU280+DV280</f>
        <v>-10873.508460000001</v>
      </c>
      <c r="DS280" s="785">
        <f t="shared" si="696"/>
        <v>-2.7290123901207255</v>
      </c>
      <c r="DT280" s="351"/>
      <c r="DU280" s="351">
        <f t="shared" si="810"/>
        <v>-10873.508460000001</v>
      </c>
      <c r="DV280" s="351"/>
      <c r="DW280" s="351"/>
      <c r="DX280" s="351">
        <f t="shared" si="811"/>
        <v>3984.4115400000001</v>
      </c>
      <c r="DY280" s="228">
        <f t="shared" si="789"/>
        <v>1</v>
      </c>
      <c r="DZ280" s="351"/>
      <c r="EA280" s="228">
        <v>0</v>
      </c>
      <c r="EB280" s="351">
        <v>3984.4115400000001</v>
      </c>
      <c r="EC280" s="228">
        <f t="shared" si="806"/>
        <v>1</v>
      </c>
      <c r="ED280" s="351"/>
      <c r="EE280" s="228">
        <v>0</v>
      </c>
      <c r="EF280" s="341">
        <f t="shared" si="766"/>
        <v>0</v>
      </c>
      <c r="EG280" s="227">
        <f t="shared" si="681"/>
        <v>0</v>
      </c>
      <c r="EH280" s="341">
        <f t="shared" si="807"/>
        <v>0</v>
      </c>
      <c r="EI280" s="341">
        <f t="shared" ref="EI280:EI290" si="815">DK280-EB280</f>
        <v>0</v>
      </c>
      <c r="EJ280" s="351"/>
      <c r="EK280" s="341">
        <f t="shared" ref="EK280:EK292" si="816">EU280</f>
        <v>3984.4115400000001</v>
      </c>
      <c r="EL280" s="228">
        <f t="shared" si="787"/>
        <v>1</v>
      </c>
      <c r="EM280" s="227">
        <f t="shared" si="801"/>
        <v>0.2681675187374814</v>
      </c>
      <c r="EN280" s="228"/>
      <c r="EO280" s="228"/>
      <c r="EP280" s="228"/>
      <c r="EQ280" s="228"/>
      <c r="ER280" s="228"/>
      <c r="ES280" s="341"/>
      <c r="ET280" s="312"/>
      <c r="EU280" s="341">
        <f>EB280</f>
        <v>3984.4115400000001</v>
      </c>
      <c r="EV280" s="385">
        <f t="shared" si="808"/>
        <v>1</v>
      </c>
      <c r="EW280" s="307"/>
      <c r="EX280" s="312"/>
      <c r="EY280" s="351">
        <f t="shared" si="767"/>
        <v>0</v>
      </c>
      <c r="EZ280" s="228">
        <f t="shared" si="739"/>
        <v>0</v>
      </c>
      <c r="FA280" s="351">
        <f t="shared" si="779"/>
        <v>0</v>
      </c>
      <c r="FB280" s="351">
        <f t="shared" ref="FB280:FB290" si="817">DK280-EB280</f>
        <v>0</v>
      </c>
      <c r="FC280" s="351"/>
      <c r="FD280" s="341">
        <f t="shared" si="809"/>
        <v>3984.4115400000001</v>
      </c>
      <c r="FE280" s="312">
        <f t="shared" si="759"/>
        <v>1</v>
      </c>
      <c r="FF280" s="806"/>
      <c r="FG280" s="312"/>
      <c r="FH280" s="341">
        <v>3984.4115400000001</v>
      </c>
      <c r="FI280" s="312">
        <f>FH280/DK280</f>
        <v>1</v>
      </c>
      <c r="FJ280" s="351"/>
      <c r="FK280" s="351"/>
      <c r="FL280" s="341"/>
      <c r="FM280" s="227">
        <f t="shared" si="802"/>
        <v>0</v>
      </c>
      <c r="FN280" s="341"/>
      <c r="FO280" s="227" t="e">
        <f t="shared" si="803"/>
        <v>#DIV/0!</v>
      </c>
      <c r="FP280" s="351"/>
      <c r="FQ280" s="351"/>
      <c r="FR280" s="351"/>
      <c r="FS280" s="780"/>
      <c r="FT280" s="341">
        <f t="shared" ref="FT280:FT290" si="818">FW280</f>
        <v>0</v>
      </c>
      <c r="FU280" s="228">
        <f t="shared" si="812"/>
        <v>0</v>
      </c>
      <c r="FV280" s="341"/>
      <c r="FW280" s="351">
        <f t="shared" si="813"/>
        <v>0</v>
      </c>
      <c r="FX280" s="351"/>
      <c r="FY280" s="351"/>
      <c r="FZ280" s="780"/>
      <c r="GA280" s="807"/>
      <c r="GB280" s="607"/>
      <c r="GC280" s="607"/>
      <c r="GD280" s="607"/>
      <c r="GE280" s="607"/>
      <c r="GF280" s="607"/>
      <c r="GG280" s="607"/>
    </row>
    <row r="281" spans="2:189" s="808" customFormat="1" ht="114.75" hidden="1" customHeight="1" x14ac:dyDescent="0.25">
      <c r="B281" s="805" t="s">
        <v>448</v>
      </c>
      <c r="C281" s="314" t="s">
        <v>449</v>
      </c>
      <c r="D281" s="361"/>
      <c r="E281" s="341"/>
      <c r="F281" s="341"/>
      <c r="G281" s="341"/>
      <c r="H281" s="341"/>
      <c r="I281" s="354"/>
      <c r="J281" s="354"/>
      <c r="K281" s="341"/>
      <c r="L281" s="341"/>
      <c r="M281" s="341"/>
      <c r="N281" s="341"/>
      <c r="O281" s="354"/>
      <c r="P281" s="354"/>
      <c r="Q281" s="351"/>
      <c r="R281" s="351"/>
      <c r="S281" s="351"/>
      <c r="T281" s="351"/>
      <c r="U281" s="351"/>
      <c r="V281" s="351"/>
      <c r="W281" s="351"/>
      <c r="X281" s="355"/>
      <c r="Y281" s="355"/>
      <c r="Z281" s="351"/>
      <c r="AA281" s="351"/>
      <c r="AB281" s="351"/>
      <c r="AC281" s="351"/>
      <c r="AD281" s="351"/>
      <c r="AE281" s="351"/>
      <c r="AF281" s="351"/>
      <c r="AG281" s="351"/>
      <c r="AH281" s="351"/>
      <c r="AI281" s="351"/>
      <c r="AJ281" s="351"/>
      <c r="AK281" s="351"/>
      <c r="AL281" s="351"/>
      <c r="AM281" s="315"/>
      <c r="AN281" s="315"/>
      <c r="AO281" s="798"/>
      <c r="AP281" s="315"/>
      <c r="AQ281" s="315"/>
      <c r="AR281" s="356"/>
      <c r="AS281" s="351"/>
      <c r="AT281" s="351"/>
      <c r="AU281" s="351"/>
      <c r="AV281" s="351"/>
      <c r="AW281" s="355"/>
      <c r="AX281" s="355"/>
      <c r="AY281" s="351"/>
      <c r="AZ281" s="351"/>
      <c r="BA281" s="351"/>
      <c r="BB281" s="351"/>
      <c r="BC281" s="351"/>
      <c r="BD281" s="351"/>
      <c r="BE281" s="351"/>
      <c r="BF281" s="355"/>
      <c r="BG281" s="355"/>
      <c r="BH281" s="351"/>
      <c r="BI281" s="351"/>
      <c r="BJ281" s="351"/>
      <c r="BK281" s="803"/>
      <c r="BL281" s="351"/>
      <c r="BM281" s="351"/>
      <c r="BN281" s="351"/>
      <c r="BO281" s="351"/>
      <c r="BP281" s="351"/>
      <c r="BQ281" s="351"/>
      <c r="BR281" s="351"/>
      <c r="BS281" s="351"/>
      <c r="BT281" s="351"/>
      <c r="BU281" s="351"/>
      <c r="BV281" s="351"/>
      <c r="BW281" s="351"/>
      <c r="BX281" s="351"/>
      <c r="BY281" s="351"/>
      <c r="BZ281" s="355"/>
      <c r="CA281" s="355"/>
      <c r="CB281" s="351"/>
      <c r="CC281" s="351"/>
      <c r="CD281" s="351"/>
      <c r="CE281" s="356"/>
      <c r="CF281" s="351"/>
      <c r="CG281" s="351"/>
      <c r="CH281" s="351"/>
      <c r="CI281" s="351"/>
      <c r="CJ281" s="351"/>
      <c r="CK281" s="351"/>
      <c r="CL281" s="355"/>
      <c r="CM281" s="355"/>
      <c r="CN281" s="351"/>
      <c r="CO281" s="355"/>
      <c r="CP281" s="355"/>
      <c r="CQ281" s="351"/>
      <c r="CR281" s="351"/>
      <c r="CS281" s="351"/>
      <c r="CT281" s="351"/>
      <c r="CU281" s="351"/>
      <c r="CV281" s="351"/>
      <c r="CW281" s="351"/>
      <c r="CX281" s="351"/>
      <c r="CY281" s="351"/>
      <c r="CZ281" s="351"/>
      <c r="DA281" s="351"/>
      <c r="DB281" s="351"/>
      <c r="DC281" s="351"/>
      <c r="DD281" s="351"/>
      <c r="DE281" s="351"/>
      <c r="DF281" s="351"/>
      <c r="DG281" s="351"/>
      <c r="DH281" s="351"/>
      <c r="DI281" s="351">
        <f t="shared" si="804"/>
        <v>7903.3501800000004</v>
      </c>
      <c r="DJ281" s="351"/>
      <c r="DK281" s="351">
        <v>7903.3501800000004</v>
      </c>
      <c r="DL281" s="351"/>
      <c r="DM281" s="223">
        <f t="shared" si="679"/>
        <v>5585.1145800000004</v>
      </c>
      <c r="DN281" s="398">
        <f t="shared" si="680"/>
        <v>0.70667684624851079</v>
      </c>
      <c r="DO281" s="351"/>
      <c r="DP281" s="351">
        <v>5585.1145800000004</v>
      </c>
      <c r="DQ281" s="351"/>
      <c r="DR281" s="351">
        <f t="shared" si="814"/>
        <v>2318.2356</v>
      </c>
      <c r="DS281" s="785">
        <f t="shared" si="696"/>
        <v>0.29332315375148921</v>
      </c>
      <c r="DT281" s="351"/>
      <c r="DU281" s="351">
        <f t="shared" si="810"/>
        <v>2318.2356</v>
      </c>
      <c r="DV281" s="351"/>
      <c r="DW281" s="351"/>
      <c r="DX281" s="351">
        <f t="shared" si="811"/>
        <v>7775.8220000000001</v>
      </c>
      <c r="DY281" s="228">
        <f t="shared" si="789"/>
        <v>0.98386403523878774</v>
      </c>
      <c r="DZ281" s="351"/>
      <c r="EA281" s="228">
        <v>0</v>
      </c>
      <c r="EB281" s="351">
        <v>7775.8220000000001</v>
      </c>
      <c r="EC281" s="228">
        <f t="shared" si="806"/>
        <v>0.98386403523878774</v>
      </c>
      <c r="ED281" s="351"/>
      <c r="EE281" s="228">
        <v>0</v>
      </c>
      <c r="EF281" s="341">
        <f t="shared" si="766"/>
        <v>127.52818000000025</v>
      </c>
      <c r="EG281" s="227">
        <f t="shared" si="681"/>
        <v>1.6135964761212217E-2</v>
      </c>
      <c r="EH281" s="341">
        <f t="shared" si="807"/>
        <v>0</v>
      </c>
      <c r="EI281" s="341">
        <f t="shared" si="815"/>
        <v>127.52818000000025</v>
      </c>
      <c r="EJ281" s="351"/>
      <c r="EK281" s="341">
        <f t="shared" si="816"/>
        <v>7775.8220000000001</v>
      </c>
      <c r="EL281" s="228">
        <f t="shared" si="787"/>
        <v>0.98386403523878774</v>
      </c>
      <c r="EM281" s="227">
        <f t="shared" si="801"/>
        <v>1.3922403719065688</v>
      </c>
      <c r="EN281" s="228"/>
      <c r="EO281" s="228"/>
      <c r="EP281" s="228"/>
      <c r="EQ281" s="228"/>
      <c r="ER281" s="228"/>
      <c r="ES281" s="341"/>
      <c r="ET281" s="312"/>
      <c r="EU281" s="341">
        <f t="shared" ref="EU281:EU284" si="819">EB281</f>
        <v>7775.8220000000001</v>
      </c>
      <c r="EV281" s="385">
        <f t="shared" si="808"/>
        <v>0.98386403523878774</v>
      </c>
      <c r="EW281" s="307"/>
      <c r="EX281" s="312"/>
      <c r="EY281" s="351">
        <f t="shared" si="767"/>
        <v>127.52818000000025</v>
      </c>
      <c r="EZ281" s="228">
        <f t="shared" si="739"/>
        <v>1.6135964761212217E-2</v>
      </c>
      <c r="FA281" s="351">
        <f t="shared" si="779"/>
        <v>0</v>
      </c>
      <c r="FB281" s="351">
        <f t="shared" si="817"/>
        <v>127.52818000000025</v>
      </c>
      <c r="FC281" s="351"/>
      <c r="FD281" s="341">
        <f t="shared" si="809"/>
        <v>5739.5442800000001</v>
      </c>
      <c r="FE281" s="312">
        <f t="shared" si="759"/>
        <v>0.72621662323963987</v>
      </c>
      <c r="FF281" s="806"/>
      <c r="FG281" s="312"/>
      <c r="FH281" s="341">
        <v>5739.5442800000001</v>
      </c>
      <c r="FI281" s="312">
        <f>FH281/DK281</f>
        <v>0.72621662323963987</v>
      </c>
      <c r="FJ281" s="351"/>
      <c r="FK281" s="351"/>
      <c r="FL281" s="341"/>
      <c r="FM281" s="227">
        <f t="shared" si="802"/>
        <v>0</v>
      </c>
      <c r="FN281" s="341"/>
      <c r="FO281" s="227" t="e">
        <f t="shared" si="803"/>
        <v>#DIV/0!</v>
      </c>
      <c r="FP281" s="351"/>
      <c r="FQ281" s="351"/>
      <c r="FR281" s="351"/>
      <c r="FS281" s="780"/>
      <c r="FT281" s="341">
        <f t="shared" si="818"/>
        <v>0</v>
      </c>
      <c r="FU281" s="228">
        <f t="shared" si="812"/>
        <v>0</v>
      </c>
      <c r="FV281" s="341"/>
      <c r="FW281" s="351">
        <f t="shared" si="813"/>
        <v>0</v>
      </c>
      <c r="FX281" s="351"/>
      <c r="FY281" s="351"/>
      <c r="FZ281" s="780"/>
      <c r="GA281" s="807"/>
      <c r="GB281" s="607"/>
      <c r="GC281" s="607"/>
      <c r="GD281" s="607"/>
      <c r="GE281" s="607"/>
      <c r="GF281" s="607"/>
      <c r="GG281" s="607"/>
    </row>
    <row r="282" spans="2:189" s="808" customFormat="1" ht="80.25" hidden="1" customHeight="1" x14ac:dyDescent="0.25">
      <c r="B282" s="805" t="s">
        <v>450</v>
      </c>
      <c r="C282" s="314" t="s">
        <v>451</v>
      </c>
      <c r="D282" s="361"/>
      <c r="E282" s="341"/>
      <c r="F282" s="341"/>
      <c r="G282" s="341"/>
      <c r="H282" s="341"/>
      <c r="I282" s="354"/>
      <c r="J282" s="354"/>
      <c r="K282" s="341"/>
      <c r="L282" s="341"/>
      <c r="M282" s="341"/>
      <c r="N282" s="341"/>
      <c r="O282" s="354"/>
      <c r="P282" s="354"/>
      <c r="Q282" s="351"/>
      <c r="R282" s="351"/>
      <c r="S282" s="351"/>
      <c r="T282" s="351"/>
      <c r="U282" s="351"/>
      <c r="V282" s="351"/>
      <c r="W282" s="351"/>
      <c r="X282" s="355"/>
      <c r="Y282" s="355"/>
      <c r="Z282" s="351"/>
      <c r="AA282" s="351"/>
      <c r="AB282" s="351"/>
      <c r="AC282" s="351"/>
      <c r="AD282" s="351"/>
      <c r="AE282" s="351"/>
      <c r="AF282" s="351"/>
      <c r="AG282" s="351"/>
      <c r="AH282" s="351"/>
      <c r="AI282" s="351"/>
      <c r="AJ282" s="351"/>
      <c r="AK282" s="351"/>
      <c r="AL282" s="351"/>
      <c r="AM282" s="315"/>
      <c r="AN282" s="315"/>
      <c r="AO282" s="798"/>
      <c r="AP282" s="315"/>
      <c r="AQ282" s="315"/>
      <c r="AR282" s="356"/>
      <c r="AS282" s="351"/>
      <c r="AT282" s="351"/>
      <c r="AU282" s="351"/>
      <c r="AV282" s="351"/>
      <c r="AW282" s="355"/>
      <c r="AX282" s="355"/>
      <c r="AY282" s="351"/>
      <c r="AZ282" s="351"/>
      <c r="BA282" s="351"/>
      <c r="BB282" s="351"/>
      <c r="BC282" s="351"/>
      <c r="BD282" s="351"/>
      <c r="BE282" s="351"/>
      <c r="BF282" s="355"/>
      <c r="BG282" s="355"/>
      <c r="BH282" s="351"/>
      <c r="BI282" s="351"/>
      <c r="BJ282" s="351"/>
      <c r="BK282" s="803"/>
      <c r="BL282" s="351"/>
      <c r="BM282" s="351"/>
      <c r="BN282" s="351"/>
      <c r="BO282" s="351"/>
      <c r="BP282" s="351"/>
      <c r="BQ282" s="351"/>
      <c r="BR282" s="351"/>
      <c r="BS282" s="351"/>
      <c r="BT282" s="351"/>
      <c r="BU282" s="351"/>
      <c r="BV282" s="351"/>
      <c r="BW282" s="351"/>
      <c r="BX282" s="351"/>
      <c r="BY282" s="351"/>
      <c r="BZ282" s="355"/>
      <c r="CA282" s="355"/>
      <c r="CB282" s="351"/>
      <c r="CC282" s="351"/>
      <c r="CD282" s="351"/>
      <c r="CE282" s="356"/>
      <c r="CF282" s="351"/>
      <c r="CG282" s="351"/>
      <c r="CH282" s="351"/>
      <c r="CI282" s="351"/>
      <c r="CJ282" s="351"/>
      <c r="CK282" s="351"/>
      <c r="CL282" s="355"/>
      <c r="CM282" s="355"/>
      <c r="CN282" s="351"/>
      <c r="CO282" s="355"/>
      <c r="CP282" s="355"/>
      <c r="CQ282" s="351"/>
      <c r="CR282" s="351"/>
      <c r="CS282" s="351"/>
      <c r="CT282" s="351"/>
      <c r="CU282" s="351"/>
      <c r="CV282" s="351"/>
      <c r="CW282" s="351"/>
      <c r="CX282" s="351"/>
      <c r="CY282" s="351"/>
      <c r="CZ282" s="351"/>
      <c r="DA282" s="351"/>
      <c r="DB282" s="351"/>
      <c r="DC282" s="351"/>
      <c r="DD282" s="351"/>
      <c r="DE282" s="351"/>
      <c r="DF282" s="351"/>
      <c r="DG282" s="351"/>
      <c r="DH282" s="351"/>
      <c r="DI282" s="351">
        <f t="shared" si="804"/>
        <v>104083.31988</v>
      </c>
      <c r="DJ282" s="351"/>
      <c r="DK282" s="351">
        <v>104083.31988</v>
      </c>
      <c r="DL282" s="351"/>
      <c r="DM282" s="223">
        <f t="shared" si="679"/>
        <v>104070.17564</v>
      </c>
      <c r="DN282" s="398">
        <f t="shared" si="680"/>
        <v>0.99987371425109084</v>
      </c>
      <c r="DO282" s="351"/>
      <c r="DP282" s="351">
        <f>DK282-13.14424</f>
        <v>104070.17564</v>
      </c>
      <c r="DQ282" s="351"/>
      <c r="DR282" s="351">
        <f t="shared" si="814"/>
        <v>13.14423999999417</v>
      </c>
      <c r="DS282" s="785">
        <f t="shared" si="696"/>
        <v>1.2628574890912838E-4</v>
      </c>
      <c r="DT282" s="351"/>
      <c r="DU282" s="351">
        <f t="shared" si="810"/>
        <v>13.14423999999417</v>
      </c>
      <c r="DV282" s="351"/>
      <c r="DW282" s="351"/>
      <c r="DX282" s="351">
        <f t="shared" si="811"/>
        <v>101406.69451</v>
      </c>
      <c r="DY282" s="228">
        <f t="shared" si="789"/>
        <v>0.97428382018285031</v>
      </c>
      <c r="DZ282" s="351"/>
      <c r="EA282" s="228">
        <v>0</v>
      </c>
      <c r="EB282" s="351">
        <v>101406.69451</v>
      </c>
      <c r="EC282" s="228">
        <f t="shared" si="806"/>
        <v>0.97428382018285031</v>
      </c>
      <c r="ED282" s="351"/>
      <c r="EE282" s="228">
        <v>0</v>
      </c>
      <c r="EF282" s="341">
        <f t="shared" si="766"/>
        <v>2676.6253699999943</v>
      </c>
      <c r="EG282" s="227">
        <f t="shared" si="681"/>
        <v>2.5716179817149722E-2</v>
      </c>
      <c r="EH282" s="341">
        <f t="shared" si="807"/>
        <v>0</v>
      </c>
      <c r="EI282" s="341">
        <f t="shared" si="815"/>
        <v>2676.6253699999943</v>
      </c>
      <c r="EJ282" s="351"/>
      <c r="EK282" s="341">
        <f t="shared" si="816"/>
        <v>101406.69451</v>
      </c>
      <c r="EL282" s="228">
        <f t="shared" si="787"/>
        <v>0.97428382018285031</v>
      </c>
      <c r="EM282" s="227">
        <f t="shared" si="801"/>
        <v>0.97440687388466096</v>
      </c>
      <c r="EN282" s="228"/>
      <c r="EO282" s="228"/>
      <c r="EP282" s="228"/>
      <c r="EQ282" s="228"/>
      <c r="ER282" s="228"/>
      <c r="ES282" s="341"/>
      <c r="ET282" s="312"/>
      <c r="EU282" s="341">
        <f t="shared" si="819"/>
        <v>101406.69451</v>
      </c>
      <c r="EV282" s="385">
        <f t="shared" si="808"/>
        <v>0.97428382018285031</v>
      </c>
      <c r="EW282" s="307"/>
      <c r="EX282" s="312"/>
      <c r="EY282" s="351">
        <f t="shared" si="767"/>
        <v>2676.6253699999943</v>
      </c>
      <c r="EZ282" s="228">
        <f t="shared" si="739"/>
        <v>2.5716179817149722E-2</v>
      </c>
      <c r="FA282" s="351">
        <f t="shared" si="779"/>
        <v>0</v>
      </c>
      <c r="FB282" s="351">
        <f t="shared" si="817"/>
        <v>2676.6253699999943</v>
      </c>
      <c r="FC282" s="351"/>
      <c r="FD282" s="341">
        <f t="shared" si="809"/>
        <v>104083.31988</v>
      </c>
      <c r="FE282" s="312">
        <f t="shared" si="759"/>
        <v>1</v>
      </c>
      <c r="FF282" s="806"/>
      <c r="FG282" s="312"/>
      <c r="FH282" s="341">
        <v>104083.31988</v>
      </c>
      <c r="FI282" s="312">
        <f>FH282/DK282</f>
        <v>1</v>
      </c>
      <c r="FJ282" s="351"/>
      <c r="FK282" s="351"/>
      <c r="FL282" s="341"/>
      <c r="FM282" s="227">
        <f t="shared" si="802"/>
        <v>0</v>
      </c>
      <c r="FN282" s="341"/>
      <c r="FO282" s="227" t="e">
        <f t="shared" si="803"/>
        <v>#DIV/0!</v>
      </c>
      <c r="FP282" s="351"/>
      <c r="FQ282" s="351"/>
      <c r="FR282" s="351"/>
      <c r="FS282" s="780"/>
      <c r="FT282" s="341">
        <f t="shared" si="818"/>
        <v>0</v>
      </c>
      <c r="FU282" s="228">
        <f t="shared" si="812"/>
        <v>0</v>
      </c>
      <c r="FV282" s="341"/>
      <c r="FW282" s="351">
        <f t="shared" si="813"/>
        <v>0</v>
      </c>
      <c r="FX282" s="351"/>
      <c r="FY282" s="351"/>
      <c r="FZ282" s="780"/>
      <c r="GA282" s="807"/>
      <c r="GB282" s="607"/>
      <c r="GC282" s="607"/>
      <c r="GD282" s="607"/>
      <c r="GE282" s="607"/>
      <c r="GF282" s="607"/>
      <c r="GG282" s="607"/>
    </row>
    <row r="283" spans="2:189" s="808" customFormat="1" ht="80.25" hidden="1" customHeight="1" x14ac:dyDescent="0.25">
      <c r="B283" s="805" t="s">
        <v>452</v>
      </c>
      <c r="C283" s="314" t="s">
        <v>453</v>
      </c>
      <c r="D283" s="361"/>
      <c r="E283" s="341"/>
      <c r="F283" s="341"/>
      <c r="G283" s="341"/>
      <c r="H283" s="341"/>
      <c r="I283" s="354"/>
      <c r="J283" s="354"/>
      <c r="K283" s="341"/>
      <c r="L283" s="341"/>
      <c r="M283" s="341"/>
      <c r="N283" s="341"/>
      <c r="O283" s="354"/>
      <c r="P283" s="354"/>
      <c r="Q283" s="351"/>
      <c r="R283" s="351"/>
      <c r="S283" s="351"/>
      <c r="T283" s="351"/>
      <c r="U283" s="351"/>
      <c r="V283" s="351"/>
      <c r="W283" s="351"/>
      <c r="X283" s="355"/>
      <c r="Y283" s="355"/>
      <c r="Z283" s="351"/>
      <c r="AA283" s="351"/>
      <c r="AB283" s="351"/>
      <c r="AC283" s="351"/>
      <c r="AD283" s="351"/>
      <c r="AE283" s="351"/>
      <c r="AF283" s="351"/>
      <c r="AG283" s="351"/>
      <c r="AH283" s="351"/>
      <c r="AI283" s="351"/>
      <c r="AJ283" s="351"/>
      <c r="AK283" s="351"/>
      <c r="AL283" s="351"/>
      <c r="AM283" s="315"/>
      <c r="AN283" s="315"/>
      <c r="AO283" s="798"/>
      <c r="AP283" s="315"/>
      <c r="AQ283" s="315"/>
      <c r="AR283" s="356"/>
      <c r="AS283" s="351"/>
      <c r="AT283" s="351"/>
      <c r="AU283" s="351"/>
      <c r="AV283" s="351"/>
      <c r="AW283" s="355"/>
      <c r="AX283" s="355"/>
      <c r="AY283" s="351"/>
      <c r="AZ283" s="351"/>
      <c r="BA283" s="351"/>
      <c r="BB283" s="351"/>
      <c r="BC283" s="351"/>
      <c r="BD283" s="351"/>
      <c r="BE283" s="351"/>
      <c r="BF283" s="355"/>
      <c r="BG283" s="355"/>
      <c r="BH283" s="351"/>
      <c r="BI283" s="351"/>
      <c r="BJ283" s="351"/>
      <c r="BK283" s="803"/>
      <c r="BL283" s="351"/>
      <c r="BM283" s="351"/>
      <c r="BN283" s="351"/>
      <c r="BO283" s="351"/>
      <c r="BP283" s="351"/>
      <c r="BQ283" s="351"/>
      <c r="BR283" s="351"/>
      <c r="BS283" s="351"/>
      <c r="BT283" s="351"/>
      <c r="BU283" s="351"/>
      <c r="BV283" s="351"/>
      <c r="BW283" s="351"/>
      <c r="BX283" s="351"/>
      <c r="BY283" s="351"/>
      <c r="BZ283" s="355"/>
      <c r="CA283" s="355"/>
      <c r="CB283" s="351"/>
      <c r="CC283" s="351"/>
      <c r="CD283" s="351"/>
      <c r="CE283" s="356"/>
      <c r="CF283" s="351"/>
      <c r="CG283" s="351"/>
      <c r="CH283" s="351"/>
      <c r="CI283" s="351"/>
      <c r="CJ283" s="351"/>
      <c r="CK283" s="351"/>
      <c r="CL283" s="355"/>
      <c r="CM283" s="355"/>
      <c r="CN283" s="351"/>
      <c r="CO283" s="355"/>
      <c r="CP283" s="355"/>
      <c r="CQ283" s="351"/>
      <c r="CR283" s="351"/>
      <c r="CS283" s="351"/>
      <c r="CT283" s="351"/>
      <c r="CU283" s="351"/>
      <c r="CV283" s="351"/>
      <c r="CW283" s="351"/>
      <c r="CX283" s="351"/>
      <c r="CY283" s="351"/>
      <c r="CZ283" s="351"/>
      <c r="DA283" s="351"/>
      <c r="DB283" s="351"/>
      <c r="DC283" s="351"/>
      <c r="DD283" s="351"/>
      <c r="DE283" s="351"/>
      <c r="DF283" s="351"/>
      <c r="DG283" s="351"/>
      <c r="DH283" s="351"/>
      <c r="DI283" s="351">
        <f t="shared" si="804"/>
        <v>700</v>
      </c>
      <c r="DJ283" s="351"/>
      <c r="DK283" s="351">
        <v>700</v>
      </c>
      <c r="DL283" s="351"/>
      <c r="DM283" s="223"/>
      <c r="DN283" s="398"/>
      <c r="DO283" s="351"/>
      <c r="DP283" s="351"/>
      <c r="DQ283" s="351"/>
      <c r="DR283" s="351"/>
      <c r="DS283" s="785"/>
      <c r="DT283" s="351"/>
      <c r="DU283" s="351"/>
      <c r="DV283" s="351"/>
      <c r="DW283" s="351"/>
      <c r="DX283" s="351">
        <f t="shared" si="811"/>
        <v>700</v>
      </c>
      <c r="DY283" s="228">
        <f t="shared" si="789"/>
        <v>1</v>
      </c>
      <c r="DZ283" s="351"/>
      <c r="EA283" s="228">
        <v>0</v>
      </c>
      <c r="EB283" s="351">
        <v>700</v>
      </c>
      <c r="EC283" s="228">
        <f t="shared" si="806"/>
        <v>1</v>
      </c>
      <c r="ED283" s="351"/>
      <c r="EE283" s="228"/>
      <c r="EF283" s="341">
        <f t="shared" si="766"/>
        <v>0</v>
      </c>
      <c r="EG283" s="227">
        <f t="shared" si="681"/>
        <v>0</v>
      </c>
      <c r="EH283" s="341">
        <f t="shared" si="807"/>
        <v>0</v>
      </c>
      <c r="EI283" s="341">
        <f t="shared" si="815"/>
        <v>0</v>
      </c>
      <c r="EJ283" s="351"/>
      <c r="EK283" s="341">
        <f t="shared" si="816"/>
        <v>700</v>
      </c>
      <c r="EL283" s="228">
        <f t="shared" si="787"/>
        <v>1</v>
      </c>
      <c r="EM283" s="227"/>
      <c r="EN283" s="228"/>
      <c r="EO283" s="228"/>
      <c r="EP283" s="228"/>
      <c r="EQ283" s="228"/>
      <c r="ER283" s="228"/>
      <c r="ES283" s="341"/>
      <c r="ET283" s="312"/>
      <c r="EU283" s="341">
        <f t="shared" si="819"/>
        <v>700</v>
      </c>
      <c r="EV283" s="385">
        <f t="shared" si="808"/>
        <v>1</v>
      </c>
      <c r="EW283" s="307"/>
      <c r="EX283" s="312"/>
      <c r="EY283" s="351">
        <f t="shared" si="767"/>
        <v>0</v>
      </c>
      <c r="EZ283" s="228">
        <f t="shared" si="739"/>
        <v>0</v>
      </c>
      <c r="FA283" s="351">
        <f t="shared" si="779"/>
        <v>0</v>
      </c>
      <c r="FB283" s="351">
        <f t="shared" si="817"/>
        <v>0</v>
      </c>
      <c r="FC283" s="351"/>
      <c r="FD283" s="341"/>
      <c r="FE283" s="312"/>
      <c r="FF283" s="806"/>
      <c r="FG283" s="312"/>
      <c r="FH283" s="341"/>
      <c r="FI283" s="312"/>
      <c r="FJ283" s="351"/>
      <c r="FK283" s="351"/>
      <c r="FL283" s="341"/>
      <c r="FM283" s="227"/>
      <c r="FN283" s="341"/>
      <c r="FO283" s="227"/>
      <c r="FP283" s="351"/>
      <c r="FQ283" s="351"/>
      <c r="FR283" s="351"/>
      <c r="FS283" s="780"/>
      <c r="FT283" s="341">
        <f t="shared" si="818"/>
        <v>0</v>
      </c>
      <c r="FU283" s="228">
        <f t="shared" si="812"/>
        <v>0</v>
      </c>
      <c r="FV283" s="341"/>
      <c r="FW283" s="351">
        <f t="shared" si="813"/>
        <v>0</v>
      </c>
      <c r="FX283" s="351"/>
      <c r="FY283" s="351"/>
      <c r="FZ283" s="780"/>
      <c r="GA283" s="807"/>
      <c r="GB283" s="607"/>
      <c r="GC283" s="607"/>
      <c r="GD283" s="607"/>
      <c r="GE283" s="607"/>
      <c r="GF283" s="607"/>
      <c r="GG283" s="607"/>
    </row>
    <row r="284" spans="2:189" s="808" customFormat="1" ht="68.25" hidden="1" customHeight="1" x14ac:dyDescent="0.25">
      <c r="B284" s="805" t="s">
        <v>454</v>
      </c>
      <c r="C284" s="314" t="s">
        <v>455</v>
      </c>
      <c r="D284" s="361"/>
      <c r="E284" s="341"/>
      <c r="F284" s="341"/>
      <c r="G284" s="341"/>
      <c r="H284" s="341"/>
      <c r="I284" s="354"/>
      <c r="J284" s="354"/>
      <c r="K284" s="341"/>
      <c r="L284" s="341"/>
      <c r="M284" s="341"/>
      <c r="N284" s="341"/>
      <c r="O284" s="354"/>
      <c r="P284" s="354"/>
      <c r="Q284" s="351"/>
      <c r="R284" s="351"/>
      <c r="S284" s="351"/>
      <c r="T284" s="351"/>
      <c r="U284" s="351"/>
      <c r="V284" s="351"/>
      <c r="W284" s="351"/>
      <c r="X284" s="355"/>
      <c r="Y284" s="355"/>
      <c r="Z284" s="351"/>
      <c r="AA284" s="351"/>
      <c r="AB284" s="351"/>
      <c r="AC284" s="351"/>
      <c r="AD284" s="351"/>
      <c r="AE284" s="351"/>
      <c r="AF284" s="351"/>
      <c r="AG284" s="351"/>
      <c r="AH284" s="351"/>
      <c r="AI284" s="351"/>
      <c r="AJ284" s="351"/>
      <c r="AK284" s="351"/>
      <c r="AL284" s="351"/>
      <c r="AM284" s="315"/>
      <c r="AN284" s="315"/>
      <c r="AO284" s="798"/>
      <c r="AP284" s="315"/>
      <c r="AQ284" s="315"/>
      <c r="AR284" s="356"/>
      <c r="AS284" s="351"/>
      <c r="AT284" s="351"/>
      <c r="AU284" s="351"/>
      <c r="AV284" s="351"/>
      <c r="AW284" s="355"/>
      <c r="AX284" s="355"/>
      <c r="AY284" s="351"/>
      <c r="AZ284" s="351"/>
      <c r="BA284" s="351"/>
      <c r="BB284" s="351"/>
      <c r="BC284" s="351"/>
      <c r="BD284" s="351"/>
      <c r="BE284" s="351"/>
      <c r="BF284" s="355"/>
      <c r="BG284" s="355"/>
      <c r="BH284" s="351"/>
      <c r="BI284" s="351"/>
      <c r="BJ284" s="351"/>
      <c r="BK284" s="803"/>
      <c r="BL284" s="351"/>
      <c r="BM284" s="351"/>
      <c r="BN284" s="351"/>
      <c r="BO284" s="351"/>
      <c r="BP284" s="351"/>
      <c r="BQ284" s="351"/>
      <c r="BR284" s="351"/>
      <c r="BS284" s="351"/>
      <c r="BT284" s="351"/>
      <c r="BU284" s="351"/>
      <c r="BV284" s="351"/>
      <c r="BW284" s="351"/>
      <c r="BX284" s="351"/>
      <c r="BY284" s="351"/>
      <c r="BZ284" s="355"/>
      <c r="CA284" s="355"/>
      <c r="CB284" s="351"/>
      <c r="CC284" s="351"/>
      <c r="CD284" s="351"/>
      <c r="CE284" s="356"/>
      <c r="CF284" s="351"/>
      <c r="CG284" s="351"/>
      <c r="CH284" s="351"/>
      <c r="CI284" s="351"/>
      <c r="CJ284" s="351"/>
      <c r="CK284" s="351"/>
      <c r="CL284" s="355"/>
      <c r="CM284" s="355"/>
      <c r="CN284" s="351"/>
      <c r="CO284" s="355"/>
      <c r="CP284" s="355"/>
      <c r="CQ284" s="351"/>
      <c r="CR284" s="351"/>
      <c r="CS284" s="351"/>
      <c r="CT284" s="351"/>
      <c r="CU284" s="351"/>
      <c r="CV284" s="351"/>
      <c r="CW284" s="351"/>
      <c r="CX284" s="351"/>
      <c r="CY284" s="351"/>
      <c r="CZ284" s="351"/>
      <c r="DA284" s="351"/>
      <c r="DB284" s="351"/>
      <c r="DC284" s="351"/>
      <c r="DD284" s="351"/>
      <c r="DE284" s="351"/>
      <c r="DF284" s="351"/>
      <c r="DG284" s="351"/>
      <c r="DH284" s="351"/>
      <c r="DI284" s="351">
        <f t="shared" si="804"/>
        <v>1417.9408400000002</v>
      </c>
      <c r="DJ284" s="351"/>
      <c r="DK284" s="351">
        <f>2117.94084-700</f>
        <v>1417.9408400000002</v>
      </c>
      <c r="DL284" s="351"/>
      <c r="DM284" s="223">
        <f t="shared" si="679"/>
        <v>1970.15921</v>
      </c>
      <c r="DN284" s="398">
        <f t="shared" si="680"/>
        <v>1.3894509237776096</v>
      </c>
      <c r="DO284" s="351"/>
      <c r="DP284" s="351">
        <v>1970.15921</v>
      </c>
      <c r="DQ284" s="351"/>
      <c r="DR284" s="351">
        <f t="shared" si="814"/>
        <v>-552.21836999999982</v>
      </c>
      <c r="DS284" s="785">
        <f t="shared" si="696"/>
        <v>-0.38945092377760959</v>
      </c>
      <c r="DT284" s="351"/>
      <c r="DU284" s="351">
        <f t="shared" si="810"/>
        <v>-552.21836999999982</v>
      </c>
      <c r="DV284" s="351"/>
      <c r="DW284" s="351"/>
      <c r="DX284" s="351">
        <f t="shared" si="811"/>
        <v>1400</v>
      </c>
      <c r="DY284" s="228">
        <f t="shared" si="789"/>
        <v>0.98734725773185272</v>
      </c>
      <c r="DZ284" s="351"/>
      <c r="EA284" s="228">
        <v>0</v>
      </c>
      <c r="EB284" s="351">
        <v>1400</v>
      </c>
      <c r="EC284" s="228">
        <f t="shared" si="806"/>
        <v>0.98734725773185272</v>
      </c>
      <c r="ED284" s="351"/>
      <c r="EE284" s="228">
        <v>0</v>
      </c>
      <c r="EF284" s="341">
        <f t="shared" si="766"/>
        <v>17.940840000000208</v>
      </c>
      <c r="EG284" s="227">
        <f t="shared" si="681"/>
        <v>1.2652742268147242E-2</v>
      </c>
      <c r="EH284" s="341">
        <f t="shared" si="807"/>
        <v>0</v>
      </c>
      <c r="EI284" s="341">
        <f t="shared" si="815"/>
        <v>17.940840000000208</v>
      </c>
      <c r="EJ284" s="351"/>
      <c r="EK284" s="341">
        <f t="shared" si="816"/>
        <v>1400</v>
      </c>
      <c r="EL284" s="228">
        <f t="shared" si="787"/>
        <v>0.98734725773185272</v>
      </c>
      <c r="EM284" s="227">
        <f>EK284/DM284</f>
        <v>0.71060246953341399</v>
      </c>
      <c r="EN284" s="228"/>
      <c r="EO284" s="228"/>
      <c r="EP284" s="228"/>
      <c r="EQ284" s="228"/>
      <c r="ER284" s="228"/>
      <c r="ES284" s="341"/>
      <c r="ET284" s="312"/>
      <c r="EU284" s="341">
        <f t="shared" si="819"/>
        <v>1400</v>
      </c>
      <c r="EV284" s="385">
        <f t="shared" si="808"/>
        <v>0.98734725773185272</v>
      </c>
      <c r="EW284" s="307"/>
      <c r="EX284" s="312"/>
      <c r="EY284" s="351">
        <f t="shared" si="767"/>
        <v>17.940840000000208</v>
      </c>
      <c r="EZ284" s="228">
        <f t="shared" si="739"/>
        <v>1.2652742268147242E-2</v>
      </c>
      <c r="FA284" s="351">
        <f t="shared" si="779"/>
        <v>0</v>
      </c>
      <c r="FB284" s="351">
        <f t="shared" si="817"/>
        <v>17.940840000000208</v>
      </c>
      <c r="FC284" s="351"/>
      <c r="FD284" s="341">
        <f t="shared" si="809"/>
        <v>1400</v>
      </c>
      <c r="FE284" s="312">
        <f t="shared" ref="FE284:FE294" si="820">FD284/DI284</f>
        <v>0.98734725773185272</v>
      </c>
      <c r="FF284" s="806"/>
      <c r="FG284" s="312"/>
      <c r="FH284" s="341">
        <v>1400</v>
      </c>
      <c r="FI284" s="312">
        <f t="shared" ref="FI284:FI292" si="821">FH284/DK284</f>
        <v>0.98734725773185272</v>
      </c>
      <c r="FJ284" s="351"/>
      <c r="FK284" s="351"/>
      <c r="FL284" s="341"/>
      <c r="FM284" s="227">
        <f>FL284/DI284</f>
        <v>0</v>
      </c>
      <c r="FN284" s="341"/>
      <c r="FO284" s="227" t="e">
        <f>FN284/DJ284</f>
        <v>#DIV/0!</v>
      </c>
      <c r="FP284" s="351"/>
      <c r="FQ284" s="351"/>
      <c r="FR284" s="351"/>
      <c r="FS284" s="780"/>
      <c r="FT284" s="341">
        <f t="shared" si="818"/>
        <v>0</v>
      </c>
      <c r="FU284" s="228">
        <f t="shared" si="812"/>
        <v>0</v>
      </c>
      <c r="FV284" s="341"/>
      <c r="FW284" s="351">
        <f t="shared" si="813"/>
        <v>0</v>
      </c>
      <c r="FX284" s="351"/>
      <c r="FY284" s="351"/>
      <c r="FZ284" s="780"/>
      <c r="GA284" s="807"/>
      <c r="GB284" s="607"/>
      <c r="GC284" s="607"/>
      <c r="GD284" s="607"/>
      <c r="GE284" s="607"/>
      <c r="GF284" s="607"/>
      <c r="GG284" s="607"/>
    </row>
    <row r="285" spans="2:189" s="808" customFormat="1" ht="68.25" hidden="1" customHeight="1" x14ac:dyDescent="0.25">
      <c r="B285" s="805" t="s">
        <v>456</v>
      </c>
      <c r="C285" s="314" t="s">
        <v>457</v>
      </c>
      <c r="D285" s="361"/>
      <c r="E285" s="341"/>
      <c r="F285" s="341"/>
      <c r="G285" s="341"/>
      <c r="H285" s="341"/>
      <c r="I285" s="354"/>
      <c r="J285" s="354"/>
      <c r="K285" s="341"/>
      <c r="L285" s="341"/>
      <c r="M285" s="341"/>
      <c r="N285" s="341"/>
      <c r="O285" s="354"/>
      <c r="P285" s="354"/>
      <c r="Q285" s="351"/>
      <c r="R285" s="351"/>
      <c r="S285" s="351"/>
      <c r="T285" s="351"/>
      <c r="U285" s="351"/>
      <c r="V285" s="351"/>
      <c r="W285" s="351"/>
      <c r="X285" s="355"/>
      <c r="Y285" s="355"/>
      <c r="Z285" s="351"/>
      <c r="AA285" s="351"/>
      <c r="AB285" s="351"/>
      <c r="AC285" s="351"/>
      <c r="AD285" s="351"/>
      <c r="AE285" s="351"/>
      <c r="AF285" s="351"/>
      <c r="AG285" s="351"/>
      <c r="AH285" s="351"/>
      <c r="AI285" s="351"/>
      <c r="AJ285" s="351"/>
      <c r="AK285" s="351"/>
      <c r="AL285" s="351"/>
      <c r="AM285" s="315"/>
      <c r="AN285" s="315"/>
      <c r="AO285" s="798"/>
      <c r="AP285" s="315"/>
      <c r="AQ285" s="315"/>
      <c r="AR285" s="356"/>
      <c r="AS285" s="351"/>
      <c r="AT285" s="351"/>
      <c r="AU285" s="351"/>
      <c r="AV285" s="351"/>
      <c r="AW285" s="355"/>
      <c r="AX285" s="355"/>
      <c r="AY285" s="351"/>
      <c r="AZ285" s="351"/>
      <c r="BA285" s="351"/>
      <c r="BB285" s="351"/>
      <c r="BC285" s="351"/>
      <c r="BD285" s="351"/>
      <c r="BE285" s="351"/>
      <c r="BF285" s="355"/>
      <c r="BG285" s="355"/>
      <c r="BH285" s="351"/>
      <c r="BI285" s="351"/>
      <c r="BJ285" s="351"/>
      <c r="BK285" s="803"/>
      <c r="BL285" s="351"/>
      <c r="BM285" s="351"/>
      <c r="BN285" s="351"/>
      <c r="BO285" s="351"/>
      <c r="BP285" s="351"/>
      <c r="BQ285" s="351"/>
      <c r="BR285" s="351"/>
      <c r="BS285" s="351"/>
      <c r="BT285" s="351"/>
      <c r="BU285" s="351"/>
      <c r="BV285" s="351"/>
      <c r="BW285" s="351"/>
      <c r="BX285" s="351"/>
      <c r="BY285" s="351"/>
      <c r="BZ285" s="355"/>
      <c r="CA285" s="355"/>
      <c r="CB285" s="351"/>
      <c r="CC285" s="351"/>
      <c r="CD285" s="351"/>
      <c r="CE285" s="356"/>
      <c r="CF285" s="351"/>
      <c r="CG285" s="351"/>
      <c r="CH285" s="351"/>
      <c r="CI285" s="351"/>
      <c r="CJ285" s="351"/>
      <c r="CK285" s="351"/>
      <c r="CL285" s="355"/>
      <c r="CM285" s="355"/>
      <c r="CN285" s="351"/>
      <c r="CO285" s="355"/>
      <c r="CP285" s="355"/>
      <c r="CQ285" s="351"/>
      <c r="CR285" s="351"/>
      <c r="CS285" s="351"/>
      <c r="CT285" s="351"/>
      <c r="CU285" s="351"/>
      <c r="CV285" s="351"/>
      <c r="CW285" s="351"/>
      <c r="CX285" s="351"/>
      <c r="CY285" s="351"/>
      <c r="CZ285" s="351"/>
      <c r="DA285" s="351"/>
      <c r="DB285" s="351"/>
      <c r="DC285" s="351"/>
      <c r="DD285" s="351"/>
      <c r="DE285" s="351"/>
      <c r="DF285" s="351"/>
      <c r="DG285" s="351"/>
      <c r="DH285" s="351"/>
      <c r="DI285" s="351">
        <f t="shared" si="804"/>
        <v>2191.3225600000001</v>
      </c>
      <c r="DJ285" s="351"/>
      <c r="DK285" s="351">
        <v>2191.3225600000001</v>
      </c>
      <c r="DL285" s="351"/>
      <c r="DM285" s="223">
        <f t="shared" si="679"/>
        <v>2191.2424599999999</v>
      </c>
      <c r="DN285" s="398">
        <f t="shared" si="680"/>
        <v>0.99996344673236959</v>
      </c>
      <c r="DO285" s="351"/>
      <c r="DP285" s="351">
        <f>DK285-0.07037-0.00973</f>
        <v>2191.2424599999999</v>
      </c>
      <c r="DQ285" s="351"/>
      <c r="DR285" s="351">
        <f t="shared" si="814"/>
        <v>8.0100000000129512E-2</v>
      </c>
      <c r="DS285" s="785">
        <f t="shared" si="696"/>
        <v>3.6553267630361781E-5</v>
      </c>
      <c r="DT285" s="351"/>
      <c r="DU285" s="351">
        <f t="shared" si="810"/>
        <v>8.0100000000129512E-2</v>
      </c>
      <c r="DV285" s="351"/>
      <c r="DW285" s="351"/>
      <c r="DX285" s="351">
        <f t="shared" si="811"/>
        <v>2191.3225600000001</v>
      </c>
      <c r="DY285" s="228">
        <f t="shared" si="789"/>
        <v>1</v>
      </c>
      <c r="DZ285" s="351"/>
      <c r="EA285" s="228">
        <v>0</v>
      </c>
      <c r="EB285" s="351">
        <v>2191.3225600000001</v>
      </c>
      <c r="EC285" s="228">
        <f t="shared" si="806"/>
        <v>1</v>
      </c>
      <c r="ED285" s="351"/>
      <c r="EE285" s="228">
        <v>0</v>
      </c>
      <c r="EF285" s="341">
        <f t="shared" si="766"/>
        <v>0</v>
      </c>
      <c r="EG285" s="227">
        <f t="shared" si="681"/>
        <v>0</v>
      </c>
      <c r="EH285" s="341">
        <f t="shared" si="807"/>
        <v>0</v>
      </c>
      <c r="EI285" s="341">
        <f t="shared" si="815"/>
        <v>0</v>
      </c>
      <c r="EJ285" s="351"/>
      <c r="EK285" s="341">
        <f t="shared" si="816"/>
        <v>2191.3225600000001</v>
      </c>
      <c r="EL285" s="228">
        <f t="shared" si="787"/>
        <v>1</v>
      </c>
      <c r="EM285" s="227">
        <f>EK285/DM285</f>
        <v>1.0000365546038206</v>
      </c>
      <c r="EN285" s="228"/>
      <c r="EO285" s="228"/>
      <c r="EP285" s="228"/>
      <c r="EQ285" s="228"/>
      <c r="ER285" s="228"/>
      <c r="ES285" s="341"/>
      <c r="ET285" s="312"/>
      <c r="EU285" s="341">
        <v>2191.3225600000001</v>
      </c>
      <c r="EV285" s="385">
        <f t="shared" si="808"/>
        <v>1</v>
      </c>
      <c r="EW285" s="307"/>
      <c r="EX285" s="312"/>
      <c r="EY285" s="351">
        <f t="shared" si="767"/>
        <v>0</v>
      </c>
      <c r="EZ285" s="228">
        <f t="shared" si="739"/>
        <v>0</v>
      </c>
      <c r="FA285" s="351">
        <f t="shared" si="779"/>
        <v>0</v>
      </c>
      <c r="FB285" s="351">
        <f t="shared" si="817"/>
        <v>0</v>
      </c>
      <c r="FC285" s="351"/>
      <c r="FD285" s="341">
        <f t="shared" si="809"/>
        <v>2191.3225600000001</v>
      </c>
      <c r="FE285" s="312">
        <f t="shared" si="820"/>
        <v>1</v>
      </c>
      <c r="FF285" s="806"/>
      <c r="FG285" s="312"/>
      <c r="FH285" s="341">
        <v>2191.3225600000001</v>
      </c>
      <c r="FI285" s="312">
        <f t="shared" si="821"/>
        <v>1</v>
      </c>
      <c r="FJ285" s="351"/>
      <c r="FK285" s="351"/>
      <c r="FL285" s="341"/>
      <c r="FM285" s="227">
        <f>FL285/DI285</f>
        <v>0</v>
      </c>
      <c r="FN285" s="341"/>
      <c r="FO285" s="227" t="e">
        <f>FN285/DJ285</f>
        <v>#DIV/0!</v>
      </c>
      <c r="FP285" s="351"/>
      <c r="FQ285" s="351"/>
      <c r="FR285" s="351"/>
      <c r="FS285" s="780"/>
      <c r="FT285" s="341">
        <f t="shared" si="818"/>
        <v>0</v>
      </c>
      <c r="FU285" s="228">
        <f t="shared" si="812"/>
        <v>0</v>
      </c>
      <c r="FV285" s="341"/>
      <c r="FW285" s="351">
        <f t="shared" si="813"/>
        <v>0</v>
      </c>
      <c r="FX285" s="351"/>
      <c r="FY285" s="351"/>
      <c r="FZ285" s="780"/>
      <c r="GA285" s="807"/>
      <c r="GB285" s="607"/>
      <c r="GC285" s="607"/>
      <c r="GD285" s="607"/>
      <c r="GE285" s="607"/>
      <c r="GF285" s="607"/>
      <c r="GG285" s="607"/>
    </row>
    <row r="286" spans="2:189" s="808" customFormat="1" ht="68.25" hidden="1" customHeight="1" x14ac:dyDescent="0.25">
      <c r="B286" s="805" t="s">
        <v>458</v>
      </c>
      <c r="C286" s="314" t="s">
        <v>459</v>
      </c>
      <c r="D286" s="361"/>
      <c r="E286" s="341"/>
      <c r="F286" s="341"/>
      <c r="G286" s="341"/>
      <c r="H286" s="341"/>
      <c r="I286" s="354"/>
      <c r="J286" s="354"/>
      <c r="K286" s="341"/>
      <c r="L286" s="341"/>
      <c r="M286" s="341"/>
      <c r="N286" s="341"/>
      <c r="O286" s="354"/>
      <c r="P286" s="354"/>
      <c r="Q286" s="351"/>
      <c r="R286" s="351"/>
      <c r="S286" s="351"/>
      <c r="T286" s="351"/>
      <c r="U286" s="351"/>
      <c r="V286" s="351"/>
      <c r="W286" s="351"/>
      <c r="X286" s="355"/>
      <c r="Y286" s="355"/>
      <c r="Z286" s="351"/>
      <c r="AA286" s="351"/>
      <c r="AB286" s="351"/>
      <c r="AC286" s="351"/>
      <c r="AD286" s="351"/>
      <c r="AE286" s="351"/>
      <c r="AF286" s="351"/>
      <c r="AG286" s="351"/>
      <c r="AH286" s="351"/>
      <c r="AI286" s="351"/>
      <c r="AJ286" s="351"/>
      <c r="AK286" s="351"/>
      <c r="AL286" s="351"/>
      <c r="AM286" s="315"/>
      <c r="AN286" s="315"/>
      <c r="AO286" s="798"/>
      <c r="AP286" s="315"/>
      <c r="AQ286" s="315"/>
      <c r="AR286" s="356"/>
      <c r="AS286" s="351"/>
      <c r="AT286" s="351"/>
      <c r="AU286" s="351"/>
      <c r="AV286" s="351"/>
      <c r="AW286" s="355"/>
      <c r="AX286" s="355"/>
      <c r="AY286" s="351"/>
      <c r="AZ286" s="351"/>
      <c r="BA286" s="351"/>
      <c r="BB286" s="351"/>
      <c r="BC286" s="351"/>
      <c r="BD286" s="351"/>
      <c r="BE286" s="351"/>
      <c r="BF286" s="355"/>
      <c r="BG286" s="355"/>
      <c r="BH286" s="351"/>
      <c r="BI286" s="351"/>
      <c r="BJ286" s="351"/>
      <c r="BK286" s="803"/>
      <c r="BL286" s="351"/>
      <c r="BM286" s="351"/>
      <c r="BN286" s="351"/>
      <c r="BO286" s="351"/>
      <c r="BP286" s="351"/>
      <c r="BQ286" s="351"/>
      <c r="BR286" s="351"/>
      <c r="BS286" s="351"/>
      <c r="BT286" s="351"/>
      <c r="BU286" s="351"/>
      <c r="BV286" s="351"/>
      <c r="BW286" s="351"/>
      <c r="BX286" s="351"/>
      <c r="BY286" s="351"/>
      <c r="BZ286" s="355"/>
      <c r="CA286" s="355"/>
      <c r="CB286" s="351"/>
      <c r="CC286" s="351"/>
      <c r="CD286" s="351"/>
      <c r="CE286" s="356"/>
      <c r="CF286" s="351"/>
      <c r="CG286" s="351"/>
      <c r="CH286" s="351"/>
      <c r="CI286" s="351"/>
      <c r="CJ286" s="351"/>
      <c r="CK286" s="351"/>
      <c r="CL286" s="355"/>
      <c r="CM286" s="355"/>
      <c r="CN286" s="351"/>
      <c r="CO286" s="355"/>
      <c r="CP286" s="355"/>
      <c r="CQ286" s="351"/>
      <c r="CR286" s="351"/>
      <c r="CS286" s="351"/>
      <c r="CT286" s="351"/>
      <c r="CU286" s="351"/>
      <c r="CV286" s="351"/>
      <c r="CW286" s="351"/>
      <c r="CX286" s="351"/>
      <c r="CY286" s="351"/>
      <c r="CZ286" s="351"/>
      <c r="DA286" s="351"/>
      <c r="DB286" s="351"/>
      <c r="DC286" s="351"/>
      <c r="DD286" s="351"/>
      <c r="DE286" s="351"/>
      <c r="DF286" s="351"/>
      <c r="DG286" s="351"/>
      <c r="DH286" s="351"/>
      <c r="DI286" s="351">
        <f t="shared" si="804"/>
        <v>266328.11744</v>
      </c>
      <c r="DJ286" s="351"/>
      <c r="DK286" s="351">
        <v>266328.11744</v>
      </c>
      <c r="DL286" s="351"/>
      <c r="DM286" s="223"/>
      <c r="DN286" s="398"/>
      <c r="DO286" s="351"/>
      <c r="DP286" s="351"/>
      <c r="DQ286" s="351"/>
      <c r="DR286" s="351"/>
      <c r="DS286" s="785"/>
      <c r="DT286" s="351"/>
      <c r="DU286" s="351"/>
      <c r="DV286" s="351"/>
      <c r="DW286" s="351"/>
      <c r="DX286" s="351">
        <f t="shared" si="811"/>
        <v>266328.05680000002</v>
      </c>
      <c r="DY286" s="228">
        <f t="shared" si="789"/>
        <v>0.99999977231093529</v>
      </c>
      <c r="DZ286" s="351"/>
      <c r="EA286" s="228">
        <v>0</v>
      </c>
      <c r="EB286" s="351">
        <v>266328.05680000002</v>
      </c>
      <c r="EC286" s="228">
        <f t="shared" si="806"/>
        <v>0.99999977231093529</v>
      </c>
      <c r="ED286" s="351"/>
      <c r="EE286" s="228"/>
      <c r="EF286" s="341">
        <f t="shared" si="766"/>
        <v>6.0639999981503934E-2</v>
      </c>
      <c r="EG286" s="227">
        <f t="shared" si="681"/>
        <v>2.2768906476863178E-7</v>
      </c>
      <c r="EH286" s="341">
        <f t="shared" si="807"/>
        <v>0</v>
      </c>
      <c r="EI286" s="341">
        <f t="shared" si="815"/>
        <v>6.0639999981503934E-2</v>
      </c>
      <c r="EJ286" s="351"/>
      <c r="EK286" s="341">
        <f t="shared" si="816"/>
        <v>266328.11744</v>
      </c>
      <c r="EL286" s="228">
        <f t="shared" si="787"/>
        <v>1</v>
      </c>
      <c r="EM286" s="227"/>
      <c r="EN286" s="228"/>
      <c r="EO286" s="228"/>
      <c r="EP286" s="228"/>
      <c r="EQ286" s="228"/>
      <c r="ER286" s="228"/>
      <c r="ES286" s="341"/>
      <c r="ET286" s="312"/>
      <c r="EU286" s="341">
        <f>DK286</f>
        <v>266328.11744</v>
      </c>
      <c r="EV286" s="385">
        <f t="shared" si="808"/>
        <v>1</v>
      </c>
      <c r="EW286" s="307"/>
      <c r="EX286" s="312"/>
      <c r="EY286" s="351">
        <f t="shared" si="767"/>
        <v>6.0639999981503934E-2</v>
      </c>
      <c r="EZ286" s="228">
        <f t="shared" si="739"/>
        <v>2.2768906476863178E-7</v>
      </c>
      <c r="FA286" s="351">
        <f t="shared" si="779"/>
        <v>0</v>
      </c>
      <c r="FB286" s="351">
        <f t="shared" si="817"/>
        <v>6.0639999981503934E-2</v>
      </c>
      <c r="FC286" s="351"/>
      <c r="FD286" s="341">
        <f t="shared" si="809"/>
        <v>266328.11744</v>
      </c>
      <c r="FE286" s="312">
        <f t="shared" si="820"/>
        <v>1</v>
      </c>
      <c r="FF286" s="806"/>
      <c r="FG286" s="312"/>
      <c r="FH286" s="341">
        <v>266328.11744</v>
      </c>
      <c r="FI286" s="312">
        <f t="shared" si="821"/>
        <v>1</v>
      </c>
      <c r="FJ286" s="351"/>
      <c r="FK286" s="351"/>
      <c r="FL286" s="341"/>
      <c r="FM286" s="227"/>
      <c r="FN286" s="341"/>
      <c r="FO286" s="227"/>
      <c r="FP286" s="351"/>
      <c r="FQ286" s="351"/>
      <c r="FR286" s="351"/>
      <c r="FS286" s="780"/>
      <c r="FT286" s="341">
        <f t="shared" si="818"/>
        <v>6.0639999981503934E-2</v>
      </c>
      <c r="FU286" s="228">
        <f t="shared" si="812"/>
        <v>2.2768906476863178E-7</v>
      </c>
      <c r="FV286" s="341"/>
      <c r="FW286" s="351">
        <f t="shared" si="813"/>
        <v>6.0639999981503934E-2</v>
      </c>
      <c r="FX286" s="351"/>
      <c r="FY286" s="351"/>
      <c r="FZ286" s="780"/>
      <c r="GA286" s="807"/>
      <c r="GB286" s="607"/>
      <c r="GC286" s="607"/>
      <c r="GD286" s="607"/>
      <c r="GE286" s="607"/>
      <c r="GF286" s="607"/>
      <c r="GG286" s="607"/>
    </row>
    <row r="287" spans="2:189" s="808" customFormat="1" ht="68.25" hidden="1" customHeight="1" x14ac:dyDescent="0.25">
      <c r="B287" s="805" t="s">
        <v>460</v>
      </c>
      <c r="C287" s="314" t="s">
        <v>461</v>
      </c>
      <c r="D287" s="361"/>
      <c r="E287" s="341"/>
      <c r="F287" s="341"/>
      <c r="G287" s="341"/>
      <c r="H287" s="341"/>
      <c r="I287" s="354"/>
      <c r="J287" s="354"/>
      <c r="K287" s="341"/>
      <c r="L287" s="341"/>
      <c r="M287" s="341"/>
      <c r="N287" s="341"/>
      <c r="O287" s="354"/>
      <c r="P287" s="354"/>
      <c r="Q287" s="351"/>
      <c r="R287" s="351"/>
      <c r="S287" s="351"/>
      <c r="T287" s="351"/>
      <c r="U287" s="351"/>
      <c r="V287" s="351"/>
      <c r="W287" s="351"/>
      <c r="X287" s="355"/>
      <c r="Y287" s="355"/>
      <c r="Z287" s="351"/>
      <c r="AA287" s="351"/>
      <c r="AB287" s="351"/>
      <c r="AC287" s="351"/>
      <c r="AD287" s="351"/>
      <c r="AE287" s="351"/>
      <c r="AF287" s="351"/>
      <c r="AG287" s="351"/>
      <c r="AH287" s="351"/>
      <c r="AI287" s="351"/>
      <c r="AJ287" s="351"/>
      <c r="AK287" s="351"/>
      <c r="AL287" s="351"/>
      <c r="AM287" s="315"/>
      <c r="AN287" s="315"/>
      <c r="AO287" s="798"/>
      <c r="AP287" s="315"/>
      <c r="AQ287" s="315"/>
      <c r="AR287" s="356"/>
      <c r="AS287" s="351"/>
      <c r="AT287" s="351"/>
      <c r="AU287" s="351"/>
      <c r="AV287" s="351"/>
      <c r="AW287" s="355"/>
      <c r="AX287" s="355"/>
      <c r="AY287" s="351"/>
      <c r="AZ287" s="351"/>
      <c r="BA287" s="351"/>
      <c r="BB287" s="351"/>
      <c r="BC287" s="351"/>
      <c r="BD287" s="351"/>
      <c r="BE287" s="351"/>
      <c r="BF287" s="355"/>
      <c r="BG287" s="355"/>
      <c r="BH287" s="351"/>
      <c r="BI287" s="351"/>
      <c r="BJ287" s="351"/>
      <c r="BK287" s="803"/>
      <c r="BL287" s="351"/>
      <c r="BM287" s="351"/>
      <c r="BN287" s="351"/>
      <c r="BO287" s="351"/>
      <c r="BP287" s="351"/>
      <c r="BQ287" s="351"/>
      <c r="BR287" s="351"/>
      <c r="BS287" s="351"/>
      <c r="BT287" s="351"/>
      <c r="BU287" s="351"/>
      <c r="BV287" s="351"/>
      <c r="BW287" s="351"/>
      <c r="BX287" s="351"/>
      <c r="BY287" s="351"/>
      <c r="BZ287" s="355"/>
      <c r="CA287" s="355"/>
      <c r="CB287" s="351"/>
      <c r="CC287" s="351"/>
      <c r="CD287" s="351"/>
      <c r="CE287" s="356"/>
      <c r="CF287" s="351"/>
      <c r="CG287" s="351"/>
      <c r="CH287" s="351"/>
      <c r="CI287" s="351"/>
      <c r="CJ287" s="351"/>
      <c r="CK287" s="351"/>
      <c r="CL287" s="355"/>
      <c r="CM287" s="355"/>
      <c r="CN287" s="351"/>
      <c r="CO287" s="355"/>
      <c r="CP287" s="355"/>
      <c r="CQ287" s="351"/>
      <c r="CR287" s="351"/>
      <c r="CS287" s="351"/>
      <c r="CT287" s="351"/>
      <c r="CU287" s="351"/>
      <c r="CV287" s="351"/>
      <c r="CW287" s="351"/>
      <c r="CX287" s="351"/>
      <c r="CY287" s="351"/>
      <c r="CZ287" s="351"/>
      <c r="DA287" s="351"/>
      <c r="DB287" s="351"/>
      <c r="DC287" s="351"/>
      <c r="DD287" s="351"/>
      <c r="DE287" s="351"/>
      <c r="DF287" s="351"/>
      <c r="DG287" s="351"/>
      <c r="DH287" s="351"/>
      <c r="DI287" s="351">
        <f t="shared" si="804"/>
        <v>1473.6690000000001</v>
      </c>
      <c r="DJ287" s="351"/>
      <c r="DK287" s="351">
        <v>1473.6690000000001</v>
      </c>
      <c r="DL287" s="351"/>
      <c r="DM287" s="223"/>
      <c r="DN287" s="398"/>
      <c r="DO287" s="351"/>
      <c r="DP287" s="351"/>
      <c r="DQ287" s="351"/>
      <c r="DR287" s="351"/>
      <c r="DS287" s="785"/>
      <c r="DT287" s="351"/>
      <c r="DU287" s="351"/>
      <c r="DV287" s="351"/>
      <c r="DW287" s="351"/>
      <c r="DX287" s="351">
        <f t="shared" si="811"/>
        <v>892.83828000000005</v>
      </c>
      <c r="DY287" s="228">
        <f t="shared" si="789"/>
        <v>0.60586080049183366</v>
      </c>
      <c r="DZ287" s="351"/>
      <c r="EA287" s="228">
        <v>0</v>
      </c>
      <c r="EB287" s="351">
        <v>892.83828000000005</v>
      </c>
      <c r="EC287" s="228">
        <f t="shared" si="806"/>
        <v>0.60586080049183366</v>
      </c>
      <c r="ED287" s="351"/>
      <c r="EE287" s="228"/>
      <c r="EF287" s="341">
        <f t="shared" si="766"/>
        <v>580.83072000000004</v>
      </c>
      <c r="EG287" s="227">
        <f t="shared" si="681"/>
        <v>0.39413919950816634</v>
      </c>
      <c r="EH287" s="341">
        <f t="shared" si="807"/>
        <v>0</v>
      </c>
      <c r="EI287" s="341">
        <f t="shared" si="815"/>
        <v>580.83072000000004</v>
      </c>
      <c r="EJ287" s="351"/>
      <c r="EK287" s="341">
        <f t="shared" si="816"/>
        <v>892.83828000000005</v>
      </c>
      <c r="EL287" s="228">
        <f t="shared" si="787"/>
        <v>0.60586080049183366</v>
      </c>
      <c r="EM287" s="227"/>
      <c r="EN287" s="228"/>
      <c r="EO287" s="228"/>
      <c r="EP287" s="228"/>
      <c r="EQ287" s="228"/>
      <c r="ER287" s="228"/>
      <c r="ES287" s="341"/>
      <c r="ET287" s="312"/>
      <c r="EU287" s="341">
        <f>EB287</f>
        <v>892.83828000000005</v>
      </c>
      <c r="EV287" s="385">
        <f t="shared" si="808"/>
        <v>0.60586080049183366</v>
      </c>
      <c r="EW287" s="307"/>
      <c r="EX287" s="312"/>
      <c r="EY287" s="351">
        <f t="shared" si="767"/>
        <v>580.83072000000004</v>
      </c>
      <c r="EZ287" s="228">
        <f t="shared" si="739"/>
        <v>0.39413919950816634</v>
      </c>
      <c r="FA287" s="351">
        <f t="shared" si="779"/>
        <v>0</v>
      </c>
      <c r="FB287" s="351">
        <f t="shared" si="817"/>
        <v>580.83072000000004</v>
      </c>
      <c r="FC287" s="351"/>
      <c r="FD287" s="341">
        <f t="shared" si="809"/>
        <v>1458.6690000000001</v>
      </c>
      <c r="FE287" s="312">
        <f t="shared" si="820"/>
        <v>0.98982132351294627</v>
      </c>
      <c r="FF287" s="806"/>
      <c r="FG287" s="312"/>
      <c r="FH287" s="341">
        <v>1458.6690000000001</v>
      </c>
      <c r="FI287" s="312">
        <f t="shared" si="821"/>
        <v>0.98982132351294627</v>
      </c>
      <c r="FJ287" s="351"/>
      <c r="FK287" s="351"/>
      <c r="FL287" s="341"/>
      <c r="FM287" s="227"/>
      <c r="FN287" s="341"/>
      <c r="FO287" s="227"/>
      <c r="FP287" s="351"/>
      <c r="FQ287" s="351"/>
      <c r="FR287" s="351"/>
      <c r="FS287" s="780"/>
      <c r="FT287" s="341">
        <f t="shared" si="818"/>
        <v>0</v>
      </c>
      <c r="FU287" s="228">
        <f t="shared" si="812"/>
        <v>0</v>
      </c>
      <c r="FV287" s="341"/>
      <c r="FW287" s="351">
        <f t="shared" si="813"/>
        <v>0</v>
      </c>
      <c r="FX287" s="351"/>
      <c r="FY287" s="351"/>
      <c r="FZ287" s="780"/>
      <c r="GA287" s="807"/>
      <c r="GB287" s="607"/>
      <c r="GC287" s="607"/>
      <c r="GD287" s="607"/>
      <c r="GE287" s="607"/>
      <c r="GF287" s="607"/>
      <c r="GG287" s="607"/>
    </row>
    <row r="288" spans="2:189" s="808" customFormat="1" ht="68.25" hidden="1" customHeight="1" x14ac:dyDescent="0.25">
      <c r="B288" s="805" t="s">
        <v>462</v>
      </c>
      <c r="C288" s="314" t="s">
        <v>463</v>
      </c>
      <c r="D288" s="361"/>
      <c r="E288" s="341"/>
      <c r="F288" s="341"/>
      <c r="G288" s="341"/>
      <c r="H288" s="341"/>
      <c r="I288" s="354"/>
      <c r="J288" s="354"/>
      <c r="K288" s="341"/>
      <c r="L288" s="341"/>
      <c r="M288" s="341"/>
      <c r="N288" s="341"/>
      <c r="O288" s="354"/>
      <c r="P288" s="354"/>
      <c r="Q288" s="351"/>
      <c r="R288" s="351"/>
      <c r="S288" s="351"/>
      <c r="T288" s="351"/>
      <c r="U288" s="351"/>
      <c r="V288" s="351"/>
      <c r="W288" s="351"/>
      <c r="X288" s="355"/>
      <c r="Y288" s="355"/>
      <c r="Z288" s="351"/>
      <c r="AA288" s="351"/>
      <c r="AB288" s="351"/>
      <c r="AC288" s="351"/>
      <c r="AD288" s="351"/>
      <c r="AE288" s="351"/>
      <c r="AF288" s="351"/>
      <c r="AG288" s="351"/>
      <c r="AH288" s="351"/>
      <c r="AI288" s="351"/>
      <c r="AJ288" s="351"/>
      <c r="AK288" s="351"/>
      <c r="AL288" s="351"/>
      <c r="AM288" s="315"/>
      <c r="AN288" s="315"/>
      <c r="AO288" s="798"/>
      <c r="AP288" s="315"/>
      <c r="AQ288" s="315"/>
      <c r="AR288" s="356"/>
      <c r="AS288" s="351"/>
      <c r="AT288" s="351"/>
      <c r="AU288" s="351"/>
      <c r="AV288" s="351"/>
      <c r="AW288" s="355"/>
      <c r="AX288" s="355"/>
      <c r="AY288" s="351"/>
      <c r="AZ288" s="351"/>
      <c r="BA288" s="351"/>
      <c r="BB288" s="351"/>
      <c r="BC288" s="351"/>
      <c r="BD288" s="351"/>
      <c r="BE288" s="351"/>
      <c r="BF288" s="355"/>
      <c r="BG288" s="355"/>
      <c r="BH288" s="351"/>
      <c r="BI288" s="351"/>
      <c r="BJ288" s="351"/>
      <c r="BK288" s="803"/>
      <c r="BL288" s="351"/>
      <c r="BM288" s="351"/>
      <c r="BN288" s="351"/>
      <c r="BO288" s="351"/>
      <c r="BP288" s="351"/>
      <c r="BQ288" s="351"/>
      <c r="BR288" s="351"/>
      <c r="BS288" s="351"/>
      <c r="BT288" s="351"/>
      <c r="BU288" s="351"/>
      <c r="BV288" s="351"/>
      <c r="BW288" s="351"/>
      <c r="BX288" s="351"/>
      <c r="BY288" s="351"/>
      <c r="BZ288" s="355"/>
      <c r="CA288" s="355"/>
      <c r="CB288" s="351"/>
      <c r="CC288" s="351"/>
      <c r="CD288" s="351"/>
      <c r="CE288" s="356"/>
      <c r="CF288" s="351"/>
      <c r="CG288" s="351"/>
      <c r="CH288" s="351"/>
      <c r="CI288" s="351"/>
      <c r="CJ288" s="351"/>
      <c r="CK288" s="351"/>
      <c r="CL288" s="355"/>
      <c r="CM288" s="355"/>
      <c r="CN288" s="351"/>
      <c r="CO288" s="355"/>
      <c r="CP288" s="355"/>
      <c r="CQ288" s="351"/>
      <c r="CR288" s="351"/>
      <c r="CS288" s="351"/>
      <c r="CT288" s="351"/>
      <c r="CU288" s="351"/>
      <c r="CV288" s="351"/>
      <c r="CW288" s="351"/>
      <c r="CX288" s="351"/>
      <c r="CY288" s="351"/>
      <c r="CZ288" s="351"/>
      <c r="DA288" s="351"/>
      <c r="DB288" s="351"/>
      <c r="DC288" s="351"/>
      <c r="DD288" s="351"/>
      <c r="DE288" s="351"/>
      <c r="DF288" s="351"/>
      <c r="DG288" s="351"/>
      <c r="DH288" s="351"/>
      <c r="DI288" s="351">
        <f t="shared" si="804"/>
        <v>0</v>
      </c>
      <c r="DJ288" s="351"/>
      <c r="DK288" s="351">
        <v>0</v>
      </c>
      <c r="DL288" s="351"/>
      <c r="DM288" s="223"/>
      <c r="DN288" s="398"/>
      <c r="DO288" s="351"/>
      <c r="DP288" s="351"/>
      <c r="DQ288" s="351"/>
      <c r="DR288" s="351"/>
      <c r="DS288" s="785"/>
      <c r="DT288" s="351"/>
      <c r="DU288" s="351"/>
      <c r="DV288" s="351"/>
      <c r="DW288" s="351"/>
      <c r="DX288" s="351">
        <f t="shared" si="811"/>
        <v>0</v>
      </c>
      <c r="DY288" s="228" t="e">
        <f t="shared" si="789"/>
        <v>#DIV/0!</v>
      </c>
      <c r="DZ288" s="351"/>
      <c r="EA288" s="228">
        <v>0</v>
      </c>
      <c r="EB288" s="351">
        <v>0</v>
      </c>
      <c r="EC288" s="228" t="e">
        <f t="shared" si="806"/>
        <v>#DIV/0!</v>
      </c>
      <c r="ED288" s="351"/>
      <c r="EE288" s="228"/>
      <c r="EF288" s="341">
        <f t="shared" si="766"/>
        <v>0</v>
      </c>
      <c r="EG288" s="227" t="e">
        <f t="shared" si="681"/>
        <v>#DIV/0!</v>
      </c>
      <c r="EH288" s="341">
        <f t="shared" si="807"/>
        <v>0</v>
      </c>
      <c r="EI288" s="341">
        <f t="shared" si="815"/>
        <v>0</v>
      </c>
      <c r="EJ288" s="351"/>
      <c r="EK288" s="341">
        <f t="shared" si="816"/>
        <v>0</v>
      </c>
      <c r="EL288" s="228" t="e">
        <f t="shared" si="787"/>
        <v>#DIV/0!</v>
      </c>
      <c r="EM288" s="227"/>
      <c r="EN288" s="228"/>
      <c r="EO288" s="228"/>
      <c r="EP288" s="228"/>
      <c r="EQ288" s="228"/>
      <c r="ER288" s="228"/>
      <c r="ES288" s="341"/>
      <c r="ET288" s="312"/>
      <c r="EU288" s="341">
        <v>0</v>
      </c>
      <c r="EV288" s="385" t="e">
        <f t="shared" si="808"/>
        <v>#DIV/0!</v>
      </c>
      <c r="EW288" s="307"/>
      <c r="EX288" s="312"/>
      <c r="EY288" s="351">
        <f t="shared" si="767"/>
        <v>0</v>
      </c>
      <c r="EZ288" s="228" t="e">
        <f t="shared" si="739"/>
        <v>#DIV/0!</v>
      </c>
      <c r="FA288" s="351">
        <f t="shared" si="779"/>
        <v>0</v>
      </c>
      <c r="FB288" s="351">
        <f t="shared" si="817"/>
        <v>0</v>
      </c>
      <c r="FC288" s="351"/>
      <c r="FD288" s="341">
        <f t="shared" si="809"/>
        <v>0</v>
      </c>
      <c r="FE288" s="312" t="e">
        <f t="shared" si="820"/>
        <v>#DIV/0!</v>
      </c>
      <c r="FF288" s="806"/>
      <c r="FG288" s="312"/>
      <c r="FH288" s="341">
        <v>0</v>
      </c>
      <c r="FI288" s="312" t="e">
        <f t="shared" si="821"/>
        <v>#DIV/0!</v>
      </c>
      <c r="FJ288" s="351"/>
      <c r="FK288" s="351"/>
      <c r="FL288" s="341"/>
      <c r="FM288" s="227"/>
      <c r="FN288" s="341"/>
      <c r="FO288" s="227"/>
      <c r="FP288" s="351"/>
      <c r="FQ288" s="351"/>
      <c r="FR288" s="351"/>
      <c r="FS288" s="780"/>
      <c r="FT288" s="341">
        <f t="shared" si="818"/>
        <v>0</v>
      </c>
      <c r="FU288" s="228" t="e">
        <f t="shared" si="812"/>
        <v>#DIV/0!</v>
      </c>
      <c r="FV288" s="341"/>
      <c r="FW288" s="351">
        <f t="shared" si="813"/>
        <v>0</v>
      </c>
      <c r="FX288" s="351"/>
      <c r="FY288" s="351"/>
      <c r="FZ288" s="780"/>
      <c r="GA288" s="807"/>
      <c r="GB288" s="607"/>
      <c r="GC288" s="607"/>
      <c r="GD288" s="607"/>
      <c r="GE288" s="607"/>
      <c r="GF288" s="607"/>
      <c r="GG288" s="607"/>
    </row>
    <row r="289" spans="2:189" s="808" customFormat="1" ht="77.25" hidden="1" customHeight="1" x14ac:dyDescent="0.25">
      <c r="B289" s="805" t="s">
        <v>462</v>
      </c>
      <c r="C289" s="314" t="s">
        <v>464</v>
      </c>
      <c r="D289" s="361"/>
      <c r="E289" s="341"/>
      <c r="F289" s="341"/>
      <c r="G289" s="341"/>
      <c r="H289" s="341"/>
      <c r="I289" s="354"/>
      <c r="J289" s="354"/>
      <c r="K289" s="341"/>
      <c r="L289" s="341"/>
      <c r="M289" s="341"/>
      <c r="N289" s="341"/>
      <c r="O289" s="354"/>
      <c r="P289" s="354"/>
      <c r="Q289" s="351"/>
      <c r="R289" s="351"/>
      <c r="S289" s="351"/>
      <c r="T289" s="351"/>
      <c r="U289" s="351"/>
      <c r="V289" s="351"/>
      <c r="W289" s="351"/>
      <c r="X289" s="355"/>
      <c r="Y289" s="355"/>
      <c r="Z289" s="351"/>
      <c r="AA289" s="351"/>
      <c r="AB289" s="351"/>
      <c r="AC289" s="351"/>
      <c r="AD289" s="351"/>
      <c r="AE289" s="351"/>
      <c r="AF289" s="351"/>
      <c r="AG289" s="351"/>
      <c r="AH289" s="351"/>
      <c r="AI289" s="351"/>
      <c r="AJ289" s="351"/>
      <c r="AK289" s="351"/>
      <c r="AL289" s="351"/>
      <c r="AM289" s="315"/>
      <c r="AN289" s="315"/>
      <c r="AO289" s="798"/>
      <c r="AP289" s="315"/>
      <c r="AQ289" s="315"/>
      <c r="AR289" s="356"/>
      <c r="AS289" s="351"/>
      <c r="AT289" s="351"/>
      <c r="AU289" s="351"/>
      <c r="AV289" s="351"/>
      <c r="AW289" s="355"/>
      <c r="AX289" s="355"/>
      <c r="AY289" s="351"/>
      <c r="AZ289" s="351"/>
      <c r="BA289" s="351"/>
      <c r="BB289" s="351"/>
      <c r="BC289" s="351"/>
      <c r="BD289" s="351"/>
      <c r="BE289" s="351"/>
      <c r="BF289" s="355"/>
      <c r="BG289" s="355"/>
      <c r="BH289" s="351"/>
      <c r="BI289" s="351"/>
      <c r="BJ289" s="351"/>
      <c r="BK289" s="803"/>
      <c r="BL289" s="351"/>
      <c r="BM289" s="351"/>
      <c r="BN289" s="351"/>
      <c r="BO289" s="351"/>
      <c r="BP289" s="351"/>
      <c r="BQ289" s="351"/>
      <c r="BR289" s="351"/>
      <c r="BS289" s="351"/>
      <c r="BT289" s="351"/>
      <c r="BU289" s="351"/>
      <c r="BV289" s="351"/>
      <c r="BW289" s="351"/>
      <c r="BX289" s="351"/>
      <c r="BY289" s="351"/>
      <c r="BZ289" s="355"/>
      <c r="CA289" s="355"/>
      <c r="CB289" s="351"/>
      <c r="CC289" s="351"/>
      <c r="CD289" s="351"/>
      <c r="CE289" s="356"/>
      <c r="CF289" s="351"/>
      <c r="CG289" s="351"/>
      <c r="CH289" s="351"/>
      <c r="CI289" s="351"/>
      <c r="CJ289" s="351"/>
      <c r="CK289" s="351"/>
      <c r="CL289" s="355"/>
      <c r="CM289" s="355"/>
      <c r="CN289" s="351"/>
      <c r="CO289" s="355"/>
      <c r="CP289" s="355"/>
      <c r="CQ289" s="351"/>
      <c r="CR289" s="351"/>
      <c r="CS289" s="351"/>
      <c r="CT289" s="351"/>
      <c r="CU289" s="351"/>
      <c r="CV289" s="351"/>
      <c r="CW289" s="351"/>
      <c r="CX289" s="351"/>
      <c r="CY289" s="351"/>
      <c r="CZ289" s="351"/>
      <c r="DA289" s="351"/>
      <c r="DB289" s="351"/>
      <c r="DC289" s="351"/>
      <c r="DD289" s="351"/>
      <c r="DE289" s="351"/>
      <c r="DF289" s="351"/>
      <c r="DG289" s="351"/>
      <c r="DH289" s="351"/>
      <c r="DI289" s="351">
        <f t="shared" si="804"/>
        <v>123726.3</v>
      </c>
      <c r="DJ289" s="351"/>
      <c r="DK289" s="351">
        <v>123726.3</v>
      </c>
      <c r="DL289" s="351"/>
      <c r="DM289" s="223">
        <f t="shared" si="679"/>
        <v>123678.24089</v>
      </c>
      <c r="DN289" s="398">
        <f t="shared" si="680"/>
        <v>0.99961156916516536</v>
      </c>
      <c r="DO289" s="351"/>
      <c r="DP289" s="351">
        <f>DK289-48.05911</f>
        <v>123678.24089</v>
      </c>
      <c r="DQ289" s="351"/>
      <c r="DR289" s="351">
        <f t="shared" si="814"/>
        <v>48.059110000001965</v>
      </c>
      <c r="DS289" s="785">
        <f t="shared" si="696"/>
        <v>3.8843083483464683E-4</v>
      </c>
      <c r="DT289" s="351"/>
      <c r="DU289" s="351">
        <f t="shared" si="810"/>
        <v>48.059110000001965</v>
      </c>
      <c r="DV289" s="351"/>
      <c r="DW289" s="351"/>
      <c r="DX289" s="351">
        <f t="shared" si="811"/>
        <v>123381.46950000001</v>
      </c>
      <c r="DY289" s="228">
        <f t="shared" si="789"/>
        <v>0.99721295714815694</v>
      </c>
      <c r="DZ289" s="351"/>
      <c r="EA289" s="228">
        <v>0</v>
      </c>
      <c r="EB289" s="351">
        <f>123381.4695</f>
        <v>123381.46950000001</v>
      </c>
      <c r="EC289" s="228">
        <f t="shared" si="806"/>
        <v>0.99721295714815694</v>
      </c>
      <c r="ED289" s="351"/>
      <c r="EE289" s="228">
        <v>0</v>
      </c>
      <c r="EF289" s="341">
        <f t="shared" si="766"/>
        <v>344.83049999999639</v>
      </c>
      <c r="EG289" s="227">
        <f t="shared" si="681"/>
        <v>2.7870428518431117E-3</v>
      </c>
      <c r="EH289" s="341">
        <f t="shared" si="807"/>
        <v>0</v>
      </c>
      <c r="EI289" s="341">
        <f t="shared" si="815"/>
        <v>344.83049999999639</v>
      </c>
      <c r="EJ289" s="351"/>
      <c r="EK289" s="341">
        <f t="shared" si="816"/>
        <v>123381.46950000001</v>
      </c>
      <c r="EL289" s="228">
        <f t="shared" si="787"/>
        <v>0.99721295714815694</v>
      </c>
      <c r="EM289" s="227">
        <f t="shared" ref="EM289:EM294" si="822">EK289/DM289</f>
        <v>0.99760045592608371</v>
      </c>
      <c r="EN289" s="228"/>
      <c r="EO289" s="228"/>
      <c r="EP289" s="228"/>
      <c r="EQ289" s="228"/>
      <c r="ER289" s="228"/>
      <c r="ES289" s="341"/>
      <c r="ET289" s="312"/>
      <c r="EU289" s="341">
        <v>123381.46950000001</v>
      </c>
      <c r="EV289" s="385">
        <f t="shared" si="808"/>
        <v>0.99721295714815694</v>
      </c>
      <c r="EW289" s="307"/>
      <c r="EX289" s="312"/>
      <c r="EY289" s="351">
        <f t="shared" si="767"/>
        <v>344.83049999999639</v>
      </c>
      <c r="EZ289" s="228">
        <f t="shared" si="739"/>
        <v>2.7870428518431117E-3</v>
      </c>
      <c r="FA289" s="351">
        <f t="shared" si="779"/>
        <v>0</v>
      </c>
      <c r="FB289" s="351">
        <f t="shared" si="817"/>
        <v>344.83049999999639</v>
      </c>
      <c r="FC289" s="351"/>
      <c r="FD289" s="341">
        <f t="shared" si="809"/>
        <v>0</v>
      </c>
      <c r="FE289" s="312">
        <f t="shared" si="820"/>
        <v>0</v>
      </c>
      <c r="FF289" s="806"/>
      <c r="FG289" s="312"/>
      <c r="FH289" s="341">
        <v>0</v>
      </c>
      <c r="FI289" s="312">
        <f t="shared" si="821"/>
        <v>0</v>
      </c>
      <c r="FJ289" s="351"/>
      <c r="FK289" s="351"/>
      <c r="FL289" s="341"/>
      <c r="FM289" s="227">
        <f t="shared" ref="FM289:FM294" si="823">FL289/DI289</f>
        <v>0</v>
      </c>
      <c r="FN289" s="341"/>
      <c r="FO289" s="227" t="e">
        <f t="shared" ref="FO289:FO294" si="824">FN289/DJ289</f>
        <v>#DIV/0!</v>
      </c>
      <c r="FP289" s="351"/>
      <c r="FQ289" s="351"/>
      <c r="FR289" s="351"/>
      <c r="FS289" s="780"/>
      <c r="FT289" s="341">
        <f t="shared" si="818"/>
        <v>0</v>
      </c>
      <c r="FU289" s="228">
        <f t="shared" si="812"/>
        <v>0</v>
      </c>
      <c r="FV289" s="341"/>
      <c r="FW289" s="351">
        <f t="shared" si="813"/>
        <v>0</v>
      </c>
      <c r="FX289" s="351"/>
      <c r="FY289" s="351"/>
      <c r="FZ289" s="780"/>
      <c r="GA289" s="807"/>
      <c r="GB289" s="607"/>
      <c r="GC289" s="607"/>
      <c r="GD289" s="607"/>
      <c r="GE289" s="607"/>
      <c r="GF289" s="607"/>
      <c r="GG289" s="607"/>
    </row>
    <row r="290" spans="2:189" s="808" customFormat="1" ht="99.75" hidden="1" customHeight="1" thickBot="1" x14ac:dyDescent="0.3">
      <c r="B290" s="805" t="s">
        <v>465</v>
      </c>
      <c r="C290" s="809" t="s">
        <v>466</v>
      </c>
      <c r="D290" s="810"/>
      <c r="E290" s="811"/>
      <c r="F290" s="811"/>
      <c r="G290" s="811"/>
      <c r="H290" s="811"/>
      <c r="I290" s="812"/>
      <c r="J290" s="812"/>
      <c r="K290" s="811"/>
      <c r="L290" s="811"/>
      <c r="M290" s="811"/>
      <c r="N290" s="811"/>
      <c r="O290" s="812"/>
      <c r="P290" s="812"/>
      <c r="Q290" s="813"/>
      <c r="R290" s="813"/>
      <c r="S290" s="813"/>
      <c r="T290" s="813"/>
      <c r="U290" s="813"/>
      <c r="V290" s="813"/>
      <c r="W290" s="813"/>
      <c r="X290" s="814"/>
      <c r="Y290" s="814"/>
      <c r="Z290" s="813"/>
      <c r="AA290" s="813"/>
      <c r="AB290" s="813"/>
      <c r="AC290" s="813"/>
      <c r="AD290" s="813"/>
      <c r="AE290" s="813"/>
      <c r="AF290" s="813"/>
      <c r="AG290" s="813"/>
      <c r="AH290" s="813"/>
      <c r="AI290" s="813"/>
      <c r="AJ290" s="813"/>
      <c r="AK290" s="813"/>
      <c r="AL290" s="813"/>
      <c r="AM290" s="815"/>
      <c r="AN290" s="815"/>
      <c r="AO290" s="816"/>
      <c r="AP290" s="815"/>
      <c r="AQ290" s="815"/>
      <c r="AR290" s="817"/>
      <c r="AS290" s="813"/>
      <c r="AT290" s="813"/>
      <c r="AU290" s="813"/>
      <c r="AV290" s="813"/>
      <c r="AW290" s="814"/>
      <c r="AX290" s="814"/>
      <c r="AY290" s="813"/>
      <c r="AZ290" s="813"/>
      <c r="BA290" s="813"/>
      <c r="BB290" s="813"/>
      <c r="BC290" s="813"/>
      <c r="BD290" s="813"/>
      <c r="BE290" s="813"/>
      <c r="BF290" s="814"/>
      <c r="BG290" s="814"/>
      <c r="BH290" s="813"/>
      <c r="BI290" s="813"/>
      <c r="BJ290" s="813"/>
      <c r="BK290" s="818"/>
      <c r="BL290" s="813"/>
      <c r="BM290" s="813"/>
      <c r="BN290" s="813"/>
      <c r="BO290" s="813"/>
      <c r="BP290" s="813"/>
      <c r="BQ290" s="813"/>
      <c r="BR290" s="813"/>
      <c r="BS290" s="813"/>
      <c r="BT290" s="813"/>
      <c r="BU290" s="813"/>
      <c r="BV290" s="813"/>
      <c r="BW290" s="813"/>
      <c r="BX290" s="813"/>
      <c r="BY290" s="813"/>
      <c r="BZ290" s="814"/>
      <c r="CA290" s="814"/>
      <c r="CB290" s="813"/>
      <c r="CC290" s="813"/>
      <c r="CD290" s="813"/>
      <c r="CE290" s="817"/>
      <c r="CF290" s="813"/>
      <c r="CG290" s="813"/>
      <c r="CH290" s="813"/>
      <c r="CI290" s="813"/>
      <c r="CJ290" s="813"/>
      <c r="CK290" s="813"/>
      <c r="CL290" s="814"/>
      <c r="CM290" s="814"/>
      <c r="CN290" s="813"/>
      <c r="CO290" s="814"/>
      <c r="CP290" s="814"/>
      <c r="CQ290" s="813"/>
      <c r="CR290" s="813"/>
      <c r="CS290" s="813"/>
      <c r="CT290" s="813"/>
      <c r="CU290" s="813"/>
      <c r="CV290" s="813"/>
      <c r="CW290" s="813"/>
      <c r="CX290" s="813"/>
      <c r="CY290" s="813"/>
      <c r="CZ290" s="813"/>
      <c r="DA290" s="813"/>
      <c r="DB290" s="813"/>
      <c r="DC290" s="813"/>
      <c r="DD290" s="813"/>
      <c r="DE290" s="813"/>
      <c r="DF290" s="813"/>
      <c r="DG290" s="813"/>
      <c r="DH290" s="813"/>
      <c r="DI290" s="813">
        <f t="shared" si="804"/>
        <v>1896</v>
      </c>
      <c r="DJ290" s="813"/>
      <c r="DK290" s="813">
        <v>1896</v>
      </c>
      <c r="DL290" s="813"/>
      <c r="DM290" s="679">
        <f t="shared" si="679"/>
        <v>1896</v>
      </c>
      <c r="DN290" s="819">
        <f t="shared" si="680"/>
        <v>1</v>
      </c>
      <c r="DO290" s="813"/>
      <c r="DP290" s="813">
        <f>DK290</f>
        <v>1896</v>
      </c>
      <c r="DQ290" s="813"/>
      <c r="DR290" s="813">
        <f t="shared" si="814"/>
        <v>0</v>
      </c>
      <c r="DS290" s="820">
        <f t="shared" si="696"/>
        <v>0</v>
      </c>
      <c r="DT290" s="813"/>
      <c r="DU290" s="813">
        <f t="shared" si="810"/>
        <v>0</v>
      </c>
      <c r="DV290" s="813"/>
      <c r="DW290" s="813"/>
      <c r="DX290" s="351">
        <f t="shared" si="811"/>
        <v>1896</v>
      </c>
      <c r="DY290" s="458">
        <f t="shared" si="789"/>
        <v>1</v>
      </c>
      <c r="DZ290" s="813"/>
      <c r="EA290" s="458">
        <v>0</v>
      </c>
      <c r="EB290" s="813">
        <v>1896</v>
      </c>
      <c r="EC290" s="228">
        <f t="shared" si="806"/>
        <v>1</v>
      </c>
      <c r="ED290" s="813"/>
      <c r="EE290" s="458">
        <v>0</v>
      </c>
      <c r="EF290" s="811">
        <f t="shared" si="766"/>
        <v>0</v>
      </c>
      <c r="EG290" s="227">
        <f t="shared" si="681"/>
        <v>0</v>
      </c>
      <c r="EH290" s="341">
        <f t="shared" si="807"/>
        <v>0</v>
      </c>
      <c r="EI290" s="341">
        <f t="shared" si="815"/>
        <v>0</v>
      </c>
      <c r="EJ290" s="813"/>
      <c r="EK290" s="811">
        <f t="shared" si="816"/>
        <v>1896</v>
      </c>
      <c r="EL290" s="458">
        <f t="shared" si="787"/>
        <v>1</v>
      </c>
      <c r="EM290" s="459">
        <f t="shared" si="822"/>
        <v>1</v>
      </c>
      <c r="EN290" s="458"/>
      <c r="EO290" s="458"/>
      <c r="EP290" s="458"/>
      <c r="EQ290" s="458"/>
      <c r="ER290" s="458"/>
      <c r="ES290" s="811"/>
      <c r="ET290" s="821"/>
      <c r="EU290" s="811">
        <f>DK290</f>
        <v>1896</v>
      </c>
      <c r="EV290" s="385">
        <f t="shared" si="808"/>
        <v>1</v>
      </c>
      <c r="EW290" s="813"/>
      <c r="EX290" s="821"/>
      <c r="EY290" s="813">
        <f t="shared" si="767"/>
        <v>0</v>
      </c>
      <c r="EZ290" s="228">
        <f t="shared" si="739"/>
        <v>0</v>
      </c>
      <c r="FA290" s="351">
        <f t="shared" si="779"/>
        <v>0</v>
      </c>
      <c r="FB290" s="351">
        <f t="shared" si="817"/>
        <v>0</v>
      </c>
      <c r="FC290" s="813"/>
      <c r="FD290" s="341">
        <f t="shared" si="809"/>
        <v>1896</v>
      </c>
      <c r="FE290" s="821">
        <f t="shared" si="820"/>
        <v>1</v>
      </c>
      <c r="FF290" s="822"/>
      <c r="FG290" s="821"/>
      <c r="FH290" s="341">
        <v>1896</v>
      </c>
      <c r="FI290" s="821">
        <f t="shared" si="821"/>
        <v>1</v>
      </c>
      <c r="FJ290" s="813"/>
      <c r="FK290" s="813"/>
      <c r="FL290" s="811"/>
      <c r="FM290" s="459">
        <f t="shared" si="823"/>
        <v>0</v>
      </c>
      <c r="FN290" s="811"/>
      <c r="FO290" s="459" t="e">
        <f t="shared" si="824"/>
        <v>#DIV/0!</v>
      </c>
      <c r="FP290" s="811"/>
      <c r="FQ290" s="813"/>
      <c r="FR290" s="813"/>
      <c r="FS290" s="823"/>
      <c r="FT290" s="824">
        <f t="shared" si="818"/>
        <v>0</v>
      </c>
      <c r="FU290" s="825">
        <f t="shared" si="812"/>
        <v>0</v>
      </c>
      <c r="FV290" s="826"/>
      <c r="FW290" s="827">
        <f t="shared" si="813"/>
        <v>0</v>
      </c>
      <c r="FX290" s="827"/>
      <c r="FY290" s="827"/>
      <c r="FZ290" s="828"/>
      <c r="GA290" s="829"/>
      <c r="GB290" s="607"/>
      <c r="GC290" s="607"/>
      <c r="GD290" s="607"/>
      <c r="GE290" s="607"/>
      <c r="GF290" s="607"/>
      <c r="GG290" s="607"/>
    </row>
    <row r="291" spans="2:189" s="848" customFormat="1" ht="59.25" customHeight="1" thickBot="1" x14ac:dyDescent="0.35">
      <c r="B291" s="830" t="s">
        <v>86</v>
      </c>
      <c r="C291" s="831" t="s">
        <v>467</v>
      </c>
      <c r="D291" s="832"/>
      <c r="E291" s="833"/>
      <c r="F291" s="833"/>
      <c r="G291" s="833"/>
      <c r="H291" s="833"/>
      <c r="I291" s="833"/>
      <c r="J291" s="833"/>
      <c r="K291" s="833"/>
      <c r="L291" s="833"/>
      <c r="M291" s="833"/>
      <c r="N291" s="833"/>
      <c r="O291" s="833"/>
      <c r="P291" s="833"/>
      <c r="Q291" s="834"/>
      <c r="R291" s="834"/>
      <c r="S291" s="834"/>
      <c r="T291" s="834"/>
      <c r="U291" s="834"/>
      <c r="V291" s="834"/>
      <c r="W291" s="834"/>
      <c r="X291" s="834"/>
      <c r="Y291" s="834"/>
      <c r="Z291" s="834"/>
      <c r="AA291" s="834"/>
      <c r="AB291" s="834"/>
      <c r="AC291" s="834"/>
      <c r="AD291" s="834"/>
      <c r="AE291" s="834"/>
      <c r="AF291" s="834"/>
      <c r="AG291" s="834"/>
      <c r="AH291" s="834"/>
      <c r="AI291" s="834"/>
      <c r="AJ291" s="834"/>
      <c r="AK291" s="835"/>
      <c r="AL291" s="835"/>
      <c r="AM291" s="836"/>
      <c r="AN291" s="836"/>
      <c r="AO291" s="837"/>
      <c r="AP291" s="834"/>
      <c r="AQ291" s="834"/>
      <c r="AR291" s="835"/>
      <c r="AS291" s="834"/>
      <c r="AT291" s="834"/>
      <c r="AU291" s="834"/>
      <c r="AV291" s="834"/>
      <c r="AW291" s="834"/>
      <c r="AX291" s="834"/>
      <c r="AY291" s="834"/>
      <c r="AZ291" s="834"/>
      <c r="BA291" s="834"/>
      <c r="BB291" s="834"/>
      <c r="BC291" s="834"/>
      <c r="BD291" s="834"/>
      <c r="BE291" s="834"/>
      <c r="BF291" s="834"/>
      <c r="BG291" s="834"/>
      <c r="BH291" s="834"/>
      <c r="BI291" s="834"/>
      <c r="BJ291" s="834"/>
      <c r="BK291" s="838"/>
      <c r="BL291" s="835"/>
      <c r="BM291" s="835"/>
      <c r="BN291" s="835"/>
      <c r="BO291" s="835"/>
      <c r="BP291" s="835"/>
      <c r="BQ291" s="835"/>
      <c r="BR291" s="835"/>
      <c r="BS291" s="835"/>
      <c r="BT291" s="835"/>
      <c r="BU291" s="835"/>
      <c r="BV291" s="834"/>
      <c r="BW291" s="834"/>
      <c r="BX291" s="834"/>
      <c r="BY291" s="834"/>
      <c r="BZ291" s="834"/>
      <c r="CA291" s="834"/>
      <c r="CB291" s="834"/>
      <c r="CC291" s="834"/>
      <c r="CD291" s="834"/>
      <c r="CE291" s="835"/>
      <c r="CF291" s="835"/>
      <c r="CG291" s="834"/>
      <c r="CH291" s="834"/>
      <c r="CI291" s="834"/>
      <c r="CJ291" s="834"/>
      <c r="CK291" s="834"/>
      <c r="CL291" s="834"/>
      <c r="CM291" s="834"/>
      <c r="CN291" s="834"/>
      <c r="CO291" s="834"/>
      <c r="CP291" s="834"/>
      <c r="CQ291" s="834"/>
      <c r="CR291" s="834"/>
      <c r="CS291" s="834"/>
      <c r="CT291" s="834"/>
      <c r="CU291" s="834"/>
      <c r="CV291" s="834"/>
      <c r="CW291" s="834">
        <f>CX291</f>
        <v>0</v>
      </c>
      <c r="CX291" s="834">
        <v>0</v>
      </c>
      <c r="CY291" s="834"/>
      <c r="CZ291" s="834"/>
      <c r="DA291" s="834"/>
      <c r="DB291" s="834"/>
      <c r="DC291" s="834"/>
      <c r="DD291" s="834"/>
      <c r="DE291" s="834"/>
      <c r="DF291" s="834">
        <f t="shared" ref="DF291" si="825">DG291+DH291</f>
        <v>0</v>
      </c>
      <c r="DG291" s="834">
        <f>DJ291-CX291</f>
        <v>0</v>
      </c>
      <c r="DH291" s="834"/>
      <c r="DI291" s="834">
        <f>DJ291+DK291</f>
        <v>61785</v>
      </c>
      <c r="DJ291" s="834">
        <f t="shared" ref="DJ291:DL291" si="826">DJ292</f>
        <v>0</v>
      </c>
      <c r="DK291" s="834">
        <f t="shared" si="826"/>
        <v>61785</v>
      </c>
      <c r="DL291" s="834">
        <f t="shared" si="826"/>
        <v>0</v>
      </c>
      <c r="DM291" s="834">
        <f t="shared" si="679"/>
        <v>48236.170400000003</v>
      </c>
      <c r="DN291" s="839">
        <f t="shared" si="680"/>
        <v>0.78071004936473254</v>
      </c>
      <c r="DO291" s="834">
        <f>DO292</f>
        <v>0</v>
      </c>
      <c r="DP291" s="834">
        <f t="shared" ref="DP291:DQ291" si="827">DP292</f>
        <v>48236.170400000003</v>
      </c>
      <c r="DQ291" s="834">
        <f t="shared" si="827"/>
        <v>0</v>
      </c>
      <c r="DR291" s="840">
        <f t="shared" si="814"/>
        <v>13548.829599999997</v>
      </c>
      <c r="DS291" s="841">
        <f t="shared" si="696"/>
        <v>0.21928995063526741</v>
      </c>
      <c r="DT291" s="834"/>
      <c r="DU291" s="834">
        <f>DU292</f>
        <v>13548.829599999997</v>
      </c>
      <c r="DV291" s="834"/>
      <c r="DW291" s="834"/>
      <c r="DX291" s="834">
        <f>EB291</f>
        <v>61785</v>
      </c>
      <c r="DY291" s="726">
        <f t="shared" si="789"/>
        <v>1</v>
      </c>
      <c r="DZ291" s="834"/>
      <c r="EA291" s="726">
        <v>0</v>
      </c>
      <c r="EB291" s="834">
        <f>EB292</f>
        <v>61785</v>
      </c>
      <c r="EC291" s="726">
        <f t="shared" si="806"/>
        <v>1</v>
      </c>
      <c r="ED291" s="834"/>
      <c r="EE291" s="726">
        <v>0</v>
      </c>
      <c r="EF291" s="833">
        <f t="shared" si="766"/>
        <v>0</v>
      </c>
      <c r="EG291" s="227">
        <f t="shared" si="681"/>
        <v>0</v>
      </c>
      <c r="EH291" s="833">
        <f>EH292</f>
        <v>0</v>
      </c>
      <c r="EI291" s="833">
        <f>EI292</f>
        <v>0</v>
      </c>
      <c r="EJ291" s="834">
        <f>EJ292</f>
        <v>0</v>
      </c>
      <c r="EK291" s="833">
        <f t="shared" si="816"/>
        <v>61785</v>
      </c>
      <c r="EL291" s="726">
        <f t="shared" si="787"/>
        <v>1</v>
      </c>
      <c r="EM291" s="726">
        <f t="shared" si="822"/>
        <v>1.2808852669614086</v>
      </c>
      <c r="EN291" s="726"/>
      <c r="EO291" s="726"/>
      <c r="EP291" s="726"/>
      <c r="EQ291" s="726"/>
      <c r="ER291" s="726"/>
      <c r="ES291" s="833">
        <f>ES292</f>
        <v>0</v>
      </c>
      <c r="ET291" s="726">
        <f>ET292</f>
        <v>0</v>
      </c>
      <c r="EU291" s="833">
        <f>EU292</f>
        <v>61785</v>
      </c>
      <c r="EV291" s="726">
        <f t="shared" si="808"/>
        <v>1</v>
      </c>
      <c r="EW291" s="834">
        <f>EW292</f>
        <v>0</v>
      </c>
      <c r="EX291" s="726">
        <f>EX292</f>
        <v>0</v>
      </c>
      <c r="EY291" s="834">
        <f t="shared" si="767"/>
        <v>0</v>
      </c>
      <c r="EZ291" s="726">
        <f t="shared" si="739"/>
        <v>0</v>
      </c>
      <c r="FA291" s="834">
        <f>FA292</f>
        <v>0</v>
      </c>
      <c r="FB291" s="834">
        <f>FB292</f>
        <v>0</v>
      </c>
      <c r="FC291" s="834">
        <f>FC292</f>
        <v>0</v>
      </c>
      <c r="FD291" s="833">
        <f t="shared" si="809"/>
        <v>61785</v>
      </c>
      <c r="FE291" s="726">
        <f t="shared" si="820"/>
        <v>1</v>
      </c>
      <c r="FF291" s="842"/>
      <c r="FG291" s="726"/>
      <c r="FH291" s="833">
        <f>FH292</f>
        <v>61785</v>
      </c>
      <c r="FI291" s="726">
        <f t="shared" si="821"/>
        <v>1</v>
      </c>
      <c r="FJ291" s="834"/>
      <c r="FK291" s="834"/>
      <c r="FL291" s="833">
        <f>FP291</f>
        <v>2749.92</v>
      </c>
      <c r="FM291" s="726">
        <f t="shared" si="823"/>
        <v>4.4507890264627335E-2</v>
      </c>
      <c r="FN291" s="833"/>
      <c r="FO291" s="726" t="e">
        <f t="shared" si="824"/>
        <v>#DIV/0!</v>
      </c>
      <c r="FP291" s="833">
        <f>FP292</f>
        <v>2749.92</v>
      </c>
      <c r="FQ291" s="726">
        <f>FP291/DK291</f>
        <v>4.4507890264627335E-2</v>
      </c>
      <c r="FR291" s="834"/>
      <c r="FS291" s="843"/>
      <c r="FT291" s="844">
        <f>FW291</f>
        <v>0</v>
      </c>
      <c r="FU291" s="496">
        <f>FT291/EK291</f>
        <v>0</v>
      </c>
      <c r="FV291" s="842"/>
      <c r="FW291" s="842">
        <f>FW292</f>
        <v>0</v>
      </c>
      <c r="FX291" s="845">
        <f>FW291/DS291</f>
        <v>0</v>
      </c>
      <c r="FY291" s="846"/>
      <c r="FZ291" s="843"/>
      <c r="GA291" s="847"/>
    </row>
    <row r="292" spans="2:189" s="462" customFormat="1" ht="187.5" customHeight="1" thickBot="1" x14ac:dyDescent="0.35">
      <c r="B292" s="849" t="s">
        <v>94</v>
      </c>
      <c r="C292" s="850" t="s">
        <v>468</v>
      </c>
      <c r="D292" s="463"/>
      <c r="E292" s="464"/>
      <c r="F292" s="464"/>
      <c r="G292" s="464"/>
      <c r="H292" s="464"/>
      <c r="I292" s="464"/>
      <c r="J292" s="464"/>
      <c r="K292" s="464"/>
      <c r="L292" s="464"/>
      <c r="M292" s="464"/>
      <c r="N292" s="464"/>
      <c r="O292" s="464"/>
      <c r="P292" s="464"/>
      <c r="Q292" s="465"/>
      <c r="R292" s="465"/>
      <c r="S292" s="465"/>
      <c r="T292" s="465"/>
      <c r="U292" s="465"/>
      <c r="V292" s="465"/>
      <c r="W292" s="465"/>
      <c r="X292" s="465"/>
      <c r="Y292" s="465"/>
      <c r="Z292" s="465"/>
      <c r="AA292" s="465"/>
      <c r="AB292" s="465"/>
      <c r="AC292" s="465"/>
      <c r="AD292" s="465"/>
      <c r="AE292" s="465"/>
      <c r="AF292" s="465"/>
      <c r="AG292" s="465"/>
      <c r="AH292" s="465"/>
      <c r="AI292" s="465"/>
      <c r="AJ292" s="465"/>
      <c r="AK292" s="466"/>
      <c r="AL292" s="466"/>
      <c r="AM292" s="467"/>
      <c r="AN292" s="467"/>
      <c r="AO292" s="468"/>
      <c r="AP292" s="465"/>
      <c r="AQ292" s="465"/>
      <c r="AR292" s="466"/>
      <c r="AS292" s="465"/>
      <c r="AT292" s="465"/>
      <c r="AU292" s="465"/>
      <c r="AV292" s="465"/>
      <c r="AW292" s="465"/>
      <c r="AX292" s="465"/>
      <c r="AY292" s="465"/>
      <c r="AZ292" s="465"/>
      <c r="BA292" s="465"/>
      <c r="BB292" s="465"/>
      <c r="BC292" s="465"/>
      <c r="BD292" s="465"/>
      <c r="BE292" s="465"/>
      <c r="BF292" s="465"/>
      <c r="BG292" s="465"/>
      <c r="BH292" s="465"/>
      <c r="BI292" s="465"/>
      <c r="BJ292" s="465"/>
      <c r="BK292" s="469"/>
      <c r="BL292" s="466"/>
      <c r="BM292" s="466"/>
      <c r="BN292" s="466"/>
      <c r="BO292" s="466"/>
      <c r="BP292" s="466"/>
      <c r="BQ292" s="466"/>
      <c r="BR292" s="466"/>
      <c r="BS292" s="466"/>
      <c r="BT292" s="466"/>
      <c r="BU292" s="466"/>
      <c r="BV292" s="465"/>
      <c r="BW292" s="465"/>
      <c r="BX292" s="465"/>
      <c r="BY292" s="465"/>
      <c r="BZ292" s="465"/>
      <c r="CA292" s="465"/>
      <c r="CB292" s="465"/>
      <c r="CC292" s="465"/>
      <c r="CD292" s="465"/>
      <c r="CE292" s="466"/>
      <c r="CF292" s="466"/>
      <c r="CG292" s="465"/>
      <c r="CH292" s="465"/>
      <c r="CI292" s="465"/>
      <c r="CJ292" s="465"/>
      <c r="CK292" s="465"/>
      <c r="CL292" s="465"/>
      <c r="CM292" s="465"/>
      <c r="CN292" s="465"/>
      <c r="CO292" s="465"/>
      <c r="CP292" s="465"/>
      <c r="CQ292" s="465"/>
      <c r="CR292" s="465"/>
      <c r="CS292" s="465"/>
      <c r="CT292" s="465"/>
      <c r="CU292" s="465"/>
      <c r="CV292" s="465"/>
      <c r="CW292" s="465">
        <f>CX292</f>
        <v>0</v>
      </c>
      <c r="CX292" s="465">
        <v>0</v>
      </c>
      <c r="CY292" s="465"/>
      <c r="CZ292" s="465"/>
      <c r="DA292" s="465"/>
      <c r="DB292" s="465"/>
      <c r="DC292" s="465"/>
      <c r="DD292" s="465"/>
      <c r="DE292" s="465"/>
      <c r="DF292" s="465">
        <f>DF291</f>
        <v>0</v>
      </c>
      <c r="DG292" s="465">
        <f>DG291</f>
        <v>0</v>
      </c>
      <c r="DH292" s="465"/>
      <c r="DI292" s="465">
        <f>DK292</f>
        <v>61785</v>
      </c>
      <c r="DJ292" s="465">
        <v>0</v>
      </c>
      <c r="DK292" s="465">
        <v>61785</v>
      </c>
      <c r="DL292" s="465">
        <v>0</v>
      </c>
      <c r="DM292" s="465">
        <f t="shared" si="679"/>
        <v>48236.170400000003</v>
      </c>
      <c r="DN292" s="851">
        <f t="shared" si="680"/>
        <v>0.78071004936473254</v>
      </c>
      <c r="DO292" s="465">
        <v>0</v>
      </c>
      <c r="DP292" s="465">
        <v>48236.170400000003</v>
      </c>
      <c r="DQ292" s="465">
        <v>0</v>
      </c>
      <c r="DR292" s="852">
        <f t="shared" si="814"/>
        <v>13548.829599999997</v>
      </c>
      <c r="DS292" s="853">
        <f t="shared" si="696"/>
        <v>0.21928995063526741</v>
      </c>
      <c r="DT292" s="465"/>
      <c r="DU292" s="465">
        <f>DK292-DP292</f>
        <v>13548.829599999997</v>
      </c>
      <c r="DV292" s="465"/>
      <c r="DW292" s="465"/>
      <c r="DX292" s="465">
        <f>DZ292+EB292+ED292</f>
        <v>61785</v>
      </c>
      <c r="DY292" s="473">
        <f t="shared" si="789"/>
        <v>1</v>
      </c>
      <c r="DZ292" s="465"/>
      <c r="EA292" s="473">
        <v>0</v>
      </c>
      <c r="EB292" s="465">
        <f>DK292</f>
        <v>61785</v>
      </c>
      <c r="EC292" s="473">
        <f t="shared" si="806"/>
        <v>1</v>
      </c>
      <c r="ED292" s="465"/>
      <c r="EE292" s="473">
        <v>0</v>
      </c>
      <c r="EF292" s="464">
        <f t="shared" si="766"/>
        <v>0</v>
      </c>
      <c r="EG292" s="227">
        <f t="shared" si="681"/>
        <v>0</v>
      </c>
      <c r="EH292" s="464">
        <v>0</v>
      </c>
      <c r="EI292" s="464">
        <f>DK292-EB292</f>
        <v>0</v>
      </c>
      <c r="EJ292" s="465">
        <v>0</v>
      </c>
      <c r="EK292" s="464">
        <f t="shared" si="816"/>
        <v>61785</v>
      </c>
      <c r="EL292" s="473">
        <f t="shared" si="787"/>
        <v>1</v>
      </c>
      <c r="EM292" s="473">
        <f t="shared" si="822"/>
        <v>1.2808852669614086</v>
      </c>
      <c r="EN292" s="473"/>
      <c r="EO292" s="473"/>
      <c r="EP292" s="473"/>
      <c r="EQ292" s="473"/>
      <c r="ER292" s="473"/>
      <c r="ES292" s="464">
        <v>0</v>
      </c>
      <c r="ET292" s="473">
        <v>0</v>
      </c>
      <c r="EU292" s="464">
        <v>61785</v>
      </c>
      <c r="EV292" s="473">
        <f t="shared" si="808"/>
        <v>1</v>
      </c>
      <c r="EW292" s="465">
        <v>0</v>
      </c>
      <c r="EX292" s="473">
        <v>0</v>
      </c>
      <c r="EY292" s="465">
        <f t="shared" si="767"/>
        <v>0</v>
      </c>
      <c r="EZ292" s="473">
        <f t="shared" si="739"/>
        <v>0</v>
      </c>
      <c r="FA292" s="465">
        <v>0</v>
      </c>
      <c r="FB292" s="465">
        <f>DK292-EU292</f>
        <v>0</v>
      </c>
      <c r="FC292" s="465">
        <v>0</v>
      </c>
      <c r="FD292" s="464">
        <f t="shared" si="809"/>
        <v>61785</v>
      </c>
      <c r="FE292" s="473">
        <f t="shared" si="820"/>
        <v>1</v>
      </c>
      <c r="FF292" s="464"/>
      <c r="FG292" s="473"/>
      <c r="FH292" s="464">
        <v>61785</v>
      </c>
      <c r="FI292" s="473">
        <f t="shared" si="821"/>
        <v>1</v>
      </c>
      <c r="FJ292" s="465"/>
      <c r="FK292" s="465"/>
      <c r="FL292" s="464">
        <f>FP292</f>
        <v>2749.92</v>
      </c>
      <c r="FM292" s="473">
        <f t="shared" si="823"/>
        <v>4.4507890264627335E-2</v>
      </c>
      <c r="FN292" s="464"/>
      <c r="FO292" s="473" t="e">
        <f t="shared" si="824"/>
        <v>#DIV/0!</v>
      </c>
      <c r="FP292" s="464">
        <v>2749.92</v>
      </c>
      <c r="FQ292" s="473">
        <f>FP292/DK292</f>
        <v>4.4507890264627335E-2</v>
      </c>
      <c r="FR292" s="465"/>
      <c r="FS292" s="854"/>
      <c r="FT292" s="855">
        <f>FW292</f>
        <v>0</v>
      </c>
      <c r="FU292" s="496">
        <f t="shared" ref="FU292:FU304" si="828">FT292/EK292</f>
        <v>0</v>
      </c>
      <c r="FV292" s="856"/>
      <c r="FW292" s="856">
        <f>EU292-EB292</f>
        <v>0</v>
      </c>
      <c r="FX292" s="473">
        <f>FW292/DS292</f>
        <v>0</v>
      </c>
      <c r="FY292" s="465"/>
      <c r="FZ292" s="854"/>
      <c r="GA292" s="857"/>
    </row>
    <row r="293" spans="2:189" s="848" customFormat="1" ht="34.5" customHeight="1" thickBot="1" x14ac:dyDescent="0.35">
      <c r="B293" s="830" t="s">
        <v>87</v>
      </c>
      <c r="C293" s="831" t="s">
        <v>469</v>
      </c>
      <c r="D293" s="832"/>
      <c r="E293" s="833"/>
      <c r="F293" s="833"/>
      <c r="G293" s="833"/>
      <c r="H293" s="833"/>
      <c r="I293" s="833"/>
      <c r="J293" s="833"/>
      <c r="K293" s="833"/>
      <c r="L293" s="833"/>
      <c r="M293" s="833"/>
      <c r="N293" s="833"/>
      <c r="O293" s="833"/>
      <c r="P293" s="833"/>
      <c r="Q293" s="834"/>
      <c r="R293" s="834"/>
      <c r="S293" s="834"/>
      <c r="T293" s="834"/>
      <c r="U293" s="834"/>
      <c r="V293" s="834"/>
      <c r="W293" s="834"/>
      <c r="X293" s="834"/>
      <c r="Y293" s="834"/>
      <c r="Z293" s="834"/>
      <c r="AA293" s="834"/>
      <c r="AB293" s="834"/>
      <c r="AC293" s="834"/>
      <c r="AD293" s="834"/>
      <c r="AE293" s="834"/>
      <c r="AF293" s="834"/>
      <c r="AG293" s="834"/>
      <c r="AH293" s="834"/>
      <c r="AI293" s="834"/>
      <c r="AJ293" s="834"/>
      <c r="AK293" s="835"/>
      <c r="AL293" s="835"/>
      <c r="AM293" s="836"/>
      <c r="AN293" s="836"/>
      <c r="AO293" s="837"/>
      <c r="AP293" s="834"/>
      <c r="AQ293" s="834"/>
      <c r="AR293" s="835"/>
      <c r="AS293" s="834"/>
      <c r="AT293" s="834"/>
      <c r="AU293" s="834"/>
      <c r="AV293" s="834"/>
      <c r="AW293" s="834"/>
      <c r="AX293" s="834"/>
      <c r="AY293" s="834"/>
      <c r="AZ293" s="834"/>
      <c r="BA293" s="834"/>
      <c r="BB293" s="834"/>
      <c r="BC293" s="834"/>
      <c r="BD293" s="834"/>
      <c r="BE293" s="834"/>
      <c r="BF293" s="834"/>
      <c r="BG293" s="834"/>
      <c r="BH293" s="834"/>
      <c r="BI293" s="834"/>
      <c r="BJ293" s="834"/>
      <c r="BK293" s="838"/>
      <c r="BL293" s="835"/>
      <c r="BM293" s="835"/>
      <c r="BN293" s="835"/>
      <c r="BO293" s="835"/>
      <c r="BP293" s="835"/>
      <c r="BQ293" s="835"/>
      <c r="BR293" s="835"/>
      <c r="BS293" s="835"/>
      <c r="BT293" s="835"/>
      <c r="BU293" s="835"/>
      <c r="BV293" s="834"/>
      <c r="BW293" s="834"/>
      <c r="BX293" s="834"/>
      <c r="BY293" s="834"/>
      <c r="BZ293" s="834"/>
      <c r="CA293" s="834"/>
      <c r="CB293" s="834"/>
      <c r="CC293" s="834"/>
      <c r="CD293" s="834"/>
      <c r="CE293" s="835"/>
      <c r="CF293" s="835"/>
      <c r="CG293" s="834"/>
      <c r="CH293" s="834"/>
      <c r="CI293" s="834"/>
      <c r="CJ293" s="834"/>
      <c r="CK293" s="834"/>
      <c r="CL293" s="834"/>
      <c r="CM293" s="834"/>
      <c r="CN293" s="834"/>
      <c r="CO293" s="834"/>
      <c r="CP293" s="834"/>
      <c r="CQ293" s="834"/>
      <c r="CR293" s="834"/>
      <c r="CS293" s="834"/>
      <c r="CT293" s="834"/>
      <c r="CU293" s="834"/>
      <c r="CV293" s="834"/>
      <c r="CW293" s="834">
        <f>CX293+CY293</f>
        <v>0</v>
      </c>
      <c r="CX293" s="834">
        <f>CX294</f>
        <v>0</v>
      </c>
      <c r="CY293" s="834">
        <v>0</v>
      </c>
      <c r="CZ293" s="834"/>
      <c r="DA293" s="834"/>
      <c r="DB293" s="834"/>
      <c r="DC293" s="834"/>
      <c r="DD293" s="834"/>
      <c r="DE293" s="834"/>
      <c r="DF293" s="834">
        <f>DG293</f>
        <v>19782.211190000002</v>
      </c>
      <c r="DG293" s="834">
        <f>DG294</f>
        <v>19782.211190000002</v>
      </c>
      <c r="DH293" s="834">
        <v>0</v>
      </c>
      <c r="DI293" s="834">
        <f>DJ293</f>
        <v>54478.315490000001</v>
      </c>
      <c r="DJ293" s="834">
        <f>DJ294+DJ295</f>
        <v>54478.315490000001</v>
      </c>
      <c r="DK293" s="834"/>
      <c r="DL293" s="834"/>
      <c r="DM293" s="834">
        <f t="shared" si="679"/>
        <v>27012.230790000001</v>
      </c>
      <c r="DN293" s="839">
        <f t="shared" si="680"/>
        <v>0.49583454530561516</v>
      </c>
      <c r="DO293" s="834">
        <f>DO294</f>
        <v>27012.230790000001</v>
      </c>
      <c r="DP293" s="834">
        <f t="shared" ref="DP293:DQ293" si="829">DP294</f>
        <v>0</v>
      </c>
      <c r="DQ293" s="834">
        <f t="shared" si="829"/>
        <v>0</v>
      </c>
      <c r="DR293" s="834">
        <f>DT293+DU293</f>
        <v>-7230.0195999999996</v>
      </c>
      <c r="DS293" s="841">
        <f t="shared" si="696"/>
        <v>-0.13271371434616286</v>
      </c>
      <c r="DT293" s="834">
        <f>DT294</f>
        <v>-7230.0195999999996</v>
      </c>
      <c r="DU293" s="834"/>
      <c r="DV293" s="834"/>
      <c r="DW293" s="834"/>
      <c r="DX293" s="834">
        <f>DZ293</f>
        <v>45410.978819999997</v>
      </c>
      <c r="DY293" s="726">
        <f t="shared" si="789"/>
        <v>0.8335606270413336</v>
      </c>
      <c r="DZ293" s="834">
        <f>DZ294+DZ295</f>
        <v>45410.978819999997</v>
      </c>
      <c r="EA293" s="726">
        <f t="shared" ref="EA293:EA303" si="830">DZ293/DJ293</f>
        <v>0.8335606270413336</v>
      </c>
      <c r="EB293" s="834"/>
      <c r="EC293" s="726">
        <v>0</v>
      </c>
      <c r="ED293" s="834"/>
      <c r="EE293" s="726">
        <v>0</v>
      </c>
      <c r="EF293" s="833">
        <f t="shared" si="766"/>
        <v>9067.3366700000042</v>
      </c>
      <c r="EG293" s="227">
        <f t="shared" si="681"/>
        <v>0.16643937295866643</v>
      </c>
      <c r="EH293" s="833">
        <f>EH294+EH295</f>
        <v>9067.3366700000042</v>
      </c>
      <c r="EI293" s="833"/>
      <c r="EJ293" s="834"/>
      <c r="EK293" s="833">
        <f>ES293</f>
        <v>45410.978819999997</v>
      </c>
      <c r="EL293" s="726">
        <f t="shared" si="787"/>
        <v>0.8335606270413336</v>
      </c>
      <c r="EM293" s="726">
        <f t="shared" si="822"/>
        <v>1.6811265671849382</v>
      </c>
      <c r="EN293" s="726"/>
      <c r="EO293" s="726"/>
      <c r="EP293" s="726"/>
      <c r="EQ293" s="726"/>
      <c r="ER293" s="726"/>
      <c r="ES293" s="833">
        <f>ES294+ES295</f>
        <v>45410.978819999997</v>
      </c>
      <c r="ET293" s="726">
        <f>ES293/DJ293</f>
        <v>0.8335606270413336</v>
      </c>
      <c r="EU293" s="833"/>
      <c r="EV293" s="726"/>
      <c r="EW293" s="834"/>
      <c r="EX293" s="726"/>
      <c r="EY293" s="834">
        <f t="shared" si="767"/>
        <v>9067.3366700000042</v>
      </c>
      <c r="EZ293" s="726">
        <f t="shared" si="739"/>
        <v>0.16643937295866643</v>
      </c>
      <c r="FA293" s="834">
        <f>FA294+FA295</f>
        <v>9067.3366700000042</v>
      </c>
      <c r="FB293" s="834"/>
      <c r="FC293" s="834"/>
      <c r="FD293" s="833">
        <f>FF293</f>
        <v>19782.211190000002</v>
      </c>
      <c r="FE293" s="726">
        <f t="shared" si="820"/>
        <v>0.3631208309594523</v>
      </c>
      <c r="FF293" s="833">
        <f>FF294</f>
        <v>19782.211190000002</v>
      </c>
      <c r="FG293" s="726">
        <f>FF293/DJ293</f>
        <v>0.3631208309594523</v>
      </c>
      <c r="FH293" s="833"/>
      <c r="FI293" s="726"/>
      <c r="FJ293" s="834"/>
      <c r="FK293" s="834"/>
      <c r="FL293" s="833"/>
      <c r="FM293" s="726">
        <f t="shared" si="823"/>
        <v>0</v>
      </c>
      <c r="FN293" s="833"/>
      <c r="FO293" s="726">
        <f t="shared" si="824"/>
        <v>0</v>
      </c>
      <c r="FP293" s="833"/>
      <c r="FQ293" s="834"/>
      <c r="FR293" s="834"/>
      <c r="FS293" s="843"/>
      <c r="FT293" s="844">
        <f>FV293</f>
        <v>0</v>
      </c>
      <c r="FU293" s="496">
        <f t="shared" si="828"/>
        <v>0</v>
      </c>
      <c r="FV293" s="833">
        <f>FV294+FV295</f>
        <v>0</v>
      </c>
      <c r="FW293" s="842"/>
      <c r="FX293" s="834"/>
      <c r="FY293" s="834"/>
      <c r="FZ293" s="843"/>
      <c r="GA293" s="847"/>
    </row>
    <row r="294" spans="2:189" s="875" customFormat="1" ht="183.75" customHeight="1" thickBot="1" x14ac:dyDescent="0.35">
      <c r="B294" s="858" t="s">
        <v>96</v>
      </c>
      <c r="C294" s="859" t="s">
        <v>470</v>
      </c>
      <c r="D294" s="860"/>
      <c r="E294" s="861"/>
      <c r="F294" s="861"/>
      <c r="G294" s="861"/>
      <c r="H294" s="861"/>
      <c r="I294" s="861"/>
      <c r="J294" s="861"/>
      <c r="K294" s="861"/>
      <c r="L294" s="861"/>
      <c r="M294" s="861"/>
      <c r="N294" s="861"/>
      <c r="O294" s="861"/>
      <c r="P294" s="861"/>
      <c r="Q294" s="862"/>
      <c r="R294" s="862"/>
      <c r="S294" s="862"/>
      <c r="T294" s="862"/>
      <c r="U294" s="862"/>
      <c r="V294" s="862"/>
      <c r="W294" s="862"/>
      <c r="X294" s="862"/>
      <c r="Y294" s="862"/>
      <c r="Z294" s="862"/>
      <c r="AA294" s="862"/>
      <c r="AB294" s="862"/>
      <c r="AC294" s="862"/>
      <c r="AD294" s="862"/>
      <c r="AE294" s="862"/>
      <c r="AF294" s="862"/>
      <c r="AG294" s="862"/>
      <c r="AH294" s="862"/>
      <c r="AI294" s="862"/>
      <c r="AJ294" s="862"/>
      <c r="AK294" s="863"/>
      <c r="AL294" s="863"/>
      <c r="AM294" s="864"/>
      <c r="AN294" s="864"/>
      <c r="AO294" s="865"/>
      <c r="AP294" s="862"/>
      <c r="AQ294" s="862"/>
      <c r="AR294" s="863"/>
      <c r="AS294" s="862"/>
      <c r="AT294" s="862"/>
      <c r="AU294" s="862"/>
      <c r="AV294" s="862"/>
      <c r="AW294" s="862"/>
      <c r="AX294" s="862"/>
      <c r="AY294" s="862"/>
      <c r="AZ294" s="862"/>
      <c r="BA294" s="862"/>
      <c r="BB294" s="862"/>
      <c r="BC294" s="862"/>
      <c r="BD294" s="862"/>
      <c r="BE294" s="862"/>
      <c r="BF294" s="862"/>
      <c r="BG294" s="862"/>
      <c r="BH294" s="862"/>
      <c r="BI294" s="862"/>
      <c r="BJ294" s="862"/>
      <c r="BK294" s="866"/>
      <c r="BL294" s="863"/>
      <c r="BM294" s="863"/>
      <c r="BN294" s="863"/>
      <c r="BO294" s="863"/>
      <c r="BP294" s="863"/>
      <c r="BQ294" s="863"/>
      <c r="BR294" s="863"/>
      <c r="BS294" s="863"/>
      <c r="BT294" s="863"/>
      <c r="BU294" s="863"/>
      <c r="BV294" s="862"/>
      <c r="BW294" s="862"/>
      <c r="BX294" s="862"/>
      <c r="BY294" s="862"/>
      <c r="BZ294" s="862"/>
      <c r="CA294" s="862"/>
      <c r="CB294" s="862"/>
      <c r="CC294" s="862"/>
      <c r="CD294" s="862"/>
      <c r="CE294" s="863"/>
      <c r="CF294" s="863"/>
      <c r="CG294" s="862"/>
      <c r="CH294" s="862"/>
      <c r="CI294" s="862"/>
      <c r="CJ294" s="862"/>
      <c r="CK294" s="862"/>
      <c r="CL294" s="862"/>
      <c r="CM294" s="862"/>
      <c r="CN294" s="862"/>
      <c r="CO294" s="862"/>
      <c r="CP294" s="862"/>
      <c r="CQ294" s="862"/>
      <c r="CR294" s="862"/>
      <c r="CS294" s="862"/>
      <c r="CT294" s="862"/>
      <c r="CU294" s="862"/>
      <c r="CV294" s="862"/>
      <c r="CW294" s="862">
        <f>CX294</f>
        <v>0</v>
      </c>
      <c r="CX294" s="862">
        <v>0</v>
      </c>
      <c r="CY294" s="862">
        <v>0</v>
      </c>
      <c r="CZ294" s="862"/>
      <c r="DA294" s="862"/>
      <c r="DB294" s="862"/>
      <c r="DC294" s="862"/>
      <c r="DD294" s="862"/>
      <c r="DE294" s="862"/>
      <c r="DF294" s="862">
        <f>DG294</f>
        <v>19782.211190000002</v>
      </c>
      <c r="DG294" s="862">
        <f>DJ294-CX294</f>
        <v>19782.211190000002</v>
      </c>
      <c r="DH294" s="862">
        <v>0</v>
      </c>
      <c r="DI294" s="862">
        <f>DJ294</f>
        <v>19782.211190000002</v>
      </c>
      <c r="DJ294" s="862">
        <v>19782.211190000002</v>
      </c>
      <c r="DK294" s="862"/>
      <c r="DL294" s="862"/>
      <c r="DM294" s="862">
        <f t="shared" si="679"/>
        <v>27012.230790000001</v>
      </c>
      <c r="DN294" s="867">
        <f t="shared" si="680"/>
        <v>1.3654808621017456</v>
      </c>
      <c r="DO294" s="862">
        <v>27012.230790000001</v>
      </c>
      <c r="DP294" s="862">
        <v>0</v>
      </c>
      <c r="DQ294" s="862">
        <v>0</v>
      </c>
      <c r="DR294" s="862">
        <f>DT294</f>
        <v>-7230.0195999999996</v>
      </c>
      <c r="DS294" s="868">
        <f t="shared" si="696"/>
        <v>-0.36548086210174563</v>
      </c>
      <c r="DT294" s="862">
        <f>DJ294-DO294</f>
        <v>-7230.0195999999996</v>
      </c>
      <c r="DU294" s="862"/>
      <c r="DV294" s="862"/>
      <c r="DW294" s="862"/>
      <c r="DX294" s="862">
        <f>DZ294</f>
        <v>19782.211190000002</v>
      </c>
      <c r="DY294" s="869">
        <f t="shared" si="789"/>
        <v>1</v>
      </c>
      <c r="DZ294" s="862">
        <f>19782.21119</f>
        <v>19782.211190000002</v>
      </c>
      <c r="EA294" s="869">
        <f t="shared" si="830"/>
        <v>1</v>
      </c>
      <c r="EB294" s="862"/>
      <c r="EC294" s="869">
        <v>0</v>
      </c>
      <c r="ED294" s="862"/>
      <c r="EE294" s="869">
        <v>0</v>
      </c>
      <c r="EF294" s="861">
        <f t="shared" si="766"/>
        <v>0</v>
      </c>
      <c r="EG294" s="227">
        <f t="shared" si="681"/>
        <v>0</v>
      </c>
      <c r="EH294" s="861">
        <f>DJ294-DZ294</f>
        <v>0</v>
      </c>
      <c r="EI294" s="861"/>
      <c r="EJ294" s="862"/>
      <c r="EK294" s="861">
        <f>ES294</f>
        <v>19782.211190000002</v>
      </c>
      <c r="EL294" s="869">
        <f t="shared" si="787"/>
        <v>1</v>
      </c>
      <c r="EM294" s="869">
        <f t="shared" si="822"/>
        <v>0.73234274295196045</v>
      </c>
      <c r="EN294" s="869"/>
      <c r="EO294" s="869"/>
      <c r="EP294" s="869"/>
      <c r="EQ294" s="869"/>
      <c r="ER294" s="869"/>
      <c r="ES294" s="861">
        <v>19782.211190000002</v>
      </c>
      <c r="ET294" s="869">
        <f>ES294/DJ294</f>
        <v>1</v>
      </c>
      <c r="EU294" s="861"/>
      <c r="EV294" s="869"/>
      <c r="EW294" s="862"/>
      <c r="EX294" s="869"/>
      <c r="EY294" s="862">
        <f t="shared" si="767"/>
        <v>0</v>
      </c>
      <c r="EZ294" s="869">
        <f t="shared" si="739"/>
        <v>0</v>
      </c>
      <c r="FA294" s="862">
        <f>DJ294-ES294</f>
        <v>0</v>
      </c>
      <c r="FB294" s="862"/>
      <c r="FC294" s="862"/>
      <c r="FD294" s="861">
        <f>FF294</f>
        <v>19782.211190000002</v>
      </c>
      <c r="FE294" s="869">
        <f t="shared" si="820"/>
        <v>1</v>
      </c>
      <c r="FF294" s="861">
        <v>19782.211190000002</v>
      </c>
      <c r="FG294" s="869">
        <f>FF294/DJ294</f>
        <v>1</v>
      </c>
      <c r="FH294" s="861"/>
      <c r="FI294" s="869"/>
      <c r="FJ294" s="862"/>
      <c r="FK294" s="862"/>
      <c r="FL294" s="870">
        <f>FN294</f>
        <v>0</v>
      </c>
      <c r="FM294" s="871">
        <f t="shared" si="823"/>
        <v>0</v>
      </c>
      <c r="FN294" s="870">
        <v>0</v>
      </c>
      <c r="FO294" s="871">
        <f t="shared" si="824"/>
        <v>0</v>
      </c>
      <c r="FP294" s="870"/>
      <c r="FQ294" s="457"/>
      <c r="FR294" s="457"/>
      <c r="FS294" s="872"/>
      <c r="FT294" s="861">
        <f>FV294</f>
        <v>0</v>
      </c>
      <c r="FU294" s="779">
        <f t="shared" si="828"/>
        <v>0</v>
      </c>
      <c r="FV294" s="444">
        <v>0</v>
      </c>
      <c r="FW294" s="444">
        <f>ES294-DZ294</f>
        <v>0</v>
      </c>
      <c r="FX294" s="445"/>
      <c r="FY294" s="445"/>
      <c r="FZ294" s="873"/>
      <c r="GA294" s="874"/>
    </row>
    <row r="295" spans="2:189" s="875" customFormat="1" ht="330" customHeight="1" thickBot="1" x14ac:dyDescent="0.35">
      <c r="B295" s="876" t="s">
        <v>97</v>
      </c>
      <c r="C295" s="772" t="s">
        <v>471</v>
      </c>
      <c r="D295" s="877"/>
      <c r="E295" s="870"/>
      <c r="F295" s="870"/>
      <c r="G295" s="870"/>
      <c r="H295" s="870"/>
      <c r="I295" s="870"/>
      <c r="J295" s="870"/>
      <c r="K295" s="870"/>
      <c r="L295" s="870"/>
      <c r="M295" s="870"/>
      <c r="N295" s="870"/>
      <c r="O295" s="870"/>
      <c r="P295" s="870"/>
      <c r="Q295" s="457"/>
      <c r="R295" s="457"/>
      <c r="S295" s="457"/>
      <c r="T295" s="457"/>
      <c r="U295" s="457"/>
      <c r="V295" s="457"/>
      <c r="W295" s="457"/>
      <c r="X295" s="457"/>
      <c r="Y295" s="457"/>
      <c r="Z295" s="457"/>
      <c r="AA295" s="457"/>
      <c r="AB295" s="457"/>
      <c r="AC295" s="457"/>
      <c r="AD295" s="457"/>
      <c r="AE295" s="457"/>
      <c r="AF295" s="457"/>
      <c r="AG295" s="457"/>
      <c r="AH295" s="457"/>
      <c r="AI295" s="457"/>
      <c r="AJ295" s="457"/>
      <c r="AK295" s="878"/>
      <c r="AL295" s="878"/>
      <c r="AM295" s="879"/>
      <c r="AN295" s="879"/>
      <c r="AO295" s="880"/>
      <c r="AP295" s="457"/>
      <c r="AQ295" s="457"/>
      <c r="AR295" s="878"/>
      <c r="AS295" s="457"/>
      <c r="AT295" s="457"/>
      <c r="AU295" s="457"/>
      <c r="AV295" s="457"/>
      <c r="AW295" s="457"/>
      <c r="AX295" s="457"/>
      <c r="AY295" s="457"/>
      <c r="AZ295" s="457"/>
      <c r="BA295" s="457"/>
      <c r="BB295" s="457"/>
      <c r="BC295" s="457"/>
      <c r="BD295" s="457"/>
      <c r="BE295" s="457"/>
      <c r="BF295" s="457"/>
      <c r="BG295" s="457"/>
      <c r="BH295" s="457"/>
      <c r="BI295" s="457"/>
      <c r="BJ295" s="457"/>
      <c r="BK295" s="881"/>
      <c r="BL295" s="878"/>
      <c r="BM295" s="878"/>
      <c r="BN295" s="878"/>
      <c r="BO295" s="878"/>
      <c r="BP295" s="878"/>
      <c r="BQ295" s="878"/>
      <c r="BR295" s="878"/>
      <c r="BS295" s="878"/>
      <c r="BT295" s="878"/>
      <c r="BU295" s="878"/>
      <c r="BV295" s="457"/>
      <c r="BW295" s="457"/>
      <c r="BX295" s="457"/>
      <c r="BY295" s="457"/>
      <c r="BZ295" s="457"/>
      <c r="CA295" s="457"/>
      <c r="CB295" s="457"/>
      <c r="CC295" s="457"/>
      <c r="CD295" s="457"/>
      <c r="CE295" s="878"/>
      <c r="CF295" s="878"/>
      <c r="CG295" s="457"/>
      <c r="CH295" s="457"/>
      <c r="CI295" s="457"/>
      <c r="CJ295" s="457"/>
      <c r="CK295" s="457"/>
      <c r="CL295" s="457"/>
      <c r="CM295" s="457"/>
      <c r="CN295" s="457"/>
      <c r="CO295" s="457"/>
      <c r="CP295" s="457"/>
      <c r="CQ295" s="457"/>
      <c r="CR295" s="457"/>
      <c r="CS295" s="457"/>
      <c r="CT295" s="457"/>
      <c r="CU295" s="457"/>
      <c r="CV295" s="457"/>
      <c r="CW295" s="457"/>
      <c r="CX295" s="457"/>
      <c r="CY295" s="457"/>
      <c r="CZ295" s="457"/>
      <c r="DA295" s="457"/>
      <c r="DB295" s="457"/>
      <c r="DC295" s="457"/>
      <c r="DD295" s="457"/>
      <c r="DE295" s="457"/>
      <c r="DF295" s="457"/>
      <c r="DG295" s="457"/>
      <c r="DH295" s="457"/>
      <c r="DI295" s="445">
        <f>DJ295</f>
        <v>34696.104299999999</v>
      </c>
      <c r="DJ295" s="457">
        <v>34696.104299999999</v>
      </c>
      <c r="DK295" s="457"/>
      <c r="DL295" s="457"/>
      <c r="DM295" s="457"/>
      <c r="DN295" s="882"/>
      <c r="DO295" s="457"/>
      <c r="DP295" s="457"/>
      <c r="DQ295" s="457"/>
      <c r="DR295" s="457"/>
      <c r="DS295" s="883"/>
      <c r="DT295" s="457"/>
      <c r="DU295" s="457"/>
      <c r="DV295" s="457"/>
      <c r="DW295" s="457"/>
      <c r="DX295" s="457">
        <f>DZ295</f>
        <v>25628.767629999995</v>
      </c>
      <c r="DY295" s="779">
        <f t="shared" si="789"/>
        <v>0.73866412806465986</v>
      </c>
      <c r="DZ295" s="457">
        <f>45410.97882-DZ294</f>
        <v>25628.767629999995</v>
      </c>
      <c r="EA295" s="779">
        <f t="shared" si="830"/>
        <v>0.73866412806465986</v>
      </c>
      <c r="EB295" s="457"/>
      <c r="EC295" s="871"/>
      <c r="ED295" s="457"/>
      <c r="EE295" s="871"/>
      <c r="EF295" s="444">
        <f t="shared" si="766"/>
        <v>9067.3366700000042</v>
      </c>
      <c r="EG295" s="227">
        <f t="shared" si="681"/>
        <v>0.26133587193534014</v>
      </c>
      <c r="EH295" s="861">
        <f t="shared" ref="EH295:EH297" si="831">DJ295-DZ295</f>
        <v>9067.3366700000042</v>
      </c>
      <c r="EI295" s="870"/>
      <c r="EJ295" s="457"/>
      <c r="EK295" s="444">
        <f>ES295</f>
        <v>25628.767629999995</v>
      </c>
      <c r="EL295" s="779">
        <f t="shared" si="787"/>
        <v>0.73866412806465986</v>
      </c>
      <c r="EM295" s="871"/>
      <c r="EN295" s="871"/>
      <c r="EO295" s="871"/>
      <c r="EP295" s="871"/>
      <c r="EQ295" s="871"/>
      <c r="ER295" s="871"/>
      <c r="ES295" s="870">
        <f>45410.97882-ES294</f>
        <v>25628.767629999995</v>
      </c>
      <c r="ET295" s="779">
        <f>ES295/DJ295</f>
        <v>0.73866412806465986</v>
      </c>
      <c r="EU295" s="870"/>
      <c r="EV295" s="871"/>
      <c r="EW295" s="457"/>
      <c r="EX295" s="871"/>
      <c r="EY295" s="445">
        <f t="shared" si="767"/>
        <v>9067.3366700000042</v>
      </c>
      <c r="EZ295" s="779">
        <f t="shared" si="739"/>
        <v>0.26133587193534014</v>
      </c>
      <c r="FA295" s="445">
        <f>DJ295-ES295</f>
        <v>9067.3366700000042</v>
      </c>
      <c r="FB295" s="457"/>
      <c r="FC295" s="457"/>
      <c r="FD295" s="870"/>
      <c r="FE295" s="871"/>
      <c r="FF295" s="870"/>
      <c r="FG295" s="871"/>
      <c r="FH295" s="870"/>
      <c r="FI295" s="871"/>
      <c r="FJ295" s="457"/>
      <c r="FK295" s="457"/>
      <c r="FL295" s="870"/>
      <c r="FM295" s="871"/>
      <c r="FN295" s="870"/>
      <c r="FO295" s="871"/>
      <c r="FP295" s="870"/>
      <c r="FQ295" s="457"/>
      <c r="FR295" s="457"/>
      <c r="FS295" s="873"/>
      <c r="FT295" s="884">
        <f>FV295</f>
        <v>0</v>
      </c>
      <c r="FU295" s="825">
        <f t="shared" si="828"/>
        <v>0</v>
      </c>
      <c r="FV295" s="885">
        <f>ES295-DZ295</f>
        <v>0</v>
      </c>
      <c r="FW295" s="885"/>
      <c r="FX295" s="886"/>
      <c r="FY295" s="886"/>
      <c r="FZ295" s="873"/>
      <c r="GA295" s="874" t="s">
        <v>472</v>
      </c>
    </row>
    <row r="296" spans="2:189" s="462" customFormat="1" ht="64.5" customHeight="1" thickBot="1" x14ac:dyDescent="0.35">
      <c r="B296" s="887" t="s">
        <v>88</v>
      </c>
      <c r="C296" s="836" t="s">
        <v>473</v>
      </c>
      <c r="D296" s="888"/>
      <c r="E296" s="856"/>
      <c r="F296" s="856"/>
      <c r="G296" s="856"/>
      <c r="H296" s="856"/>
      <c r="I296" s="856"/>
      <c r="J296" s="856"/>
      <c r="K296" s="856"/>
      <c r="L296" s="856"/>
      <c r="M296" s="856"/>
      <c r="N296" s="856"/>
      <c r="O296" s="856"/>
      <c r="P296" s="856"/>
      <c r="Q296" s="889"/>
      <c r="R296" s="889"/>
      <c r="S296" s="889"/>
      <c r="T296" s="889"/>
      <c r="U296" s="889"/>
      <c r="V296" s="889"/>
      <c r="W296" s="889"/>
      <c r="X296" s="889"/>
      <c r="Y296" s="889"/>
      <c r="Z296" s="889"/>
      <c r="AA296" s="889"/>
      <c r="AB296" s="889"/>
      <c r="AC296" s="889"/>
      <c r="AD296" s="889"/>
      <c r="AE296" s="889"/>
      <c r="AF296" s="889"/>
      <c r="AG296" s="889"/>
      <c r="AH296" s="889"/>
      <c r="AI296" s="889"/>
      <c r="AJ296" s="889"/>
      <c r="AK296" s="890"/>
      <c r="AL296" s="890"/>
      <c r="AM296" s="891"/>
      <c r="AN296" s="891"/>
      <c r="AO296" s="892"/>
      <c r="AP296" s="889"/>
      <c r="AQ296" s="889"/>
      <c r="AR296" s="890"/>
      <c r="AS296" s="889"/>
      <c r="AT296" s="889"/>
      <c r="AU296" s="889"/>
      <c r="AV296" s="889"/>
      <c r="AW296" s="889"/>
      <c r="AX296" s="889"/>
      <c r="AY296" s="889"/>
      <c r="AZ296" s="889"/>
      <c r="BA296" s="889"/>
      <c r="BB296" s="889"/>
      <c r="BC296" s="889"/>
      <c r="BD296" s="889"/>
      <c r="BE296" s="889"/>
      <c r="BF296" s="889"/>
      <c r="BG296" s="889"/>
      <c r="BH296" s="889"/>
      <c r="BI296" s="889"/>
      <c r="BJ296" s="889"/>
      <c r="BK296" s="893"/>
      <c r="BL296" s="890"/>
      <c r="BM296" s="890"/>
      <c r="BN296" s="890"/>
      <c r="BO296" s="890"/>
      <c r="BP296" s="890"/>
      <c r="BQ296" s="890"/>
      <c r="BR296" s="890"/>
      <c r="BS296" s="890"/>
      <c r="BT296" s="890"/>
      <c r="BU296" s="890"/>
      <c r="BV296" s="889"/>
      <c r="BW296" s="889"/>
      <c r="BX296" s="889"/>
      <c r="BY296" s="889"/>
      <c r="BZ296" s="889"/>
      <c r="CA296" s="889"/>
      <c r="CB296" s="889"/>
      <c r="CC296" s="889"/>
      <c r="CD296" s="889"/>
      <c r="CE296" s="890"/>
      <c r="CF296" s="890"/>
      <c r="CG296" s="889"/>
      <c r="CH296" s="889"/>
      <c r="CI296" s="889"/>
      <c r="CJ296" s="889"/>
      <c r="CK296" s="889"/>
      <c r="CL296" s="889"/>
      <c r="CM296" s="889"/>
      <c r="CN296" s="889"/>
      <c r="CO296" s="889"/>
      <c r="CP296" s="889"/>
      <c r="CQ296" s="889"/>
      <c r="CR296" s="889"/>
      <c r="CS296" s="889"/>
      <c r="CT296" s="889"/>
      <c r="CU296" s="889"/>
      <c r="CV296" s="889"/>
      <c r="CW296" s="889"/>
      <c r="CX296" s="889"/>
      <c r="CY296" s="889"/>
      <c r="CZ296" s="889"/>
      <c r="DA296" s="889"/>
      <c r="DB296" s="889"/>
      <c r="DC296" s="889"/>
      <c r="DD296" s="889"/>
      <c r="DE296" s="889"/>
      <c r="DF296" s="889"/>
      <c r="DG296" s="889"/>
      <c r="DH296" s="889"/>
      <c r="DI296" s="834">
        <f>DJ296</f>
        <v>133758.42207</v>
      </c>
      <c r="DJ296" s="834">
        <f>DJ297</f>
        <v>133758.42207</v>
      </c>
      <c r="DK296" s="834"/>
      <c r="DL296" s="834"/>
      <c r="DM296" s="834"/>
      <c r="DN296" s="839"/>
      <c r="DO296" s="834"/>
      <c r="DP296" s="834"/>
      <c r="DQ296" s="834"/>
      <c r="DR296" s="840"/>
      <c r="DS296" s="841"/>
      <c r="DT296" s="834"/>
      <c r="DU296" s="834"/>
      <c r="DV296" s="834"/>
      <c r="DW296" s="834"/>
      <c r="DX296" s="834">
        <f>DZ296</f>
        <v>114470.86056</v>
      </c>
      <c r="DY296" s="726">
        <f t="shared" si="789"/>
        <v>0.8558030125392313</v>
      </c>
      <c r="DZ296" s="834">
        <f>DZ297</f>
        <v>114470.86056</v>
      </c>
      <c r="EA296" s="726">
        <f t="shared" si="830"/>
        <v>0.8558030125392313</v>
      </c>
      <c r="EB296" s="834"/>
      <c r="EC296" s="726">
        <v>0</v>
      </c>
      <c r="ED296" s="834"/>
      <c r="EE296" s="726">
        <v>0</v>
      </c>
      <c r="EF296" s="833">
        <f>EH296</f>
        <v>19287.56151</v>
      </c>
      <c r="EG296" s="227">
        <f t="shared" si="681"/>
        <v>0.14419698746076873</v>
      </c>
      <c r="EH296" s="861">
        <f t="shared" si="831"/>
        <v>19287.56151</v>
      </c>
      <c r="EI296" s="856"/>
      <c r="EJ296" s="856"/>
      <c r="EK296" s="833">
        <f>ES296</f>
        <v>114470.86056</v>
      </c>
      <c r="EL296" s="726">
        <f t="shared" si="787"/>
        <v>0.8558030125392313</v>
      </c>
      <c r="EM296" s="833"/>
      <c r="EN296" s="726"/>
      <c r="EO296" s="894"/>
      <c r="EP296" s="894"/>
      <c r="EQ296" s="894"/>
      <c r="ER296" s="894"/>
      <c r="ES296" s="833">
        <f>ES297</f>
        <v>114470.86056</v>
      </c>
      <c r="ET296" s="726">
        <f>ES296/DJ296</f>
        <v>0.8558030125392313</v>
      </c>
      <c r="EU296" s="833"/>
      <c r="EV296" s="894"/>
      <c r="EW296" s="889"/>
      <c r="EX296" s="894"/>
      <c r="EY296" s="834">
        <f>FA296</f>
        <v>19287.56151</v>
      </c>
      <c r="EZ296" s="726">
        <f t="shared" si="739"/>
        <v>0.14419698746076873</v>
      </c>
      <c r="FA296" s="834">
        <f>FA297</f>
        <v>19287.56151</v>
      </c>
      <c r="FB296" s="889"/>
      <c r="FC296" s="889"/>
      <c r="FD296" s="833">
        <f>FF296</f>
        <v>133758.42207</v>
      </c>
      <c r="FE296" s="726">
        <f t="shared" ref="FE296:FE301" si="832">FD296/DI296</f>
        <v>1</v>
      </c>
      <c r="FF296" s="833">
        <f>FF297</f>
        <v>133758.42207</v>
      </c>
      <c r="FG296" s="726">
        <f t="shared" ref="FG296:FG301" si="833">FF296/DJ296</f>
        <v>1</v>
      </c>
      <c r="FH296" s="833"/>
      <c r="FI296" s="726"/>
      <c r="FJ296" s="889"/>
      <c r="FK296" s="889"/>
      <c r="FL296" s="856"/>
      <c r="FM296" s="894"/>
      <c r="FN296" s="856"/>
      <c r="FO296" s="894"/>
      <c r="FP296" s="856"/>
      <c r="FQ296" s="894"/>
      <c r="FR296" s="889"/>
      <c r="FS296" s="895"/>
      <c r="FT296" s="856">
        <f>FV296</f>
        <v>0</v>
      </c>
      <c r="FU296" s="496">
        <f t="shared" si="828"/>
        <v>0</v>
      </c>
      <c r="FV296" s="856">
        <f>FV297</f>
        <v>0</v>
      </c>
      <c r="FW296" s="856"/>
      <c r="FX296" s="478"/>
      <c r="FY296" s="477"/>
      <c r="FZ296" s="895"/>
      <c r="GA296" s="857"/>
    </row>
    <row r="297" spans="2:189" s="462" customFormat="1" ht="195.75" customHeight="1" thickBot="1" x14ac:dyDescent="0.35">
      <c r="B297" s="896" t="s">
        <v>98</v>
      </c>
      <c r="C297" s="897" t="s">
        <v>474</v>
      </c>
      <c r="D297" s="898"/>
      <c r="E297" s="495"/>
      <c r="F297" s="495"/>
      <c r="G297" s="495"/>
      <c r="H297" s="495"/>
      <c r="I297" s="495"/>
      <c r="J297" s="495"/>
      <c r="K297" s="495"/>
      <c r="L297" s="495"/>
      <c r="M297" s="495"/>
      <c r="N297" s="495"/>
      <c r="O297" s="495"/>
      <c r="P297" s="495"/>
      <c r="Q297" s="491"/>
      <c r="R297" s="491"/>
      <c r="S297" s="491"/>
      <c r="T297" s="491"/>
      <c r="U297" s="491"/>
      <c r="V297" s="491"/>
      <c r="W297" s="491"/>
      <c r="X297" s="491"/>
      <c r="Y297" s="491"/>
      <c r="Z297" s="491"/>
      <c r="AA297" s="491"/>
      <c r="AB297" s="491"/>
      <c r="AC297" s="491"/>
      <c r="AD297" s="491"/>
      <c r="AE297" s="491"/>
      <c r="AF297" s="491"/>
      <c r="AG297" s="491"/>
      <c r="AH297" s="491"/>
      <c r="AI297" s="491"/>
      <c r="AJ297" s="491"/>
      <c r="AK297" s="899"/>
      <c r="AL297" s="899"/>
      <c r="AM297" s="900"/>
      <c r="AN297" s="900"/>
      <c r="AO297" s="901"/>
      <c r="AP297" s="491"/>
      <c r="AQ297" s="491"/>
      <c r="AR297" s="899"/>
      <c r="AS297" s="491"/>
      <c r="AT297" s="491"/>
      <c r="AU297" s="491"/>
      <c r="AV297" s="491"/>
      <c r="AW297" s="491"/>
      <c r="AX297" s="491"/>
      <c r="AY297" s="491"/>
      <c r="AZ297" s="491"/>
      <c r="BA297" s="491"/>
      <c r="BB297" s="491"/>
      <c r="BC297" s="491"/>
      <c r="BD297" s="491"/>
      <c r="BE297" s="491"/>
      <c r="BF297" s="491"/>
      <c r="BG297" s="491"/>
      <c r="BH297" s="491"/>
      <c r="BI297" s="491"/>
      <c r="BJ297" s="491"/>
      <c r="BK297" s="902"/>
      <c r="BL297" s="899"/>
      <c r="BM297" s="899"/>
      <c r="BN297" s="899"/>
      <c r="BO297" s="899"/>
      <c r="BP297" s="899"/>
      <c r="BQ297" s="899"/>
      <c r="BR297" s="899"/>
      <c r="BS297" s="899"/>
      <c r="BT297" s="899"/>
      <c r="BU297" s="899"/>
      <c r="BV297" s="491"/>
      <c r="BW297" s="491"/>
      <c r="BX297" s="491"/>
      <c r="BY297" s="491"/>
      <c r="BZ297" s="491"/>
      <c r="CA297" s="491"/>
      <c r="CB297" s="491"/>
      <c r="CC297" s="491"/>
      <c r="CD297" s="491"/>
      <c r="CE297" s="899"/>
      <c r="CF297" s="899"/>
      <c r="CG297" s="491"/>
      <c r="CH297" s="491"/>
      <c r="CI297" s="491"/>
      <c r="CJ297" s="491"/>
      <c r="CK297" s="491"/>
      <c r="CL297" s="491"/>
      <c r="CM297" s="491"/>
      <c r="CN297" s="491"/>
      <c r="CO297" s="491"/>
      <c r="CP297" s="491"/>
      <c r="CQ297" s="491"/>
      <c r="CR297" s="491"/>
      <c r="CS297" s="491"/>
      <c r="CT297" s="491"/>
      <c r="CU297" s="491"/>
      <c r="CV297" s="491"/>
      <c r="CW297" s="491"/>
      <c r="CX297" s="491"/>
      <c r="CY297" s="491"/>
      <c r="CZ297" s="491"/>
      <c r="DA297" s="491"/>
      <c r="DB297" s="491"/>
      <c r="DC297" s="491"/>
      <c r="DD297" s="491"/>
      <c r="DE297" s="491"/>
      <c r="DF297" s="491"/>
      <c r="DG297" s="491"/>
      <c r="DH297" s="491"/>
      <c r="DI297" s="491">
        <f>DJ297</f>
        <v>133758.42207</v>
      </c>
      <c r="DJ297" s="491">
        <v>133758.42207</v>
      </c>
      <c r="DK297" s="491"/>
      <c r="DL297" s="491"/>
      <c r="DM297" s="491"/>
      <c r="DN297" s="490"/>
      <c r="DO297" s="491"/>
      <c r="DP297" s="491"/>
      <c r="DQ297" s="491"/>
      <c r="DR297" s="491"/>
      <c r="DS297" s="490"/>
      <c r="DT297" s="491"/>
      <c r="DU297" s="491"/>
      <c r="DV297" s="491"/>
      <c r="DW297" s="491"/>
      <c r="DX297" s="491">
        <f>DZ297</f>
        <v>114470.86056</v>
      </c>
      <c r="DY297" s="496">
        <f t="shared" si="789"/>
        <v>0.8558030125392313</v>
      </c>
      <c r="DZ297" s="491">
        <v>114470.86056</v>
      </c>
      <c r="EA297" s="496">
        <f t="shared" si="830"/>
        <v>0.8558030125392313</v>
      </c>
      <c r="EB297" s="491"/>
      <c r="EC297" s="496">
        <v>0</v>
      </c>
      <c r="ED297" s="491"/>
      <c r="EE297" s="496">
        <v>0</v>
      </c>
      <c r="EF297" s="856">
        <f>EH297</f>
        <v>19287.56151</v>
      </c>
      <c r="EG297" s="227">
        <f t="shared" si="681"/>
        <v>0.14419698746076873</v>
      </c>
      <c r="EH297" s="861">
        <f t="shared" si="831"/>
        <v>19287.56151</v>
      </c>
      <c r="EI297" s="856"/>
      <c r="EJ297" s="903"/>
      <c r="EK297" s="495">
        <f>ES297</f>
        <v>114470.86056</v>
      </c>
      <c r="EL297" s="496">
        <f t="shared" si="787"/>
        <v>0.8558030125392313</v>
      </c>
      <c r="EM297" s="495"/>
      <c r="EN297" s="496"/>
      <c r="EO297" s="894"/>
      <c r="EP297" s="894"/>
      <c r="EQ297" s="894"/>
      <c r="ER297" s="894"/>
      <c r="ES297" s="495">
        <f>DZ297</f>
        <v>114470.86056</v>
      </c>
      <c r="ET297" s="496">
        <f>ES297/DJ297</f>
        <v>0.8558030125392313</v>
      </c>
      <c r="EU297" s="495"/>
      <c r="EV297" s="894"/>
      <c r="EW297" s="889"/>
      <c r="EX297" s="478"/>
      <c r="EY297" s="477">
        <f>FA297</f>
        <v>19287.56151</v>
      </c>
      <c r="EZ297" s="779">
        <f t="shared" si="739"/>
        <v>0.14419698746076873</v>
      </c>
      <c r="FA297" s="477">
        <f>DJ297-ES297</f>
        <v>19287.56151</v>
      </c>
      <c r="FB297" s="477"/>
      <c r="FC297" s="721"/>
      <c r="FD297" s="493">
        <f>FF297</f>
        <v>133758.42207</v>
      </c>
      <c r="FE297" s="904">
        <f t="shared" si="832"/>
        <v>1</v>
      </c>
      <c r="FF297" s="493">
        <v>133758.42207</v>
      </c>
      <c r="FG297" s="904">
        <f t="shared" si="833"/>
        <v>1</v>
      </c>
      <c r="FH297" s="493"/>
      <c r="FI297" s="904"/>
      <c r="FJ297" s="721"/>
      <c r="FK297" s="905"/>
      <c r="FL297" s="906"/>
      <c r="FM297" s="704"/>
      <c r="FN297" s="907"/>
      <c r="FO297" s="704"/>
      <c r="FP297" s="907"/>
      <c r="FQ297" s="704"/>
      <c r="FR297" s="908"/>
      <c r="FS297" s="909"/>
      <c r="FT297" s="855">
        <f>FV297</f>
        <v>0</v>
      </c>
      <c r="FU297" s="496">
        <f t="shared" si="828"/>
        <v>0</v>
      </c>
      <c r="FV297" s="856">
        <f>ES297-DZ297</f>
        <v>0</v>
      </c>
      <c r="FW297" s="856"/>
      <c r="FX297" s="894"/>
      <c r="FY297" s="889"/>
      <c r="FZ297" s="909"/>
      <c r="GA297" s="874" t="s">
        <v>475</v>
      </c>
    </row>
    <row r="298" spans="2:189" s="462" customFormat="1" ht="26.25" hidden="1" customHeight="1" thickBot="1" x14ac:dyDescent="0.35">
      <c r="B298" s="910"/>
      <c r="C298" s="911"/>
      <c r="D298" s="710"/>
      <c r="E298" s="476"/>
      <c r="F298" s="476"/>
      <c r="G298" s="476"/>
      <c r="H298" s="476"/>
      <c r="I298" s="476"/>
      <c r="J298" s="476"/>
      <c r="K298" s="476"/>
      <c r="L298" s="476"/>
      <c r="M298" s="476"/>
      <c r="N298" s="476"/>
      <c r="O298" s="476"/>
      <c r="P298" s="476"/>
      <c r="Q298" s="477"/>
      <c r="R298" s="477"/>
      <c r="S298" s="477"/>
      <c r="T298" s="477"/>
      <c r="U298" s="477"/>
      <c r="V298" s="477"/>
      <c r="W298" s="477"/>
      <c r="X298" s="477"/>
      <c r="Y298" s="477"/>
      <c r="Z298" s="477"/>
      <c r="AA298" s="477"/>
      <c r="AB298" s="477"/>
      <c r="AC298" s="477"/>
      <c r="AD298" s="477"/>
      <c r="AE298" s="477"/>
      <c r="AF298" s="477"/>
      <c r="AG298" s="477"/>
      <c r="AH298" s="477"/>
      <c r="AI298" s="477"/>
      <c r="AJ298" s="477"/>
      <c r="AK298" s="711"/>
      <c r="AL298" s="711"/>
      <c r="AM298" s="712"/>
      <c r="AN298" s="712"/>
      <c r="AO298" s="713"/>
      <c r="AP298" s="477"/>
      <c r="AQ298" s="477"/>
      <c r="AR298" s="711"/>
      <c r="AS298" s="477"/>
      <c r="AT298" s="477"/>
      <c r="AU298" s="477"/>
      <c r="AV298" s="477"/>
      <c r="AW298" s="477"/>
      <c r="AX298" s="477"/>
      <c r="AY298" s="477"/>
      <c r="AZ298" s="477"/>
      <c r="BA298" s="477"/>
      <c r="BB298" s="477"/>
      <c r="BC298" s="477"/>
      <c r="BD298" s="477"/>
      <c r="BE298" s="477"/>
      <c r="BF298" s="477"/>
      <c r="BG298" s="477"/>
      <c r="BH298" s="477"/>
      <c r="BI298" s="477"/>
      <c r="BJ298" s="477"/>
      <c r="BK298" s="714"/>
      <c r="BL298" s="711"/>
      <c r="BM298" s="711"/>
      <c r="BN298" s="711"/>
      <c r="BO298" s="711"/>
      <c r="BP298" s="711"/>
      <c r="BQ298" s="711"/>
      <c r="BR298" s="711"/>
      <c r="BS298" s="711"/>
      <c r="BT298" s="711"/>
      <c r="BU298" s="711"/>
      <c r="BV298" s="477"/>
      <c r="BW298" s="477"/>
      <c r="BX298" s="477"/>
      <c r="BY298" s="477"/>
      <c r="BZ298" s="477"/>
      <c r="CA298" s="477"/>
      <c r="CB298" s="477"/>
      <c r="CC298" s="477"/>
      <c r="CD298" s="477"/>
      <c r="CE298" s="711"/>
      <c r="CF298" s="711"/>
      <c r="CG298" s="477"/>
      <c r="CH298" s="477"/>
      <c r="CI298" s="477"/>
      <c r="CJ298" s="477"/>
      <c r="CK298" s="477"/>
      <c r="CL298" s="477"/>
      <c r="CM298" s="477"/>
      <c r="CN298" s="477"/>
      <c r="CO298" s="477"/>
      <c r="CP298" s="477"/>
      <c r="CQ298" s="477"/>
      <c r="CR298" s="477"/>
      <c r="CS298" s="477"/>
      <c r="CT298" s="477"/>
      <c r="CU298" s="477"/>
      <c r="CV298" s="477"/>
      <c r="CW298" s="477"/>
      <c r="CX298" s="477"/>
      <c r="CY298" s="477"/>
      <c r="CZ298" s="477"/>
      <c r="DA298" s="477"/>
      <c r="DB298" s="477"/>
      <c r="DC298" s="477"/>
      <c r="DD298" s="477"/>
      <c r="DE298" s="477"/>
      <c r="DF298" s="477"/>
      <c r="DG298" s="477"/>
      <c r="DH298" s="477"/>
      <c r="DI298" s="477"/>
      <c r="DJ298" s="477"/>
      <c r="DK298" s="477"/>
      <c r="DL298" s="477"/>
      <c r="DM298" s="477"/>
      <c r="DN298" s="912"/>
      <c r="DO298" s="477"/>
      <c r="DP298" s="477"/>
      <c r="DQ298" s="477"/>
      <c r="DR298" s="477"/>
      <c r="DS298" s="912"/>
      <c r="DT298" s="477"/>
      <c r="DU298" s="477"/>
      <c r="DV298" s="477"/>
      <c r="DW298" s="477"/>
      <c r="DX298" s="477"/>
      <c r="DY298" s="478" t="e">
        <f t="shared" si="789"/>
        <v>#DIV/0!</v>
      </c>
      <c r="DZ298" s="477"/>
      <c r="EA298" s="478"/>
      <c r="EB298" s="477"/>
      <c r="EC298" s="478"/>
      <c r="ED298" s="477"/>
      <c r="EE298" s="478"/>
      <c r="EF298" s="476"/>
      <c r="EG298" s="227" t="e">
        <f t="shared" si="681"/>
        <v>#DIV/0!</v>
      </c>
      <c r="EH298" s="476"/>
      <c r="EI298" s="476"/>
      <c r="EJ298" s="718"/>
      <c r="EK298" s="476"/>
      <c r="EL298" s="478"/>
      <c r="EM298" s="478"/>
      <c r="EN298" s="478"/>
      <c r="EO298" s="478"/>
      <c r="EP298" s="478"/>
      <c r="EQ298" s="478"/>
      <c r="ER298" s="478"/>
      <c r="ES298" s="476"/>
      <c r="ET298" s="478"/>
      <c r="EU298" s="476"/>
      <c r="EV298" s="478"/>
      <c r="EW298" s="477"/>
      <c r="EX298" s="478"/>
      <c r="EY298" s="477"/>
      <c r="EZ298" s="779" t="e">
        <f t="shared" si="739"/>
        <v>#DIV/0!</v>
      </c>
      <c r="FA298" s="477"/>
      <c r="FB298" s="477"/>
      <c r="FC298" s="721"/>
      <c r="FD298" s="718"/>
      <c r="FE298" s="478" t="e">
        <f t="shared" si="832"/>
        <v>#DIV/0!</v>
      </c>
      <c r="FF298" s="718"/>
      <c r="FG298" s="478" t="e">
        <f t="shared" si="833"/>
        <v>#DIV/0!</v>
      </c>
      <c r="FH298" s="718"/>
      <c r="FI298" s="478" t="e">
        <f>FH298/DK298</f>
        <v>#DIV/0!</v>
      </c>
      <c r="FJ298" s="721"/>
      <c r="FK298" s="905"/>
      <c r="FL298" s="723"/>
      <c r="FM298" s="281"/>
      <c r="FN298" s="274"/>
      <c r="FO298" s="281"/>
      <c r="FP298" s="274"/>
      <c r="FQ298" s="281"/>
      <c r="FR298" s="275"/>
      <c r="FS298" s="636"/>
      <c r="FT298" s="906"/>
      <c r="FU298" s="779" t="e">
        <f t="shared" si="828"/>
        <v>#DIV/0!</v>
      </c>
      <c r="FV298" s="907"/>
      <c r="FW298" s="907"/>
      <c r="FX298" s="704"/>
      <c r="FY298" s="908"/>
      <c r="FZ298" s="636"/>
      <c r="GA298" s="913"/>
    </row>
    <row r="299" spans="2:189" s="462" customFormat="1" ht="26.25" customHeight="1" thickBot="1" x14ac:dyDescent="0.35">
      <c r="B299" s="914"/>
      <c r="C299" s="1136" t="s">
        <v>476</v>
      </c>
      <c r="D299" s="1137"/>
      <c r="E299" s="476"/>
      <c r="F299" s="476"/>
      <c r="G299" s="476"/>
      <c r="H299" s="476"/>
      <c r="I299" s="476"/>
      <c r="J299" s="476"/>
      <c r="K299" s="476"/>
      <c r="L299" s="476"/>
      <c r="M299" s="476"/>
      <c r="N299" s="476"/>
      <c r="O299" s="476"/>
      <c r="P299" s="476"/>
      <c r="Q299" s="477"/>
      <c r="R299" s="477"/>
      <c r="S299" s="477"/>
      <c r="T299" s="477"/>
      <c r="U299" s="477"/>
      <c r="V299" s="477"/>
      <c r="W299" s="477"/>
      <c r="X299" s="477"/>
      <c r="Y299" s="477"/>
      <c r="Z299" s="477"/>
      <c r="AA299" s="477"/>
      <c r="AB299" s="477"/>
      <c r="AC299" s="477"/>
      <c r="AD299" s="477"/>
      <c r="AE299" s="477"/>
      <c r="AF299" s="477"/>
      <c r="AG299" s="477"/>
      <c r="AH299" s="477"/>
      <c r="AI299" s="477"/>
      <c r="AJ299" s="477"/>
      <c r="AK299" s="711"/>
      <c r="AL299" s="711"/>
      <c r="AM299" s="712"/>
      <c r="AN299" s="712"/>
      <c r="AO299" s="713"/>
      <c r="AP299" s="477"/>
      <c r="AQ299" s="477"/>
      <c r="AR299" s="711"/>
      <c r="AS299" s="477"/>
      <c r="AT299" s="477"/>
      <c r="AU299" s="477"/>
      <c r="AV299" s="477"/>
      <c r="AW299" s="477"/>
      <c r="AX299" s="477"/>
      <c r="AY299" s="477"/>
      <c r="AZ299" s="477"/>
      <c r="BA299" s="477"/>
      <c r="BB299" s="477"/>
      <c r="BC299" s="477"/>
      <c r="BD299" s="477"/>
      <c r="BE299" s="477"/>
      <c r="BF299" s="477"/>
      <c r="BG299" s="477"/>
      <c r="BH299" s="477"/>
      <c r="BI299" s="477"/>
      <c r="BJ299" s="477"/>
      <c r="BK299" s="714"/>
      <c r="BL299" s="711"/>
      <c r="BM299" s="711"/>
      <c r="BN299" s="711"/>
      <c r="BO299" s="711"/>
      <c r="BP299" s="711"/>
      <c r="BQ299" s="711"/>
      <c r="BR299" s="711"/>
      <c r="BS299" s="711"/>
      <c r="BT299" s="711"/>
      <c r="BU299" s="711"/>
      <c r="BV299" s="477"/>
      <c r="BW299" s="477"/>
      <c r="BX299" s="477"/>
      <c r="BY299" s="477"/>
      <c r="BZ299" s="477"/>
      <c r="CA299" s="477"/>
      <c r="CB299" s="477"/>
      <c r="CC299" s="477"/>
      <c r="CD299" s="477"/>
      <c r="CE299" s="711"/>
      <c r="CF299" s="711"/>
      <c r="CG299" s="477"/>
      <c r="CH299" s="477"/>
      <c r="CI299" s="477"/>
      <c r="CJ299" s="477"/>
      <c r="CK299" s="477"/>
      <c r="CL299" s="477"/>
      <c r="CM299" s="477"/>
      <c r="CN299" s="477"/>
      <c r="CO299" s="477"/>
      <c r="CP299" s="477"/>
      <c r="CQ299" s="477"/>
      <c r="CR299" s="477"/>
      <c r="CS299" s="477"/>
      <c r="CT299" s="477"/>
      <c r="CU299" s="477"/>
      <c r="CV299" s="477"/>
      <c r="CW299" s="477" t="e">
        <f>CW242+#REF!+CW297</f>
        <v>#REF!</v>
      </c>
      <c r="CX299" s="477" t="e">
        <f>CX242+#REF!+CX297</f>
        <v>#REF!</v>
      </c>
      <c r="CY299" s="477" t="e">
        <f>CY242+#REF!+CY297</f>
        <v>#REF!</v>
      </c>
      <c r="CZ299" s="477" t="e">
        <f>CZ242+#REF!+CZ297</f>
        <v>#REF!</v>
      </c>
      <c r="DA299" s="477" t="e">
        <f>DA242+#REF!+DA297</f>
        <v>#REF!</v>
      </c>
      <c r="DB299" s="477" t="e">
        <f>DB242+#REF!+DB297</f>
        <v>#REF!</v>
      </c>
      <c r="DC299" s="477" t="e">
        <f>DC242+#REF!+DC297</f>
        <v>#REF!</v>
      </c>
      <c r="DD299" s="477" t="e">
        <f>DD242+#REF!+DD297</f>
        <v>#REF!</v>
      </c>
      <c r="DE299" s="477" t="e">
        <f>DE242+#REF!+DE297</f>
        <v>#REF!</v>
      </c>
      <c r="DF299" s="477" t="e">
        <f>DF242+#REF!+DF297</f>
        <v>#REF!</v>
      </c>
      <c r="DG299" s="477" t="e">
        <f>DG242+#REF!+DG297</f>
        <v>#REF!</v>
      </c>
      <c r="DH299" s="477" t="e">
        <f>DH242+DH281+#REF!+DH297</f>
        <v>#REF!</v>
      </c>
      <c r="DI299" s="477">
        <f t="shared" ref="DI299:DX299" si="834">DI238+DI291+DI293+DI296</f>
        <v>2073074.0890200003</v>
      </c>
      <c r="DJ299" s="477">
        <f t="shared" si="834"/>
        <v>1483079.3975800003</v>
      </c>
      <c r="DK299" s="477">
        <f t="shared" si="834"/>
        <v>589994.69143999997</v>
      </c>
      <c r="DL299" s="477">
        <f t="shared" si="834"/>
        <v>0</v>
      </c>
      <c r="DM299" s="477" t="e">
        <f t="shared" si="834"/>
        <v>#REF!</v>
      </c>
      <c r="DN299" s="477" t="e">
        <f t="shared" si="834"/>
        <v>#REF!</v>
      </c>
      <c r="DO299" s="477">
        <f t="shared" si="834"/>
        <v>937088.38039999991</v>
      </c>
      <c r="DP299" s="477" t="e">
        <f t="shared" si="834"/>
        <v>#REF!</v>
      </c>
      <c r="DQ299" s="477">
        <f t="shared" si="834"/>
        <v>0</v>
      </c>
      <c r="DR299" s="477" t="e">
        <f t="shared" si="834"/>
        <v>#REF!</v>
      </c>
      <c r="DS299" s="477" t="e">
        <f t="shared" si="834"/>
        <v>#REF!</v>
      </c>
      <c r="DT299" s="477">
        <f t="shared" si="834"/>
        <v>201596.92933999997</v>
      </c>
      <c r="DU299" s="477" t="e">
        <f t="shared" si="834"/>
        <v>#REF!</v>
      </c>
      <c r="DV299" s="477">
        <f t="shared" si="834"/>
        <v>0</v>
      </c>
      <c r="DW299" s="477">
        <f t="shared" si="834"/>
        <v>0</v>
      </c>
      <c r="DX299" s="477">
        <f t="shared" si="834"/>
        <v>1888622.4233000001</v>
      </c>
      <c r="DY299" s="478">
        <f t="shared" si="789"/>
        <v>0.91102504888901703</v>
      </c>
      <c r="DZ299" s="477">
        <f>DZ238+DZ291+DZ293+DZ296</f>
        <v>1302375.5481100001</v>
      </c>
      <c r="EA299" s="478">
        <f t="shared" ref="EA299:EK299" si="835">EA238+EA291+EA293+EA296</f>
        <v>2.5717053664992262</v>
      </c>
      <c r="EB299" s="477">
        <f t="shared" si="835"/>
        <v>586246.87519000005</v>
      </c>
      <c r="EC299" s="478">
        <f t="shared" si="835"/>
        <v>1.9929046810182851</v>
      </c>
      <c r="ED299" s="477">
        <f t="shared" si="835"/>
        <v>0</v>
      </c>
      <c r="EE299" s="478">
        <f t="shared" si="835"/>
        <v>0</v>
      </c>
      <c r="EF299" s="856">
        <f t="shared" ref="EF299" si="836">EH299+EI299+EJ299</f>
        <v>184451.66571999996</v>
      </c>
      <c r="EG299" s="227">
        <f t="shared" si="681"/>
        <v>8.8974951110982914E-2</v>
      </c>
      <c r="EH299" s="856">
        <f>EH238+EH291+EH293+EH296</f>
        <v>180703.84946999999</v>
      </c>
      <c r="EI299" s="856">
        <f t="shared" ref="EI299:EJ299" si="837">EI238+EI291+EI293+EI296</f>
        <v>3747.8162499999726</v>
      </c>
      <c r="EJ299" s="856">
        <f t="shared" si="837"/>
        <v>0</v>
      </c>
      <c r="EK299" s="476">
        <f t="shared" si="835"/>
        <v>1888658.96438</v>
      </c>
      <c r="EL299" s="478">
        <f>EK299/DI299</f>
        <v>0.91104267540810446</v>
      </c>
      <c r="EM299" s="478" t="e">
        <f>EK299/DM299</f>
        <v>#REF!</v>
      </c>
      <c r="EN299" s="478"/>
      <c r="EO299" s="478"/>
      <c r="EP299" s="478"/>
      <c r="EQ299" s="478"/>
      <c r="ER299" s="478"/>
      <c r="ES299" s="476">
        <f>ES238+ES291+ES293+ES296</f>
        <v>1302375.5481100001</v>
      </c>
      <c r="ET299" s="894">
        <f>ES299/DJ299</f>
        <v>0.87815632139124722</v>
      </c>
      <c r="EU299" s="476">
        <f>EU238+EU291+EU293+EU296</f>
        <v>586283.41627000005</v>
      </c>
      <c r="EV299" s="894">
        <f>EU299/DK299</f>
        <v>0.99370964650386628</v>
      </c>
      <c r="EW299" s="476">
        <f>EW238+EW291+EW293+EW296</f>
        <v>0</v>
      </c>
      <c r="EX299" s="894">
        <v>0</v>
      </c>
      <c r="EY299" s="889">
        <f t="shared" ref="EY299" si="838">FA299+FB299+FC299</f>
        <v>184451.66571999996</v>
      </c>
      <c r="EZ299" s="894">
        <f t="shared" si="739"/>
        <v>8.8974951110982914E-2</v>
      </c>
      <c r="FA299" s="889">
        <f>FA238+FA291+FA293+FA296</f>
        <v>180703.84946999999</v>
      </c>
      <c r="FB299" s="889">
        <f t="shared" ref="FB299:FC299" si="839">FB238+FB291+FB293+FB296</f>
        <v>3747.8162499999726</v>
      </c>
      <c r="FC299" s="889">
        <f t="shared" si="839"/>
        <v>0</v>
      </c>
      <c r="FD299" s="476">
        <f>FD238+FD291+FD293+FD296</f>
        <v>1869620.3531200001</v>
      </c>
      <c r="FE299" s="894">
        <f t="shared" si="832"/>
        <v>0.90185891716191469</v>
      </c>
      <c r="FF299" s="476">
        <f>FF238+FF291+FF293+FF296</f>
        <v>1406248.70842</v>
      </c>
      <c r="FG299" s="894">
        <f t="shared" si="833"/>
        <v>0.94819516117251179</v>
      </c>
      <c r="FH299" s="476">
        <f>FH238+FH291+FH293+FH296</f>
        <v>463371.64469999995</v>
      </c>
      <c r="FI299" s="894">
        <f>FH299/DK299</f>
        <v>0.78538273551080406</v>
      </c>
      <c r="FJ299" s="476">
        <f>FJ238+FJ291+FJ293+FJ296</f>
        <v>0</v>
      </c>
      <c r="FK299" s="722">
        <v>0</v>
      </c>
      <c r="FL299" s="723" t="e">
        <f>FL242+FL281+#REF!+FL297</f>
        <v>#REF!</v>
      </c>
      <c r="FM299" s="281" t="e">
        <f>FL299/DI299</f>
        <v>#REF!</v>
      </c>
      <c r="FN299" s="274" t="e">
        <f>FN242+FN281+#REF!+FN297</f>
        <v>#REF!</v>
      </c>
      <c r="FO299" s="281" t="e">
        <f>FN299/DJ299</f>
        <v>#REF!</v>
      </c>
      <c r="FP299" s="274" t="e">
        <f>FP242+FP281+#REF!+FP297</f>
        <v>#REF!</v>
      </c>
      <c r="FQ299" s="281" t="e">
        <f>FP299/DK299</f>
        <v>#REF!</v>
      </c>
      <c r="FR299" s="275" t="e">
        <f>FR242+FR281+#REF!+FR297</f>
        <v>#REF!</v>
      </c>
      <c r="FS299" s="636" t="e">
        <f>FS242+FS281+#REF!+FS297</f>
        <v>#REF!</v>
      </c>
      <c r="FT299" s="915">
        <f>FV299+FW299+FY299</f>
        <v>0</v>
      </c>
      <c r="FU299" s="478">
        <f t="shared" si="828"/>
        <v>0</v>
      </c>
      <c r="FV299" s="476">
        <f>FV238+FV291+FV293+FV296</f>
        <v>0</v>
      </c>
      <c r="FW299" s="476">
        <f>FW238+FW291+FW293+FW296</f>
        <v>0</v>
      </c>
      <c r="FX299" s="281" t="e">
        <f>FW299/DS299</f>
        <v>#REF!</v>
      </c>
      <c r="FY299" s="476">
        <f>FY238+FY291+FY293+FY296</f>
        <v>0</v>
      </c>
      <c r="FZ299" s="636" t="e">
        <f>FZ242+FZ281+#REF!+FZ297</f>
        <v>#REF!</v>
      </c>
      <c r="GA299" s="916"/>
    </row>
    <row r="300" spans="2:189" s="584" customFormat="1" ht="39.75" customHeight="1" thickBot="1" x14ac:dyDescent="0.35">
      <c r="B300" s="1138" t="s">
        <v>477</v>
      </c>
      <c r="C300" s="1139"/>
      <c r="D300" s="917"/>
      <c r="E300" s="918" t="e">
        <f>E168+E233+#REF!</f>
        <v>#REF!</v>
      </c>
      <c r="F300" s="918" t="e">
        <f>F168+F233+#REF!</f>
        <v>#REF!</v>
      </c>
      <c r="G300" s="918" t="e">
        <f>G168+G233+#REF!</f>
        <v>#REF!</v>
      </c>
      <c r="H300" s="918" t="e">
        <f>H168+H233+#REF!</f>
        <v>#REF!</v>
      </c>
      <c r="I300" s="918" t="e">
        <f>I168+I233+#REF!</f>
        <v>#REF!</v>
      </c>
      <c r="J300" s="918" t="e">
        <f>J168+J233+#REF!</f>
        <v>#REF!</v>
      </c>
      <c r="K300" s="918" t="e">
        <f>K168+K233+#REF!</f>
        <v>#REF!</v>
      </c>
      <c r="L300" s="918" t="e">
        <f>L168+L233+#REF!</f>
        <v>#REF!</v>
      </c>
      <c r="M300" s="918" t="e">
        <f>M168+M233+#REF!</f>
        <v>#REF!</v>
      </c>
      <c r="N300" s="918" t="e">
        <f>N168+N233+#REF!</f>
        <v>#REF!</v>
      </c>
      <c r="O300" s="918" t="e">
        <f>O168+O233+#REF!</f>
        <v>#REF!</v>
      </c>
      <c r="P300" s="918" t="e">
        <f>P168+P233+#REF!</f>
        <v>#REF!</v>
      </c>
      <c r="Q300" s="919" t="e">
        <f>Q168+Q233+#REF!</f>
        <v>#REF!</v>
      </c>
      <c r="R300" s="919" t="e">
        <f>R168+R233+#REF!</f>
        <v>#REF!</v>
      </c>
      <c r="S300" s="919" t="e">
        <f>S168+S233+#REF!</f>
        <v>#REF!</v>
      </c>
      <c r="T300" s="919" t="e">
        <f>T168+T233+#REF!</f>
        <v>#REF!</v>
      </c>
      <c r="U300" s="919" t="e">
        <f>U168+U233+#REF!</f>
        <v>#REF!</v>
      </c>
      <c r="V300" s="919" t="e">
        <f>V168+V233+#REF!</f>
        <v>#REF!</v>
      </c>
      <c r="W300" s="919" t="e">
        <f>W168+W233+#REF!</f>
        <v>#REF!</v>
      </c>
      <c r="X300" s="919" t="e">
        <f>X168+X233+#REF!</f>
        <v>#REF!</v>
      </c>
      <c r="Y300" s="919" t="e">
        <f>Y168+Y233+#REF!</f>
        <v>#REF!</v>
      </c>
      <c r="Z300" s="919" t="e">
        <f>Z168+Z233+#REF!</f>
        <v>#REF!</v>
      </c>
      <c r="AA300" s="919" t="e">
        <f>AA168+AA233+#REF!</f>
        <v>#REF!</v>
      </c>
      <c r="AB300" s="919" t="e">
        <f>AB168+AB233+#REF!</f>
        <v>#REF!</v>
      </c>
      <c r="AC300" s="919" t="e">
        <f>AC168+AC233+#REF!</f>
        <v>#REF!</v>
      </c>
      <c r="AD300" s="919" t="e">
        <f>AD168+AD233+#REF!</f>
        <v>#REF!</v>
      </c>
      <c r="AE300" s="919" t="e">
        <f>AE168+AE233+#REF!</f>
        <v>#REF!</v>
      </c>
      <c r="AF300" s="919" t="e">
        <f>AF168+AF233+#REF!</f>
        <v>#REF!</v>
      </c>
      <c r="AG300" s="919" t="e">
        <f>AG168+AG233+#REF!</f>
        <v>#REF!</v>
      </c>
      <c r="AH300" s="919" t="e">
        <f>AH168+AH233+#REF!</f>
        <v>#REF!</v>
      </c>
      <c r="AI300" s="919" t="e">
        <f>AI168+AI233+#REF!</f>
        <v>#REF!</v>
      </c>
      <c r="AJ300" s="919" t="e">
        <f>AJ168+AJ233+#REF!</f>
        <v>#REF!</v>
      </c>
      <c r="AK300" s="919" t="e">
        <f>AK168+AK233+#REF!</f>
        <v>#REF!</v>
      </c>
      <c r="AL300" s="919" t="e">
        <f>AL168+AL233+#REF!</f>
        <v>#REF!</v>
      </c>
      <c r="AM300" s="919" t="e">
        <f>AM168+AM233+#REF!</f>
        <v>#REF!</v>
      </c>
      <c r="AN300" s="919" t="e">
        <f>AN168+AN233+#REF!</f>
        <v>#REF!</v>
      </c>
      <c r="AO300" s="920">
        <v>1</v>
      </c>
      <c r="AP300" s="919" t="e">
        <f>AP168+AP233+#REF!</f>
        <v>#REF!</v>
      </c>
      <c r="AQ300" s="919" t="e">
        <f>AQ168+AQ233+#REF!</f>
        <v>#REF!</v>
      </c>
      <c r="AR300" s="919" t="e">
        <f>AR168+AR233+#REF!</f>
        <v>#REF!</v>
      </c>
      <c r="AS300" s="919" t="e">
        <f>AS168+AS233+#REF!</f>
        <v>#REF!</v>
      </c>
      <c r="AT300" s="919" t="e">
        <f>AT168+AT233+#REF!</f>
        <v>#REF!</v>
      </c>
      <c r="AU300" s="919" t="e">
        <f>AU168+AU233+#REF!</f>
        <v>#REF!</v>
      </c>
      <c r="AV300" s="919" t="e">
        <f>AV168+AV233+#REF!</f>
        <v>#REF!</v>
      </c>
      <c r="AW300" s="919" t="e">
        <f>AW168+AW233+#REF!</f>
        <v>#REF!</v>
      </c>
      <c r="AX300" s="919" t="e">
        <f>AX168+AX233+#REF!</f>
        <v>#REF!</v>
      </c>
      <c r="AY300" s="919" t="e">
        <f>AY168+AY233+#REF!</f>
        <v>#REF!</v>
      </c>
      <c r="AZ300" s="919" t="e">
        <f>AZ168+AZ233+#REF!</f>
        <v>#REF!</v>
      </c>
      <c r="BA300" s="919" t="e">
        <f>BA168+BA233+#REF!</f>
        <v>#REF!</v>
      </c>
      <c r="BB300" s="919" t="e">
        <f>BB168+BB233+#REF!</f>
        <v>#REF!</v>
      </c>
      <c r="BC300" s="919" t="e">
        <f>BC168+BC233+#REF!</f>
        <v>#REF!</v>
      </c>
      <c r="BD300" s="919" t="e">
        <f>BD168+BD233+#REF!</f>
        <v>#REF!</v>
      </c>
      <c r="BE300" s="919" t="e">
        <f>BE168+BE233+#REF!</f>
        <v>#REF!</v>
      </c>
      <c r="BF300" s="919" t="e">
        <f>BF168+BF233+#REF!</f>
        <v>#REF!</v>
      </c>
      <c r="BG300" s="919" t="e">
        <f>BG168+BG233+#REF!</f>
        <v>#REF!</v>
      </c>
      <c r="BH300" s="919" t="e">
        <f>BH168+BH233+#REF!</f>
        <v>#REF!</v>
      </c>
      <c r="BI300" s="919" t="e">
        <f>BI168+BI233+#REF!</f>
        <v>#REF!</v>
      </c>
      <c r="BJ300" s="919" t="e">
        <f>BJ168+BJ233+#REF!</f>
        <v>#REF!</v>
      </c>
      <c r="BK300" s="921">
        <v>1</v>
      </c>
      <c r="BL300" s="919" t="e">
        <f>BL168+BL233+#REF!</f>
        <v>#REF!</v>
      </c>
      <c r="BM300" s="919" t="e">
        <f>BM168+BM233+#REF!</f>
        <v>#REF!</v>
      </c>
      <c r="BN300" s="919" t="e">
        <f>BN168+BN233+#REF!</f>
        <v>#REF!</v>
      </c>
      <c r="BO300" s="919" t="e">
        <f>BO168+BO233+#REF!</f>
        <v>#REF!</v>
      </c>
      <c r="BP300" s="919" t="e">
        <f>BP168+BP233+#REF!</f>
        <v>#REF!</v>
      </c>
      <c r="BQ300" s="919" t="e">
        <f>BQ168+BQ233+#REF!</f>
        <v>#REF!</v>
      </c>
      <c r="BR300" s="919" t="e">
        <f>BR168+BR233+#REF!</f>
        <v>#REF!</v>
      </c>
      <c r="BS300" s="919" t="e">
        <f>BS168+BS233+#REF!</f>
        <v>#REF!</v>
      </c>
      <c r="BT300" s="919" t="e">
        <f>BT168+BT233+#REF!</f>
        <v>#REF!</v>
      </c>
      <c r="BU300" s="919" t="e">
        <f>BU168+BU233+#REF!</f>
        <v>#REF!</v>
      </c>
      <c r="BV300" s="919" t="e">
        <f>BV168+BV233+#REF!</f>
        <v>#REF!</v>
      </c>
      <c r="BW300" s="919" t="e">
        <f>BW168+BW233+#REF!</f>
        <v>#REF!</v>
      </c>
      <c r="BX300" s="919" t="e">
        <f>BX168+BX233+#REF!</f>
        <v>#REF!</v>
      </c>
      <c r="BY300" s="919" t="e">
        <f>BY168+BY233+#REF!</f>
        <v>#REF!</v>
      </c>
      <c r="BZ300" s="919" t="e">
        <f>BZ168+BZ233+#REF!</f>
        <v>#REF!</v>
      </c>
      <c r="CA300" s="919" t="e">
        <f>CA168+CA233+#REF!</f>
        <v>#REF!</v>
      </c>
      <c r="CB300" s="919" t="e">
        <f>CB168+CB233+#REF!</f>
        <v>#REF!</v>
      </c>
      <c r="CC300" s="919" t="e">
        <f>CC168+CC233+#REF!</f>
        <v>#REF!</v>
      </c>
      <c r="CD300" s="919" t="e">
        <f>CD168+CD233+#REF!</f>
        <v>#REF!</v>
      </c>
      <c r="CE300" s="919">
        <v>1</v>
      </c>
      <c r="CF300" s="919" t="e">
        <f>CF168+CF233+#REF!</f>
        <v>#REF!</v>
      </c>
      <c r="CG300" s="919"/>
      <c r="CH300" s="919" t="e">
        <f>CH168+CH233+#REF!</f>
        <v>#REF!</v>
      </c>
      <c r="CI300" s="919" t="e">
        <f>CI168+CI233+#REF!</f>
        <v>#REF!</v>
      </c>
      <c r="CJ300" s="919" t="e">
        <f>CJ168+CJ233+#REF!</f>
        <v>#REF!</v>
      </c>
      <c r="CK300" s="919" t="e">
        <f>CK168+CK233+#REF!</f>
        <v>#REF!</v>
      </c>
      <c r="CL300" s="919" t="e">
        <f>CL168+CL233+#REF!</f>
        <v>#REF!</v>
      </c>
      <c r="CM300" s="919" t="e">
        <f>CM168+CM233+#REF!</f>
        <v>#REF!</v>
      </c>
      <c r="CN300" s="919"/>
      <c r="CO300" s="919"/>
      <c r="CP300" s="919"/>
      <c r="CQ300" s="919" t="e">
        <f>CQ168+CQ233+#REF!</f>
        <v>#REF!</v>
      </c>
      <c r="CR300" s="919" t="e">
        <f>CR168+CR233+#REF!</f>
        <v>#REF!</v>
      </c>
      <c r="CS300" s="919" t="e">
        <f>CS168+CS233+#REF!</f>
        <v>#REF!</v>
      </c>
      <c r="CT300" s="919" t="e">
        <f>CT168+CT233+#REF!</f>
        <v>#REF!</v>
      </c>
      <c r="CU300" s="919" t="e">
        <f>CU168+CU233+#REF!</f>
        <v>#REF!</v>
      </c>
      <c r="CV300" s="919" t="e">
        <f>CV168+CV233+#REF!</f>
        <v>#REF!</v>
      </c>
      <c r="CW300" s="889" t="e">
        <f>CW168+CW233+#REF!</f>
        <v>#REF!</v>
      </c>
      <c r="CX300" s="889" t="e">
        <f>CX168+CX233+#REF!</f>
        <v>#REF!</v>
      </c>
      <c r="CY300" s="889" t="e">
        <f>CY168+CY233+#REF!</f>
        <v>#REF!</v>
      </c>
      <c r="CZ300" s="889" t="e">
        <f>CZ168+CZ233+#REF!</f>
        <v>#REF!</v>
      </c>
      <c r="DA300" s="889" t="e">
        <f>DA168+DA233+#REF!</f>
        <v>#REF!</v>
      </c>
      <c r="DB300" s="889" t="e">
        <f>DB168+DB233+#REF!</f>
        <v>#REF!</v>
      </c>
      <c r="DC300" s="889" t="e">
        <f>DC168+DC233+#REF!</f>
        <v>#REF!</v>
      </c>
      <c r="DD300" s="889" t="e">
        <f>DD168+DD233+#REF!</f>
        <v>#DIV/0!</v>
      </c>
      <c r="DE300" s="889" t="e">
        <f>DE168+DE233+#REF!</f>
        <v>#REF!</v>
      </c>
      <c r="DF300" s="889" t="e">
        <f>DF168+DF233+#REF!</f>
        <v>#REF!</v>
      </c>
      <c r="DG300" s="889" t="e">
        <f>DG168+DG233+#REF!</f>
        <v>#REF!</v>
      </c>
      <c r="DH300" s="889" t="e">
        <f>DH168+DH233+#REF!</f>
        <v>#REF!</v>
      </c>
      <c r="DI300" s="889">
        <f>DJ300+DK300+DL300</f>
        <v>15097152.328249998</v>
      </c>
      <c r="DJ300" s="889">
        <f>DJ301+DJ302+DJ303</f>
        <v>12865800.490669999</v>
      </c>
      <c r="DK300" s="889">
        <f>DK168+DK233+DK299</f>
        <v>627390.97112</v>
      </c>
      <c r="DL300" s="889">
        <f>DL168+DL233+DL299</f>
        <v>1603960.8664600002</v>
      </c>
      <c r="DM300" s="889" t="e">
        <f t="shared" si="679"/>
        <v>#REF!</v>
      </c>
      <c r="DN300" s="922" t="e">
        <f>DM300/DI300</f>
        <v>#REF!</v>
      </c>
      <c r="DO300" s="889" t="e">
        <f>DO168+DO233+#REF!</f>
        <v>#REF!</v>
      </c>
      <c r="DP300" s="889" t="e">
        <f>DP168+DP233+#REF!</f>
        <v>#REF!</v>
      </c>
      <c r="DQ300" s="889" t="e">
        <f>DQ168+DQ233+#REF!</f>
        <v>#REF!</v>
      </c>
      <c r="DR300" s="889" t="e">
        <f>DT300+DU300+DV300</f>
        <v>#REF!</v>
      </c>
      <c r="DS300" s="922" t="e">
        <f>DR300/DM300</f>
        <v>#REF!</v>
      </c>
      <c r="DT300" s="889" t="e">
        <f>DT168+DT233+#REF!</f>
        <v>#REF!</v>
      </c>
      <c r="DU300" s="889" t="e">
        <f>DU168+DU233+#REF!</f>
        <v>#REF!</v>
      </c>
      <c r="DV300" s="889" t="e">
        <f>DV168+DV233+#REF!</f>
        <v>#REF!</v>
      </c>
      <c r="DW300" s="889"/>
      <c r="DX300" s="889">
        <f>DZ300+EB300+ED300</f>
        <v>14145469.95638</v>
      </c>
      <c r="DY300" s="894">
        <f t="shared" si="789"/>
        <v>0.93696278932754773</v>
      </c>
      <c r="DZ300" s="889">
        <f>DZ168+DZ233+DZ299</f>
        <v>12041350.514490001</v>
      </c>
      <c r="EA300" s="894">
        <f t="shared" si="830"/>
        <v>0.9359192631054809</v>
      </c>
      <c r="EB300" s="889">
        <f>EB168+EB233+EB299</f>
        <v>615500.57305000001</v>
      </c>
      <c r="EC300" s="894">
        <f>EB300/DK300</f>
        <v>0.9810478654980106</v>
      </c>
      <c r="ED300" s="889">
        <f>ED168+ED233+ED299</f>
        <v>1488618.8688400001</v>
      </c>
      <c r="EE300" s="894">
        <f>ED300/DL300</f>
        <v>0.92808926948787474</v>
      </c>
      <c r="EF300" s="856">
        <f>EH300+EI300+EJ300</f>
        <v>951682.37187000003</v>
      </c>
      <c r="EG300" s="227">
        <f t="shared" si="681"/>
        <v>6.3037210672452382E-2</v>
      </c>
      <c r="EH300" s="856">
        <f>EH168+EH233+EH299</f>
        <v>824449.97618</v>
      </c>
      <c r="EI300" s="856">
        <f>EI168+EI233+EI299</f>
        <v>11890.398069999972</v>
      </c>
      <c r="EJ300" s="856">
        <f>EJ168+EJ233+EJ299</f>
        <v>115341.99762000001</v>
      </c>
      <c r="EK300" s="856">
        <f>ES300+EU300+EW300</f>
        <v>14145523.465110002</v>
      </c>
      <c r="EL300" s="894">
        <f>EK300/DI300</f>
        <v>0.93696633362046067</v>
      </c>
      <c r="EM300" s="894" t="e">
        <f>EK300/DM300</f>
        <v>#REF!</v>
      </c>
      <c r="EN300" s="894"/>
      <c r="EO300" s="894"/>
      <c r="EP300" s="894"/>
      <c r="EQ300" s="894"/>
      <c r="ER300" s="894"/>
      <c r="ES300" s="856">
        <f>ES168+ES233+ES299</f>
        <v>12041336.011890002</v>
      </c>
      <c r="ET300" s="894">
        <f>ES300/DJ300</f>
        <v>0.93591813588451944</v>
      </c>
      <c r="EU300" s="856">
        <f>EU168+EU233+EU299</f>
        <v>615568.58438000001</v>
      </c>
      <c r="EV300" s="894">
        <f>EU300/DK300</f>
        <v>0.98115626892287755</v>
      </c>
      <c r="EW300" s="856">
        <f>EW168+EW233+EW299</f>
        <v>1488618.8688400001</v>
      </c>
      <c r="EX300" s="894">
        <f>EW300/DL300</f>
        <v>0.92808926948787474</v>
      </c>
      <c r="EY300" s="889">
        <f>FA300+FB300+FC300</f>
        <v>951682.37187000003</v>
      </c>
      <c r="EZ300" s="894">
        <f t="shared" si="739"/>
        <v>6.3037210672452382E-2</v>
      </c>
      <c r="FA300" s="889">
        <f>FA168+FA233+FA299</f>
        <v>824449.97618</v>
      </c>
      <c r="FB300" s="889">
        <f>FB168+FB233+FB299</f>
        <v>11890.398069999972</v>
      </c>
      <c r="FC300" s="889">
        <f>FC168+FC233+FC299</f>
        <v>115341.99762000001</v>
      </c>
      <c r="FD300" s="856">
        <f>FF300+FH300+FJ300</f>
        <v>12835008.594179999</v>
      </c>
      <c r="FE300" s="894">
        <f t="shared" si="832"/>
        <v>0.85016089889766533</v>
      </c>
      <c r="FF300" s="856">
        <f>FF168+FF233+FF299</f>
        <v>10684879.580809999</v>
      </c>
      <c r="FG300" s="894">
        <f t="shared" si="833"/>
        <v>0.83048696336916172</v>
      </c>
      <c r="FH300" s="856">
        <f>FH168+FH233+FH299</f>
        <v>489764.81662999996</v>
      </c>
      <c r="FI300" s="894">
        <f>FH300/DK300</f>
        <v>0.78063733648523204</v>
      </c>
      <c r="FJ300" s="856">
        <f>FJ168+FJ233+FJ299</f>
        <v>1660364.19674</v>
      </c>
      <c r="FK300" s="923">
        <f>FJ300/DL300</f>
        <v>1.0351650289352035</v>
      </c>
      <c r="FL300" s="723" t="e">
        <f>FN300+FP300+FR300</f>
        <v>#REF!</v>
      </c>
      <c r="FM300" s="281" t="e">
        <f>FL300/DI300</f>
        <v>#REF!</v>
      </c>
      <c r="FN300" s="274" t="e">
        <f>FN168+FN233+#REF!</f>
        <v>#REF!</v>
      </c>
      <c r="FO300" s="281" t="e">
        <f>FN300/DJ300</f>
        <v>#REF!</v>
      </c>
      <c r="FP300" s="274" t="e">
        <f>FP168+FP233+#REF!</f>
        <v>#REF!</v>
      </c>
      <c r="FQ300" s="281" t="e">
        <f>FP300/DK300</f>
        <v>#REF!</v>
      </c>
      <c r="FR300" s="275" t="e">
        <f>FR168+FR233+#REF!</f>
        <v>#REF!</v>
      </c>
      <c r="FS300" s="636" t="e">
        <f>FS168+FS233+#REF!</f>
        <v>#REF!</v>
      </c>
      <c r="FT300" s="855">
        <f t="shared" ref="FT300:FT304" si="840">FV300+FW300+FY300</f>
        <v>16.967649999962759</v>
      </c>
      <c r="FU300" s="894">
        <f t="shared" si="828"/>
        <v>1.1995066878799888E-6</v>
      </c>
      <c r="FV300" s="856">
        <f>FV168+FV233+FV299</f>
        <v>-14.502600000035727</v>
      </c>
      <c r="FW300" s="856">
        <f>FW168+FW233+FW299</f>
        <v>31.470249999998487</v>
      </c>
      <c r="FX300" s="281" t="e">
        <f>FW300/DS300</f>
        <v>#REF!</v>
      </c>
      <c r="FY300" s="856">
        <f>FY168+FY233+FY299</f>
        <v>0</v>
      </c>
      <c r="FZ300" s="636" t="e">
        <f>FZ168+FZ233+#REF!</f>
        <v>#DIV/0!</v>
      </c>
      <c r="GA300" s="924"/>
    </row>
    <row r="301" spans="2:189" s="383" customFormat="1" ht="33" customHeight="1" thickBot="1" x14ac:dyDescent="0.35">
      <c r="B301" s="1140" t="s">
        <v>478</v>
      </c>
      <c r="C301" s="1141"/>
      <c r="D301" s="925"/>
      <c r="E301" s="926"/>
      <c r="F301" s="926"/>
      <c r="G301" s="926"/>
      <c r="H301" s="926"/>
      <c r="I301" s="926"/>
      <c r="J301" s="926"/>
      <c r="K301" s="926"/>
      <c r="L301" s="926"/>
      <c r="M301" s="926"/>
      <c r="N301" s="926"/>
      <c r="O301" s="926"/>
      <c r="P301" s="926"/>
      <c r="Q301" s="927"/>
      <c r="R301" s="927"/>
      <c r="S301" s="927"/>
      <c r="T301" s="927"/>
      <c r="U301" s="927"/>
      <c r="V301" s="927"/>
      <c r="W301" s="927"/>
      <c r="X301" s="927"/>
      <c r="Y301" s="927"/>
      <c r="Z301" s="927"/>
      <c r="AA301" s="927"/>
      <c r="AB301" s="927"/>
      <c r="AC301" s="927"/>
      <c r="AD301" s="927"/>
      <c r="AE301" s="927"/>
      <c r="AF301" s="927"/>
      <c r="AG301" s="927"/>
      <c r="AH301" s="927"/>
      <c r="AI301" s="927"/>
      <c r="AJ301" s="927"/>
      <c r="AK301" s="927"/>
      <c r="AL301" s="927"/>
      <c r="AM301" s="927"/>
      <c r="AN301" s="927"/>
      <c r="AO301" s="928"/>
      <c r="AP301" s="927"/>
      <c r="AQ301" s="927"/>
      <c r="AR301" s="927"/>
      <c r="AS301" s="927"/>
      <c r="AT301" s="927"/>
      <c r="AU301" s="927"/>
      <c r="AV301" s="927"/>
      <c r="AW301" s="927"/>
      <c r="AX301" s="927"/>
      <c r="AY301" s="927"/>
      <c r="AZ301" s="927"/>
      <c r="BA301" s="927"/>
      <c r="BB301" s="927"/>
      <c r="BC301" s="927"/>
      <c r="BD301" s="927"/>
      <c r="BE301" s="927"/>
      <c r="BF301" s="927"/>
      <c r="BG301" s="927"/>
      <c r="BH301" s="927"/>
      <c r="BI301" s="927"/>
      <c r="BJ301" s="927"/>
      <c r="BK301" s="929"/>
      <c r="BL301" s="927"/>
      <c r="BM301" s="927"/>
      <c r="BN301" s="927"/>
      <c r="BO301" s="927"/>
      <c r="BP301" s="927"/>
      <c r="BQ301" s="927"/>
      <c r="BR301" s="927"/>
      <c r="BS301" s="927"/>
      <c r="BT301" s="927"/>
      <c r="BU301" s="927"/>
      <c r="BV301" s="927"/>
      <c r="BW301" s="927"/>
      <c r="BX301" s="927"/>
      <c r="BY301" s="927"/>
      <c r="BZ301" s="927"/>
      <c r="CA301" s="927"/>
      <c r="CB301" s="927"/>
      <c r="CC301" s="927"/>
      <c r="CD301" s="927"/>
      <c r="CE301" s="927"/>
      <c r="CF301" s="927"/>
      <c r="CG301" s="927"/>
      <c r="CH301" s="927"/>
      <c r="CI301" s="927"/>
      <c r="CJ301" s="927"/>
      <c r="CK301" s="927"/>
      <c r="CL301" s="927"/>
      <c r="CM301" s="927"/>
      <c r="CN301" s="927"/>
      <c r="CO301" s="927"/>
      <c r="CP301" s="927"/>
      <c r="CQ301" s="927"/>
      <c r="CR301" s="927"/>
      <c r="CS301" s="927"/>
      <c r="CT301" s="927"/>
      <c r="CU301" s="927"/>
      <c r="CV301" s="927"/>
      <c r="CW301" s="927">
        <f>CX301+CY301</f>
        <v>296317.40000000002</v>
      </c>
      <c r="CX301" s="927">
        <f>CX204</f>
        <v>296317.40000000002</v>
      </c>
      <c r="CY301" s="927">
        <f t="shared" ref="CY301:DE301" si="841">CY203</f>
        <v>0</v>
      </c>
      <c r="CZ301" s="927" t="e">
        <f t="shared" si="841"/>
        <v>#REF!</v>
      </c>
      <c r="DA301" s="927" t="e">
        <f t="shared" si="841"/>
        <v>#REF!</v>
      </c>
      <c r="DB301" s="927" t="e">
        <f t="shared" si="841"/>
        <v>#REF!</v>
      </c>
      <c r="DC301" s="927">
        <f t="shared" si="841"/>
        <v>0</v>
      </c>
      <c r="DD301" s="927">
        <f t="shared" si="841"/>
        <v>0</v>
      </c>
      <c r="DE301" s="927">
        <f t="shared" si="841"/>
        <v>0</v>
      </c>
      <c r="DF301" s="927">
        <f>DG301+DH301</f>
        <v>0</v>
      </c>
      <c r="DG301" s="927">
        <f>DG204</f>
        <v>0</v>
      </c>
      <c r="DH301" s="927">
        <f>DH203</f>
        <v>0</v>
      </c>
      <c r="DI301" s="927">
        <f>DJ301+DL301</f>
        <v>1730000</v>
      </c>
      <c r="DJ301" s="927">
        <f>DJ235+DJ170</f>
        <v>1730000</v>
      </c>
      <c r="DK301" s="927">
        <f>DK204</f>
        <v>0</v>
      </c>
      <c r="DL301" s="927">
        <f>DL204</f>
        <v>0</v>
      </c>
      <c r="DM301" s="740">
        <f t="shared" si="679"/>
        <v>566685.6</v>
      </c>
      <c r="DN301" s="930">
        <f t="shared" ref="DN301:DN304" si="842">DM301/DI301</f>
        <v>0.32756393063583816</v>
      </c>
      <c r="DO301" s="927">
        <f>DO235+DO170</f>
        <v>566685.6</v>
      </c>
      <c r="DP301" s="927">
        <f>DP204</f>
        <v>0</v>
      </c>
      <c r="DQ301" s="927">
        <f>DQ204</f>
        <v>0</v>
      </c>
      <c r="DR301" s="927">
        <f>DT301+DU301+DV301</f>
        <v>1163314.3999999999</v>
      </c>
      <c r="DS301" s="930">
        <f>DR301/DI301</f>
        <v>0.67243606936416178</v>
      </c>
      <c r="DT301" s="927">
        <f>DT235+DT170</f>
        <v>1163314.3999999999</v>
      </c>
      <c r="DU301" s="927">
        <f>DU204</f>
        <v>0</v>
      </c>
      <c r="DV301" s="927">
        <f>DV204</f>
        <v>0</v>
      </c>
      <c r="DW301" s="927"/>
      <c r="DX301" s="927">
        <f>DZ301</f>
        <v>1730000</v>
      </c>
      <c r="DY301" s="744">
        <f t="shared" si="789"/>
        <v>1</v>
      </c>
      <c r="DZ301" s="927">
        <f>DZ235+DZ170</f>
        <v>1730000</v>
      </c>
      <c r="EA301" s="744">
        <f t="shared" si="830"/>
        <v>1</v>
      </c>
      <c r="EB301" s="927">
        <f>EB204</f>
        <v>0</v>
      </c>
      <c r="EC301" s="744">
        <v>0</v>
      </c>
      <c r="ED301" s="927">
        <f>ED204</f>
        <v>0</v>
      </c>
      <c r="EE301" s="744">
        <v>0</v>
      </c>
      <c r="EF301" s="926">
        <f t="shared" ref="EF301" si="843">EH301+EI301+EJ301</f>
        <v>0</v>
      </c>
      <c r="EG301" s="227">
        <f t="shared" si="681"/>
        <v>0</v>
      </c>
      <c r="EH301" s="926">
        <f>EH235+EH170</f>
        <v>0</v>
      </c>
      <c r="EI301" s="926">
        <f>EI204</f>
        <v>0</v>
      </c>
      <c r="EJ301" s="926">
        <f>EJ204</f>
        <v>0</v>
      </c>
      <c r="EK301" s="926">
        <f>ES301+EU301+EW301</f>
        <v>1730000</v>
      </c>
      <c r="EL301" s="744">
        <f>EK301/DI301</f>
        <v>1</v>
      </c>
      <c r="EM301" s="744">
        <f>EK301/DM301</f>
        <v>3.0528391757263642</v>
      </c>
      <c r="EN301" s="744"/>
      <c r="EO301" s="744"/>
      <c r="EP301" s="744"/>
      <c r="EQ301" s="744"/>
      <c r="ER301" s="744"/>
      <c r="ES301" s="926">
        <f>ES235+ES170</f>
        <v>1730000</v>
      </c>
      <c r="ET301" s="744">
        <f>ES301/DJ301</f>
        <v>1</v>
      </c>
      <c r="EU301" s="926">
        <f>EU204</f>
        <v>0</v>
      </c>
      <c r="EV301" s="744">
        <v>0</v>
      </c>
      <c r="EW301" s="926">
        <f>EW204</f>
        <v>0</v>
      </c>
      <c r="EX301" s="744">
        <v>0</v>
      </c>
      <c r="EY301" s="927">
        <f t="shared" ref="EY301:EY304" si="844">FA301+FB301+FC301</f>
        <v>0</v>
      </c>
      <c r="EZ301" s="744">
        <f t="shared" si="739"/>
        <v>0</v>
      </c>
      <c r="FA301" s="927">
        <f>FA235+FA170</f>
        <v>0</v>
      </c>
      <c r="FB301" s="927">
        <f>FB204</f>
        <v>0</v>
      </c>
      <c r="FC301" s="927">
        <f>FC204</f>
        <v>0</v>
      </c>
      <c r="FD301" s="926">
        <f>FF301+FH301+FJ301</f>
        <v>1380000</v>
      </c>
      <c r="FE301" s="744">
        <f t="shared" si="832"/>
        <v>0.79768786127167635</v>
      </c>
      <c r="FF301" s="926">
        <f>FF235+FF170</f>
        <v>1380000</v>
      </c>
      <c r="FG301" s="744">
        <f t="shared" si="833"/>
        <v>0.79768786127167635</v>
      </c>
      <c r="FH301" s="926">
        <f>FH204</f>
        <v>0</v>
      </c>
      <c r="FI301" s="744">
        <v>0</v>
      </c>
      <c r="FJ301" s="926">
        <f>FJ204</f>
        <v>0</v>
      </c>
      <c r="FK301" s="746">
        <v>0</v>
      </c>
      <c r="FL301" s="931">
        <v>0</v>
      </c>
      <c r="FM301" s="253">
        <f>FL301/DI301</f>
        <v>0</v>
      </c>
      <c r="FN301" s="321">
        <f>FN235+FN170</f>
        <v>0</v>
      </c>
      <c r="FO301" s="253">
        <f>FN301/DJ301</f>
        <v>0</v>
      </c>
      <c r="FP301" s="321">
        <f>FP235+FP170</f>
        <v>0</v>
      </c>
      <c r="FQ301" s="253">
        <v>0</v>
      </c>
      <c r="FR301" s="322">
        <f>FR235+FR170</f>
        <v>0</v>
      </c>
      <c r="FS301" s="613">
        <f>FS203</f>
        <v>0</v>
      </c>
      <c r="FT301" s="932">
        <f t="shared" si="840"/>
        <v>0</v>
      </c>
      <c r="FU301" s="744">
        <f t="shared" si="828"/>
        <v>0</v>
      </c>
      <c r="FV301" s="926">
        <f>FV235+FV170</f>
        <v>0</v>
      </c>
      <c r="FW301" s="926">
        <f>FW204</f>
        <v>0</v>
      </c>
      <c r="FX301" s="253">
        <v>0</v>
      </c>
      <c r="FY301" s="926">
        <f>FY204</f>
        <v>0</v>
      </c>
      <c r="FZ301" s="613">
        <f>FZ203</f>
        <v>0</v>
      </c>
      <c r="GA301" s="933"/>
    </row>
    <row r="302" spans="2:189" s="336" customFormat="1" ht="60" hidden="1" customHeight="1" thickBot="1" x14ac:dyDescent="0.3">
      <c r="B302" s="1142" t="s">
        <v>136</v>
      </c>
      <c r="C302" s="1143"/>
      <c r="D302" s="934"/>
      <c r="E302" s="539"/>
      <c r="F302" s="539"/>
      <c r="G302" s="539"/>
      <c r="H302" s="539"/>
      <c r="I302" s="539"/>
      <c r="J302" s="539"/>
      <c r="K302" s="539"/>
      <c r="L302" s="539"/>
      <c r="M302" s="539"/>
      <c r="N302" s="539"/>
      <c r="O302" s="539"/>
      <c r="P302" s="539"/>
      <c r="Q302" s="541"/>
      <c r="R302" s="541"/>
      <c r="S302" s="541"/>
      <c r="T302" s="541"/>
      <c r="U302" s="541"/>
      <c r="V302" s="541"/>
      <c r="W302" s="541"/>
      <c r="X302" s="541"/>
      <c r="Y302" s="541"/>
      <c r="Z302" s="541"/>
      <c r="AA302" s="541"/>
      <c r="AB302" s="541"/>
      <c r="AC302" s="541"/>
      <c r="AD302" s="541"/>
      <c r="AE302" s="541"/>
      <c r="AF302" s="541"/>
      <c r="AG302" s="541"/>
      <c r="AH302" s="541"/>
      <c r="AI302" s="541"/>
      <c r="AJ302" s="541"/>
      <c r="AK302" s="541"/>
      <c r="AL302" s="541"/>
      <c r="AM302" s="541"/>
      <c r="AN302" s="541"/>
      <c r="AO302" s="935"/>
      <c r="AP302" s="541"/>
      <c r="AQ302" s="541"/>
      <c r="AR302" s="541"/>
      <c r="AS302" s="541"/>
      <c r="AT302" s="541"/>
      <c r="AU302" s="541"/>
      <c r="AV302" s="541"/>
      <c r="AW302" s="541"/>
      <c r="AX302" s="541"/>
      <c r="AY302" s="541"/>
      <c r="AZ302" s="541"/>
      <c r="BA302" s="541"/>
      <c r="BB302" s="541"/>
      <c r="BC302" s="541"/>
      <c r="BD302" s="541"/>
      <c r="BE302" s="541"/>
      <c r="BF302" s="541"/>
      <c r="BG302" s="541"/>
      <c r="BH302" s="541"/>
      <c r="BI302" s="541"/>
      <c r="BJ302" s="541"/>
      <c r="BK302" s="936"/>
      <c r="BL302" s="541"/>
      <c r="BM302" s="541"/>
      <c r="BN302" s="541"/>
      <c r="BO302" s="541"/>
      <c r="BP302" s="541"/>
      <c r="BQ302" s="541"/>
      <c r="BR302" s="541"/>
      <c r="BS302" s="541"/>
      <c r="BT302" s="541"/>
      <c r="BU302" s="541"/>
      <c r="BV302" s="541"/>
      <c r="BW302" s="541"/>
      <c r="BX302" s="541"/>
      <c r="BY302" s="541"/>
      <c r="BZ302" s="541"/>
      <c r="CA302" s="541"/>
      <c r="CB302" s="541"/>
      <c r="CC302" s="541"/>
      <c r="CD302" s="541"/>
      <c r="CE302" s="541"/>
      <c r="CF302" s="541"/>
      <c r="CG302" s="541"/>
      <c r="CH302" s="541"/>
      <c r="CI302" s="541"/>
      <c r="CJ302" s="541"/>
      <c r="CK302" s="541"/>
      <c r="CL302" s="541"/>
      <c r="CM302" s="541"/>
      <c r="CN302" s="541"/>
      <c r="CO302" s="541"/>
      <c r="CP302" s="541"/>
      <c r="CQ302" s="541"/>
      <c r="CR302" s="541"/>
      <c r="CS302" s="541"/>
      <c r="CT302" s="541"/>
      <c r="CU302" s="541"/>
      <c r="CV302" s="541"/>
      <c r="CW302" s="541"/>
      <c r="CX302" s="541"/>
      <c r="CY302" s="541"/>
      <c r="CZ302" s="541"/>
      <c r="DA302" s="541"/>
      <c r="DB302" s="541"/>
      <c r="DC302" s="541"/>
      <c r="DD302" s="541"/>
      <c r="DE302" s="541"/>
      <c r="DF302" s="541"/>
      <c r="DG302" s="541"/>
      <c r="DH302" s="541"/>
      <c r="DI302" s="541">
        <f>DJ302</f>
        <v>0</v>
      </c>
      <c r="DJ302" s="541">
        <f>DJ37</f>
        <v>0</v>
      </c>
      <c r="DK302" s="541">
        <v>0</v>
      </c>
      <c r="DL302" s="541">
        <v>0</v>
      </c>
      <c r="DM302" s="937"/>
      <c r="DN302" s="938"/>
      <c r="DO302" s="541"/>
      <c r="DP302" s="541"/>
      <c r="DQ302" s="541"/>
      <c r="DR302" s="541"/>
      <c r="DS302" s="938"/>
      <c r="DT302" s="541"/>
      <c r="DU302" s="541"/>
      <c r="DV302" s="541"/>
      <c r="DW302" s="541"/>
      <c r="DX302" s="541">
        <f>DZ302</f>
        <v>374626.92534000002</v>
      </c>
      <c r="DY302" s="540">
        <v>0</v>
      </c>
      <c r="DZ302" s="541">
        <f>DZ37</f>
        <v>374626.92534000002</v>
      </c>
      <c r="EA302" s="540">
        <v>0</v>
      </c>
      <c r="EB302" s="541">
        <v>0</v>
      </c>
      <c r="EC302" s="540">
        <v>0</v>
      </c>
      <c r="ED302" s="541">
        <v>0</v>
      </c>
      <c r="EE302" s="540">
        <v>0</v>
      </c>
      <c r="EF302" s="539"/>
      <c r="EG302" s="227" t="e">
        <f t="shared" si="681"/>
        <v>#DIV/0!</v>
      </c>
      <c r="EH302" s="539">
        <v>0</v>
      </c>
      <c r="EI302" s="539">
        <v>0</v>
      </c>
      <c r="EJ302" s="539">
        <v>0</v>
      </c>
      <c r="EK302" s="539">
        <v>0</v>
      </c>
      <c r="EL302" s="540">
        <v>0</v>
      </c>
      <c r="EM302" s="540"/>
      <c r="EN302" s="540"/>
      <c r="EO302" s="540"/>
      <c r="EP302" s="540"/>
      <c r="EQ302" s="540"/>
      <c r="ER302" s="540"/>
      <c r="ES302" s="539">
        <v>0</v>
      </c>
      <c r="ET302" s="540">
        <v>0</v>
      </c>
      <c r="EU302" s="539">
        <v>0</v>
      </c>
      <c r="EV302" s="540">
        <v>0</v>
      </c>
      <c r="EW302" s="539">
        <v>0</v>
      </c>
      <c r="EX302" s="540">
        <v>0</v>
      </c>
      <c r="EY302" s="541"/>
      <c r="EZ302" s="540" t="e">
        <f t="shared" si="739"/>
        <v>#DIV/0!</v>
      </c>
      <c r="FA302" s="541">
        <v>0</v>
      </c>
      <c r="FB302" s="541">
        <v>0</v>
      </c>
      <c r="FC302" s="541">
        <v>0</v>
      </c>
      <c r="FD302" s="539">
        <v>0</v>
      </c>
      <c r="FE302" s="540">
        <v>0</v>
      </c>
      <c r="FF302" s="539">
        <v>0</v>
      </c>
      <c r="FG302" s="540">
        <v>0</v>
      </c>
      <c r="FH302" s="539">
        <v>0</v>
      </c>
      <c r="FI302" s="540">
        <v>0</v>
      </c>
      <c r="FJ302" s="539">
        <v>0</v>
      </c>
      <c r="FK302" s="939">
        <v>0</v>
      </c>
      <c r="FL302" s="940"/>
      <c r="FM302" s="268"/>
      <c r="FN302" s="329"/>
      <c r="FO302" s="268"/>
      <c r="FP302" s="329"/>
      <c r="FQ302" s="268"/>
      <c r="FR302" s="330"/>
      <c r="FS302" s="941"/>
      <c r="FT302" s="526">
        <f t="shared" si="840"/>
        <v>0</v>
      </c>
      <c r="FU302" s="540" t="e">
        <f t="shared" si="828"/>
        <v>#DIV/0!</v>
      </c>
      <c r="FV302" s="539">
        <v>0</v>
      </c>
      <c r="FW302" s="539">
        <v>0</v>
      </c>
      <c r="FX302" s="268"/>
      <c r="FY302" s="539">
        <v>0</v>
      </c>
      <c r="FZ302" s="941"/>
      <c r="GA302" s="942"/>
    </row>
    <row r="303" spans="2:189" s="313" customFormat="1" ht="57" customHeight="1" thickBot="1" x14ac:dyDescent="0.35">
      <c r="B303" s="1144" t="s">
        <v>148</v>
      </c>
      <c r="C303" s="1145"/>
      <c r="D303" s="943"/>
      <c r="E303" s="944"/>
      <c r="F303" s="944"/>
      <c r="G303" s="944"/>
      <c r="H303" s="944"/>
      <c r="I303" s="944"/>
      <c r="J303" s="944"/>
      <c r="K303" s="944"/>
      <c r="L303" s="944"/>
      <c r="M303" s="944"/>
      <c r="N303" s="944"/>
      <c r="O303" s="944"/>
      <c r="P303" s="944"/>
      <c r="Q303" s="945"/>
      <c r="R303" s="945"/>
      <c r="S303" s="945"/>
      <c r="T303" s="945"/>
      <c r="U303" s="945"/>
      <c r="V303" s="945"/>
      <c r="W303" s="945"/>
      <c r="X303" s="945"/>
      <c r="Y303" s="945"/>
      <c r="Z303" s="945"/>
      <c r="AA303" s="945"/>
      <c r="AB303" s="945"/>
      <c r="AC303" s="945"/>
      <c r="AD303" s="945"/>
      <c r="AE303" s="945"/>
      <c r="AF303" s="945"/>
      <c r="AG303" s="945"/>
      <c r="AH303" s="945"/>
      <c r="AI303" s="945"/>
      <c r="AJ303" s="945"/>
      <c r="AK303" s="945"/>
      <c r="AL303" s="945"/>
      <c r="AM303" s="945"/>
      <c r="AN303" s="945"/>
      <c r="AO303" s="946"/>
      <c r="AP303" s="945"/>
      <c r="AQ303" s="945"/>
      <c r="AR303" s="945"/>
      <c r="AS303" s="945"/>
      <c r="AT303" s="945"/>
      <c r="AU303" s="945"/>
      <c r="AV303" s="945"/>
      <c r="AW303" s="945"/>
      <c r="AX303" s="945"/>
      <c r="AY303" s="945"/>
      <c r="AZ303" s="945"/>
      <c r="BA303" s="945"/>
      <c r="BB303" s="945"/>
      <c r="BC303" s="945"/>
      <c r="BD303" s="945"/>
      <c r="BE303" s="945"/>
      <c r="BF303" s="945"/>
      <c r="BG303" s="945"/>
      <c r="BH303" s="945"/>
      <c r="BI303" s="945"/>
      <c r="BJ303" s="945"/>
      <c r="BK303" s="947"/>
      <c r="BL303" s="945"/>
      <c r="BM303" s="945"/>
      <c r="BN303" s="945"/>
      <c r="BO303" s="945"/>
      <c r="BP303" s="945"/>
      <c r="BQ303" s="945"/>
      <c r="BR303" s="945"/>
      <c r="BS303" s="945"/>
      <c r="BT303" s="945"/>
      <c r="BU303" s="945"/>
      <c r="BV303" s="945"/>
      <c r="BW303" s="945"/>
      <c r="BX303" s="945"/>
      <c r="BY303" s="945"/>
      <c r="BZ303" s="945"/>
      <c r="CA303" s="945"/>
      <c r="CB303" s="945"/>
      <c r="CC303" s="945"/>
      <c r="CD303" s="945"/>
      <c r="CE303" s="945"/>
      <c r="CF303" s="945"/>
      <c r="CG303" s="945"/>
      <c r="CH303" s="945"/>
      <c r="CI303" s="945"/>
      <c r="CJ303" s="945"/>
      <c r="CK303" s="945"/>
      <c r="CL303" s="945"/>
      <c r="CM303" s="945"/>
      <c r="CN303" s="945"/>
      <c r="CO303" s="945"/>
      <c r="CP303" s="945"/>
      <c r="CQ303" s="945"/>
      <c r="CR303" s="945"/>
      <c r="CS303" s="945"/>
      <c r="CT303" s="945"/>
      <c r="CU303" s="945"/>
      <c r="CV303" s="945"/>
      <c r="CW303" s="945" t="e">
        <f>CW168+CW233+#REF!-CW301</f>
        <v>#REF!</v>
      </c>
      <c r="CX303" s="945" t="e">
        <f>CX168+CX233+#REF!-CX301</f>
        <v>#REF!</v>
      </c>
      <c r="CY303" s="945" t="e">
        <f>CY168+CY233+#REF!-CY301</f>
        <v>#REF!</v>
      </c>
      <c r="CZ303" s="945" t="e">
        <f>CZ168+CZ233+#REF!-CZ301</f>
        <v>#REF!</v>
      </c>
      <c r="DA303" s="945" t="e">
        <f>DA168+DA233+#REF!-DA301</f>
        <v>#REF!</v>
      </c>
      <c r="DB303" s="945" t="e">
        <f>DB168+DB233+#REF!-DB301</f>
        <v>#REF!</v>
      </c>
      <c r="DC303" s="945" t="e">
        <f>DC168+DC233+#REF!-DC301</f>
        <v>#REF!</v>
      </c>
      <c r="DD303" s="945" t="e">
        <f>DD168+DD233+#REF!-DD301</f>
        <v>#DIV/0!</v>
      </c>
      <c r="DE303" s="945" t="e">
        <f>DE168+DE233+#REF!-DE301</f>
        <v>#REF!</v>
      </c>
      <c r="DF303" s="945" t="e">
        <f>DF168+DF233+#REF!-DF301</f>
        <v>#REF!</v>
      </c>
      <c r="DG303" s="945" t="e">
        <f>DG168+DG233+#REF!-DG301</f>
        <v>#REF!</v>
      </c>
      <c r="DH303" s="945" t="e">
        <f>DH168+DH233+#REF!-DH301</f>
        <v>#REF!</v>
      </c>
      <c r="DI303" s="945">
        <f>DJ303+DK303+DL303</f>
        <v>13367152.328249998</v>
      </c>
      <c r="DJ303" s="945">
        <f>DJ169+DJ234+DJ299</f>
        <v>11135800.490669999</v>
      </c>
      <c r="DK303" s="945">
        <f>DK169+DK234+DK299</f>
        <v>627390.97112</v>
      </c>
      <c r="DL303" s="945">
        <f>DL169+DL234+DL299</f>
        <v>1603960.8664600002</v>
      </c>
      <c r="DM303" s="491" t="e">
        <f t="shared" si="679"/>
        <v>#REF!</v>
      </c>
      <c r="DN303" s="490" t="e">
        <f t="shared" si="842"/>
        <v>#REF!</v>
      </c>
      <c r="DO303" s="945" t="e">
        <f>#REF!+DO234+DO169</f>
        <v>#REF!</v>
      </c>
      <c r="DP303" s="945" t="e">
        <f>DP169+DP234+#REF!</f>
        <v>#REF!</v>
      </c>
      <c r="DQ303" s="945" t="e">
        <f>DQ169+DQ234+#REF!</f>
        <v>#REF!</v>
      </c>
      <c r="DR303" s="945" t="e">
        <f>DT303+DU303+DV303</f>
        <v>#REF!</v>
      </c>
      <c r="DS303" s="490" t="e">
        <f>DR303/DI303</f>
        <v>#REF!</v>
      </c>
      <c r="DT303" s="945" t="e">
        <f>#REF!+DT234+DT169</f>
        <v>#REF!</v>
      </c>
      <c r="DU303" s="945" t="e">
        <f>DU169+DU234+#REF!</f>
        <v>#REF!</v>
      </c>
      <c r="DV303" s="945" t="e">
        <f>DV169+DV234+#REF!</f>
        <v>#REF!</v>
      </c>
      <c r="DW303" s="945"/>
      <c r="DX303" s="945">
        <f>DZ303+EB303+ED303</f>
        <v>12415469.95638</v>
      </c>
      <c r="DY303" s="496">
        <f t="shared" si="789"/>
        <v>0.92880440437124945</v>
      </c>
      <c r="DZ303" s="945">
        <f>DZ169+DZ234+DZ299</f>
        <v>10311350.514490001</v>
      </c>
      <c r="EA303" s="496">
        <f t="shared" si="830"/>
        <v>0.92596401337553114</v>
      </c>
      <c r="EB303" s="945">
        <f>EB169+EB234+EB299</f>
        <v>615500.57305000001</v>
      </c>
      <c r="EC303" s="496">
        <v>0</v>
      </c>
      <c r="ED303" s="945">
        <f>ED169+ED234+ED299</f>
        <v>1488618.8688400001</v>
      </c>
      <c r="EE303" s="496">
        <f>ED303/DL303</f>
        <v>0.92808926948787474</v>
      </c>
      <c r="EF303" s="944">
        <f t="shared" ref="EF303:EF304" si="845">EH303+EI303+EJ303</f>
        <v>951682.37187000003</v>
      </c>
      <c r="EG303" s="227">
        <f t="shared" ref="EG303:EG304" si="846">EF303/DI303</f>
        <v>7.1195595628750677E-2</v>
      </c>
      <c r="EH303" s="944">
        <f>EH169+EH234+EH299</f>
        <v>824449.97618</v>
      </c>
      <c r="EI303" s="944">
        <f>EI169+EI234+EI299</f>
        <v>11890.398069999972</v>
      </c>
      <c r="EJ303" s="944">
        <f>EJ169+EJ234+EJ299</f>
        <v>115341.99762000001</v>
      </c>
      <c r="EK303" s="944">
        <f>ES303+EU303+EW303</f>
        <v>12415523.465110002</v>
      </c>
      <c r="EL303" s="496">
        <f>EK303/DI303</f>
        <v>0.92880840737268822</v>
      </c>
      <c r="EM303" s="496" t="e">
        <f>EK303/DM303</f>
        <v>#REF!</v>
      </c>
      <c r="EN303" s="496"/>
      <c r="EO303" s="496"/>
      <c r="EP303" s="496"/>
      <c r="EQ303" s="496"/>
      <c r="ER303" s="496"/>
      <c r="ES303" s="944">
        <f>ES169+ES234+ES299</f>
        <v>10311336.011890002</v>
      </c>
      <c r="ET303" s="496">
        <f>ES303/DJ303</f>
        <v>0.92596271103538841</v>
      </c>
      <c r="EU303" s="944">
        <f>EU169+EU234+EU299</f>
        <v>615568.58438000001</v>
      </c>
      <c r="EV303" s="945">
        <v>0</v>
      </c>
      <c r="EW303" s="944">
        <f>EW169+EW234+EW299</f>
        <v>1488618.8688400001</v>
      </c>
      <c r="EX303" s="946">
        <f>EW303/DL303</f>
        <v>0.92808926948787474</v>
      </c>
      <c r="EY303" s="945">
        <f t="shared" si="844"/>
        <v>951682.37187000003</v>
      </c>
      <c r="EZ303" s="496">
        <f t="shared" si="739"/>
        <v>7.1195595628750677E-2</v>
      </c>
      <c r="FA303" s="945">
        <f>FA169+FA234+FA299</f>
        <v>824449.97618</v>
      </c>
      <c r="FB303" s="945">
        <f>FB169+FB234+FB299</f>
        <v>11890.398069999972</v>
      </c>
      <c r="FC303" s="945">
        <f>FC169+FC234+FC299</f>
        <v>115341.99762000001</v>
      </c>
      <c r="FD303" s="944">
        <f>FF303+FH303+FJ303</f>
        <v>11455008.594179999</v>
      </c>
      <c r="FE303" s="496">
        <f>FD303/DI303</f>
        <v>0.85695205028606614</v>
      </c>
      <c r="FF303" s="944">
        <f>FF169+FF234+FF299</f>
        <v>9304879.5808099993</v>
      </c>
      <c r="FG303" s="496">
        <f>FF303/DJ303</f>
        <v>0.83558246114466439</v>
      </c>
      <c r="FH303" s="944">
        <f>FH169+FH234+FH299</f>
        <v>489764.81662999996</v>
      </c>
      <c r="FI303" s="496">
        <f>FH303/DK303</f>
        <v>0.78063733648523204</v>
      </c>
      <c r="FJ303" s="944">
        <f>FJ169+FJ234+FJ299</f>
        <v>1660364.19674</v>
      </c>
      <c r="FK303" s="728">
        <f>FJ303/DL303</f>
        <v>1.0351650289352035</v>
      </c>
      <c r="FL303" s="948" t="e">
        <f>FN303+FP303+FR303</f>
        <v>#REF!</v>
      </c>
      <c r="FM303" s="228" t="e">
        <f>FL303/DI303</f>
        <v>#REF!</v>
      </c>
      <c r="FN303" s="341" t="e">
        <f>#REF!+FN234+FN169</f>
        <v>#REF!</v>
      </c>
      <c r="FO303" s="228" t="e">
        <f>FN303/DJ303</f>
        <v>#REF!</v>
      </c>
      <c r="FP303" s="341" t="e">
        <f>FP169+FP234+#REF!</f>
        <v>#REF!</v>
      </c>
      <c r="FQ303" s="228" t="e">
        <f>FP303/DK303</f>
        <v>#REF!</v>
      </c>
      <c r="FR303" s="341" t="e">
        <f>FR169+FR234+#REF!</f>
        <v>#REF!</v>
      </c>
      <c r="FS303" s="780" t="e">
        <f>FS168+FS233+#REF!-FS301</f>
        <v>#REF!</v>
      </c>
      <c r="FT303" s="949">
        <f t="shared" si="840"/>
        <v>16.967649999962759</v>
      </c>
      <c r="FU303" s="496">
        <f t="shared" si="828"/>
        <v>1.3666479748232207E-6</v>
      </c>
      <c r="FV303" s="944">
        <f>FV169+FV234+FV299</f>
        <v>-14.502600000035727</v>
      </c>
      <c r="FW303" s="944">
        <f>FW169+FW234+FW299</f>
        <v>31.470249999998487</v>
      </c>
      <c r="FX303" s="228" t="e">
        <f>FW303/DS303</f>
        <v>#REF!</v>
      </c>
      <c r="FY303" s="944">
        <f>FY169+FY234+FY299</f>
        <v>0</v>
      </c>
      <c r="FZ303" s="780" t="e">
        <f>FZ168+FZ233+#REF!-FZ301</f>
        <v>#DIV/0!</v>
      </c>
      <c r="GA303" s="950"/>
    </row>
    <row r="304" spans="2:189" s="961" customFormat="1" ht="89.25" customHeight="1" thickBot="1" x14ac:dyDescent="0.35">
      <c r="B304" s="1146" t="s">
        <v>479</v>
      </c>
      <c r="C304" s="1147"/>
      <c r="D304" s="951"/>
      <c r="E304" s="952" t="e">
        <f>E107+E212</f>
        <v>#REF!</v>
      </c>
      <c r="F304" s="952"/>
      <c r="G304" s="952" t="e">
        <f>G107+G212</f>
        <v>#REF!</v>
      </c>
      <c r="H304" s="952" t="e">
        <f>H107+H212</f>
        <v>#REF!</v>
      </c>
      <c r="I304" s="952"/>
      <c r="J304" s="952" t="e">
        <f>J107+J212</f>
        <v>#REF!</v>
      </c>
      <c r="K304" s="952" t="e">
        <f>K107+K212</f>
        <v>#REF!</v>
      </c>
      <c r="L304" s="952"/>
      <c r="M304" s="952" t="e">
        <f>M107+M212</f>
        <v>#REF!</v>
      </c>
      <c r="N304" s="952" t="e">
        <f>N107+N212</f>
        <v>#REF!</v>
      </c>
      <c r="O304" s="952"/>
      <c r="P304" s="952" t="e">
        <f>P107+P212</f>
        <v>#REF!</v>
      </c>
      <c r="Q304" s="953" t="e">
        <f>Q107+Q212</f>
        <v>#REF!</v>
      </c>
      <c r="R304" s="953"/>
      <c r="S304" s="953" t="e">
        <f t="shared" ref="S304:Y304" si="847">S107+S212</f>
        <v>#REF!</v>
      </c>
      <c r="T304" s="953">
        <f t="shared" si="847"/>
        <v>400000</v>
      </c>
      <c r="U304" s="953">
        <f t="shared" si="847"/>
        <v>0</v>
      </c>
      <c r="V304" s="953">
        <f t="shared" si="847"/>
        <v>400000</v>
      </c>
      <c r="W304" s="953">
        <f t="shared" si="847"/>
        <v>34246.400000000023</v>
      </c>
      <c r="X304" s="953">
        <f t="shared" si="847"/>
        <v>0</v>
      </c>
      <c r="Y304" s="953">
        <f t="shared" si="847"/>
        <v>34246.400000000023</v>
      </c>
      <c r="Z304" s="953">
        <f t="shared" ref="Z304:AN304" si="848">Z172+Z236</f>
        <v>434246.40000000002</v>
      </c>
      <c r="AA304" s="953">
        <f t="shared" si="848"/>
        <v>0</v>
      </c>
      <c r="AB304" s="953">
        <f t="shared" si="848"/>
        <v>434246.40000000002</v>
      </c>
      <c r="AC304" s="953">
        <f t="shared" si="848"/>
        <v>0</v>
      </c>
      <c r="AD304" s="953">
        <f t="shared" si="848"/>
        <v>0</v>
      </c>
      <c r="AE304" s="953">
        <f t="shared" si="848"/>
        <v>0</v>
      </c>
      <c r="AF304" s="953" t="e">
        <f t="shared" si="848"/>
        <v>#REF!</v>
      </c>
      <c r="AG304" s="953">
        <f t="shared" si="848"/>
        <v>0</v>
      </c>
      <c r="AH304" s="953" t="e">
        <f t="shared" si="848"/>
        <v>#REF!</v>
      </c>
      <c r="AI304" s="953">
        <f t="shared" si="848"/>
        <v>0</v>
      </c>
      <c r="AJ304" s="953">
        <f t="shared" si="848"/>
        <v>0</v>
      </c>
      <c r="AK304" s="953">
        <f t="shared" si="848"/>
        <v>434246.40000000002</v>
      </c>
      <c r="AL304" s="953" t="e">
        <f t="shared" si="848"/>
        <v>#REF!</v>
      </c>
      <c r="AM304" s="953" t="e">
        <f t="shared" si="848"/>
        <v>#VALUE!</v>
      </c>
      <c r="AN304" s="953" t="e">
        <f t="shared" si="848"/>
        <v>#VALUE!</v>
      </c>
      <c r="AO304" s="954">
        <v>1</v>
      </c>
      <c r="AP304" s="953">
        <f t="shared" ref="AP304:BA304" si="849">AP172+AP236</f>
        <v>0</v>
      </c>
      <c r="AQ304" s="953">
        <f t="shared" si="849"/>
        <v>0</v>
      </c>
      <c r="AR304" s="953" t="e">
        <f t="shared" si="849"/>
        <v>#REF!</v>
      </c>
      <c r="AS304" s="953">
        <f t="shared" si="849"/>
        <v>348761.3</v>
      </c>
      <c r="AT304" s="953">
        <f t="shared" si="849"/>
        <v>0</v>
      </c>
      <c r="AU304" s="953">
        <f t="shared" si="849"/>
        <v>348761.3</v>
      </c>
      <c r="AV304" s="953">
        <f t="shared" si="849"/>
        <v>0</v>
      </c>
      <c r="AW304" s="953">
        <f t="shared" si="849"/>
        <v>0</v>
      </c>
      <c r="AX304" s="953">
        <f t="shared" si="849"/>
        <v>0</v>
      </c>
      <c r="AY304" s="953">
        <f t="shared" si="849"/>
        <v>348761.3</v>
      </c>
      <c r="AZ304" s="953">
        <f t="shared" si="849"/>
        <v>0</v>
      </c>
      <c r="BA304" s="953">
        <f t="shared" si="849"/>
        <v>348761.3</v>
      </c>
      <c r="BB304" s="953">
        <f>BB107+BB212</f>
        <v>600000</v>
      </c>
      <c r="BC304" s="953"/>
      <c r="BD304" s="953">
        <f>BD107+BD212</f>
        <v>600000</v>
      </c>
      <c r="BE304" s="953">
        <f>BE107+BE212</f>
        <v>315773.90000000002</v>
      </c>
      <c r="BF304" s="953"/>
      <c r="BG304" s="953">
        <f>BG107+BG212</f>
        <v>315773.90000000002</v>
      </c>
      <c r="BH304" s="953">
        <f>BH172+BH236</f>
        <v>664535.19999999995</v>
      </c>
      <c r="BI304" s="953">
        <f>BI172+BI236</f>
        <v>0</v>
      </c>
      <c r="BJ304" s="953">
        <f>BJ172+BJ236</f>
        <v>664535.19999999995</v>
      </c>
      <c r="BK304" s="955">
        <v>1</v>
      </c>
      <c r="BL304" s="953">
        <f t="shared" ref="BL304:CA304" si="850">BL172+BL236</f>
        <v>348761.3</v>
      </c>
      <c r="BM304" s="953">
        <f t="shared" si="850"/>
        <v>0</v>
      </c>
      <c r="BN304" s="953">
        <f t="shared" si="850"/>
        <v>0</v>
      </c>
      <c r="BO304" s="953">
        <f t="shared" si="850"/>
        <v>0</v>
      </c>
      <c r="BP304" s="953">
        <f t="shared" si="850"/>
        <v>0</v>
      </c>
      <c r="BQ304" s="953">
        <f t="shared" si="850"/>
        <v>0</v>
      </c>
      <c r="BR304" s="953">
        <f t="shared" si="850"/>
        <v>0</v>
      </c>
      <c r="BS304" s="953">
        <f t="shared" si="850"/>
        <v>664535.19999999995</v>
      </c>
      <c r="BT304" s="953">
        <f t="shared" si="850"/>
        <v>0</v>
      </c>
      <c r="BU304" s="953">
        <f t="shared" si="850"/>
        <v>664535.19999999995</v>
      </c>
      <c r="BV304" s="953">
        <f t="shared" si="850"/>
        <v>348761.3</v>
      </c>
      <c r="BW304" s="953">
        <f t="shared" si="850"/>
        <v>0</v>
      </c>
      <c r="BX304" s="953">
        <f t="shared" si="850"/>
        <v>348761.3</v>
      </c>
      <c r="BY304" s="953" t="e">
        <f t="shared" si="850"/>
        <v>#REF!</v>
      </c>
      <c r="BZ304" s="953">
        <f t="shared" si="850"/>
        <v>0</v>
      </c>
      <c r="CA304" s="953" t="e">
        <f t="shared" si="850"/>
        <v>#REF!</v>
      </c>
      <c r="CB304" s="953" t="e">
        <f>CC304+CD304</f>
        <v>#REF!</v>
      </c>
      <c r="CC304" s="953">
        <f>CC172+CC236</f>
        <v>0</v>
      </c>
      <c r="CD304" s="953" t="e">
        <f>CD172+CD236</f>
        <v>#REF!</v>
      </c>
      <c r="CE304" s="953">
        <v>1</v>
      </c>
      <c r="CF304" s="953" t="e">
        <f>CF172+CF236</f>
        <v>#REF!</v>
      </c>
      <c r="CG304" s="953"/>
      <c r="CH304" s="953" t="e">
        <f t="shared" ref="CH304:CM304" si="851">CH172+CH236</f>
        <v>#REF!</v>
      </c>
      <c r="CI304" s="953" t="e">
        <f t="shared" si="851"/>
        <v>#REF!</v>
      </c>
      <c r="CJ304" s="953" t="e">
        <f t="shared" si="851"/>
        <v>#REF!</v>
      </c>
      <c r="CK304" s="953" t="e">
        <f t="shared" si="851"/>
        <v>#REF!</v>
      </c>
      <c r="CL304" s="953" t="e">
        <f t="shared" si="851"/>
        <v>#REF!</v>
      </c>
      <c r="CM304" s="953" t="e">
        <f t="shared" si="851"/>
        <v>#REF!</v>
      </c>
      <c r="CN304" s="953"/>
      <c r="CO304" s="953"/>
      <c r="CP304" s="953"/>
      <c r="CQ304" s="953" t="e">
        <f t="shared" ref="CQ304:CV304" si="852">CQ172+CQ236</f>
        <v>#REF!</v>
      </c>
      <c r="CR304" s="953" t="e">
        <f t="shared" si="852"/>
        <v>#REF!</v>
      </c>
      <c r="CS304" s="953" t="e">
        <f t="shared" si="852"/>
        <v>#REF!</v>
      </c>
      <c r="CT304" s="953" t="e">
        <f t="shared" si="852"/>
        <v>#REF!</v>
      </c>
      <c r="CU304" s="953">
        <f t="shared" si="852"/>
        <v>0</v>
      </c>
      <c r="CV304" s="953" t="e">
        <f t="shared" si="852"/>
        <v>#REF!</v>
      </c>
      <c r="CW304" s="953" t="e">
        <f>CX304+CY304</f>
        <v>#REF!</v>
      </c>
      <c r="CX304" s="953">
        <f t="shared" ref="CX304:DE304" si="853">CX172+CX236</f>
        <v>0</v>
      </c>
      <c r="CY304" s="953" t="e">
        <f t="shared" si="853"/>
        <v>#REF!</v>
      </c>
      <c r="CZ304" s="953" t="e">
        <f t="shared" si="853"/>
        <v>#REF!</v>
      </c>
      <c r="DA304" s="953">
        <f t="shared" si="853"/>
        <v>0</v>
      </c>
      <c r="DB304" s="953" t="e">
        <f t="shared" si="853"/>
        <v>#REF!</v>
      </c>
      <c r="DC304" s="953" t="e">
        <f t="shared" si="853"/>
        <v>#REF!</v>
      </c>
      <c r="DD304" s="953">
        <f t="shared" si="853"/>
        <v>0</v>
      </c>
      <c r="DE304" s="953" t="e">
        <f t="shared" si="853"/>
        <v>#REF!</v>
      </c>
      <c r="DF304" s="953" t="e">
        <f>DG304+DH304</f>
        <v>#REF!</v>
      </c>
      <c r="DG304" s="953">
        <f>DG172+DG236</f>
        <v>0</v>
      </c>
      <c r="DH304" s="953" t="e">
        <f>DH172+DH236</f>
        <v>#REF!</v>
      </c>
      <c r="DI304" s="953">
        <f>DJ304+DL304</f>
        <v>1457353.3503399999</v>
      </c>
      <c r="DJ304" s="953">
        <f>DJ172+DJ236</f>
        <v>0</v>
      </c>
      <c r="DK304" s="953">
        <f>DK172+DK236</f>
        <v>0</v>
      </c>
      <c r="DL304" s="953">
        <f>DL172+DL236</f>
        <v>1457353.3503399999</v>
      </c>
      <c r="DM304" s="753" t="e">
        <f t="shared" si="679"/>
        <v>#REF!</v>
      </c>
      <c r="DN304" s="956" t="e">
        <f t="shared" si="842"/>
        <v>#REF!</v>
      </c>
      <c r="DO304" s="953">
        <f>DO172+DO236</f>
        <v>0</v>
      </c>
      <c r="DP304" s="953">
        <f>DP172+DP236</f>
        <v>0</v>
      </c>
      <c r="DQ304" s="953" t="e">
        <f>DQ172+DQ236</f>
        <v>#REF!</v>
      </c>
      <c r="DR304" s="953" t="e">
        <f>DT304+DU304+DV304</f>
        <v>#REF!</v>
      </c>
      <c r="DS304" s="956" t="e">
        <f>DR304/DI304</f>
        <v>#REF!</v>
      </c>
      <c r="DT304" s="953">
        <f>DT172+DT236</f>
        <v>0</v>
      </c>
      <c r="DU304" s="953">
        <f>DU172+DU236</f>
        <v>0</v>
      </c>
      <c r="DV304" s="953" t="e">
        <f>DV172+DV236</f>
        <v>#REF!</v>
      </c>
      <c r="DW304" s="953"/>
      <c r="DX304" s="953">
        <f>DZ304+EB304+ED304</f>
        <v>1342011.3527200001</v>
      </c>
      <c r="DY304" s="758">
        <f t="shared" si="789"/>
        <v>0.92085516007968105</v>
      </c>
      <c r="DZ304" s="953">
        <f>DZ172+DZ236</f>
        <v>0</v>
      </c>
      <c r="EA304" s="758">
        <v>0</v>
      </c>
      <c r="EB304" s="953">
        <f>EB172+EB236</f>
        <v>0</v>
      </c>
      <c r="EC304" s="758">
        <v>0</v>
      </c>
      <c r="ED304" s="953">
        <f>ED172+ED236</f>
        <v>1342011.3527200001</v>
      </c>
      <c r="EE304" s="758">
        <f>ED304/DL304</f>
        <v>0.92085516007968105</v>
      </c>
      <c r="EF304" s="952">
        <f t="shared" si="845"/>
        <v>115341.99762000001</v>
      </c>
      <c r="EG304" s="227">
        <f t="shared" si="846"/>
        <v>7.9144839920319093E-2</v>
      </c>
      <c r="EH304" s="952">
        <f>EH172+EH236</f>
        <v>0</v>
      </c>
      <c r="EI304" s="952">
        <f>EI172+EI236</f>
        <v>0</v>
      </c>
      <c r="EJ304" s="952">
        <f>EJ172+EJ236</f>
        <v>115341.99762000001</v>
      </c>
      <c r="EK304" s="952">
        <f>ES304+EU304+EW304</f>
        <v>1342011.3527200001</v>
      </c>
      <c r="EL304" s="758">
        <f>EK304/DI304</f>
        <v>0.92085516007968105</v>
      </c>
      <c r="EM304" s="758" t="e">
        <f>EK304/DM304</f>
        <v>#REF!</v>
      </c>
      <c r="EN304" s="758"/>
      <c r="EO304" s="758"/>
      <c r="EP304" s="758"/>
      <c r="EQ304" s="758"/>
      <c r="ER304" s="758"/>
      <c r="ES304" s="952">
        <f>ES172+ES236</f>
        <v>0</v>
      </c>
      <c r="ET304" s="758">
        <v>0</v>
      </c>
      <c r="EU304" s="952">
        <f>EU172+EU236</f>
        <v>0</v>
      </c>
      <c r="EV304" s="953">
        <v>0</v>
      </c>
      <c r="EW304" s="952">
        <f>EW172+EW236</f>
        <v>1342011.3527200001</v>
      </c>
      <c r="EX304" s="954">
        <f>EW304/DL304</f>
        <v>0.92085516007968105</v>
      </c>
      <c r="EY304" s="953">
        <f t="shared" si="844"/>
        <v>115341.99762000001</v>
      </c>
      <c r="EZ304" s="758">
        <f t="shared" si="739"/>
        <v>7.9144839920319093E-2</v>
      </c>
      <c r="FA304" s="953">
        <f>FA172+FA236</f>
        <v>0</v>
      </c>
      <c r="FB304" s="953">
        <f>FB172+FB236</f>
        <v>0</v>
      </c>
      <c r="FC304" s="953">
        <f>FC172+FC236</f>
        <v>115341.99762000001</v>
      </c>
      <c r="FD304" s="952">
        <f>FF304+FH304+FJ304</f>
        <v>1513756.68062</v>
      </c>
      <c r="FE304" s="758">
        <f>FD304/DI304</f>
        <v>1.0387025770152731</v>
      </c>
      <c r="FF304" s="952">
        <f>FF172+FF236</f>
        <v>0</v>
      </c>
      <c r="FG304" s="758">
        <v>0</v>
      </c>
      <c r="FH304" s="952">
        <f>FH172+FH236</f>
        <v>0</v>
      </c>
      <c r="FI304" s="758">
        <v>0</v>
      </c>
      <c r="FJ304" s="952">
        <f>FJ172+FJ236</f>
        <v>1513756.68062</v>
      </c>
      <c r="FK304" s="761">
        <f>FJ304/DL304</f>
        <v>1.0387025770152731</v>
      </c>
      <c r="FL304" s="957">
        <v>0</v>
      </c>
      <c r="FM304" s="653">
        <v>0</v>
      </c>
      <c r="FN304" s="354">
        <f>FN172+FN236</f>
        <v>0</v>
      </c>
      <c r="FO304" s="653">
        <v>0</v>
      </c>
      <c r="FP304" s="354">
        <f>FP172+FP236</f>
        <v>0</v>
      </c>
      <c r="FQ304" s="653">
        <v>0</v>
      </c>
      <c r="FR304" s="355">
        <f>FR172+FR236</f>
        <v>0</v>
      </c>
      <c r="FS304" s="654" t="e">
        <f>FS172+FS236</f>
        <v>#DIV/0!</v>
      </c>
      <c r="FT304" s="958">
        <f t="shared" si="840"/>
        <v>0</v>
      </c>
      <c r="FU304" s="758">
        <f t="shared" si="828"/>
        <v>0</v>
      </c>
      <c r="FV304" s="952">
        <f>FV172+FV236</f>
        <v>0</v>
      </c>
      <c r="FW304" s="952">
        <f>FW172+FW236</f>
        <v>0</v>
      </c>
      <c r="FX304" s="653">
        <v>0</v>
      </c>
      <c r="FY304" s="952">
        <f>FY172+FY236</f>
        <v>0</v>
      </c>
      <c r="FZ304" s="654" t="e">
        <f>FZ172+FZ236</f>
        <v>#DIV/0!</v>
      </c>
      <c r="GA304" s="959"/>
      <c r="GB304" s="960"/>
      <c r="GC304" s="960"/>
      <c r="GD304" s="960"/>
      <c r="GE304" s="960"/>
      <c r="GF304" s="960"/>
      <c r="GG304" s="960"/>
    </row>
    <row r="305" spans="1:189" s="216" customFormat="1" ht="48" customHeight="1" x14ac:dyDescent="0.3">
      <c r="B305" s="1125" t="s">
        <v>480</v>
      </c>
      <c r="C305" s="1126"/>
      <c r="D305" s="1126"/>
      <c r="E305" s="1126"/>
      <c r="F305" s="1126"/>
      <c r="G305" s="1126"/>
      <c r="H305" s="1126"/>
      <c r="I305" s="1126"/>
      <c r="J305" s="1126"/>
      <c r="K305" s="1126"/>
      <c r="L305" s="1126"/>
      <c r="M305" s="1126"/>
      <c r="N305" s="1126"/>
      <c r="O305" s="1126"/>
      <c r="P305" s="1126"/>
      <c r="Q305" s="1126"/>
      <c r="R305" s="1126"/>
      <c r="S305" s="1126"/>
      <c r="T305" s="1126"/>
      <c r="U305" s="1126"/>
      <c r="V305" s="1126"/>
      <c r="W305" s="1126"/>
      <c r="X305" s="1126"/>
      <c r="Y305" s="1126"/>
      <c r="Z305" s="1126"/>
      <c r="AA305" s="1126"/>
      <c r="AB305" s="1126"/>
      <c r="AC305" s="1126"/>
      <c r="AD305" s="1126"/>
      <c r="AE305" s="1126"/>
      <c r="AF305" s="1126"/>
      <c r="AG305" s="1126"/>
      <c r="AH305" s="1126"/>
      <c r="AI305" s="1126"/>
      <c r="AJ305" s="1126"/>
      <c r="AK305" s="1126"/>
      <c r="AL305" s="1126"/>
      <c r="AM305" s="1126"/>
      <c r="AN305" s="1126"/>
      <c r="AO305" s="1126"/>
      <c r="AP305" s="1126"/>
      <c r="AQ305" s="1126"/>
      <c r="AR305" s="1126"/>
      <c r="AS305" s="1126"/>
      <c r="AT305" s="1126"/>
      <c r="AU305" s="1126"/>
      <c r="AV305" s="1126"/>
      <c r="AW305" s="1126"/>
      <c r="AX305" s="1126"/>
      <c r="AY305" s="1126"/>
      <c r="AZ305" s="1126"/>
      <c r="BA305" s="1126"/>
      <c r="BB305" s="1126"/>
      <c r="BC305" s="1126"/>
      <c r="BD305" s="1126"/>
      <c r="BE305" s="1126"/>
      <c r="BF305" s="1126"/>
      <c r="BG305" s="1126"/>
      <c r="BH305" s="1126"/>
      <c r="BI305" s="1126"/>
      <c r="BJ305" s="1126"/>
      <c r="BK305" s="1126"/>
      <c r="BL305" s="1126"/>
      <c r="BM305" s="1126"/>
      <c r="BN305" s="1126"/>
      <c r="BO305" s="1126"/>
      <c r="BP305" s="1126"/>
      <c r="BQ305" s="1126"/>
      <c r="BR305" s="1126"/>
      <c r="BS305" s="1126"/>
      <c r="BT305" s="1126"/>
      <c r="BU305" s="1126"/>
      <c r="BV305" s="1126"/>
      <c r="BW305" s="1126"/>
      <c r="BX305" s="1126"/>
      <c r="BY305" s="1126"/>
      <c r="BZ305" s="1126"/>
      <c r="CA305" s="1126"/>
      <c r="CB305" s="1126"/>
      <c r="CC305" s="1126"/>
      <c r="CD305" s="1126"/>
      <c r="CE305" s="1126"/>
      <c r="CF305" s="1126"/>
      <c r="CG305" s="1126"/>
      <c r="CH305" s="1126"/>
      <c r="CI305" s="1126"/>
      <c r="CJ305" s="1126"/>
      <c r="CK305" s="1126"/>
      <c r="CL305" s="1126"/>
      <c r="CM305" s="1126"/>
      <c r="CN305" s="1126"/>
      <c r="CO305" s="1126"/>
      <c r="CP305" s="1126"/>
      <c r="CQ305" s="1126"/>
      <c r="CR305" s="1126"/>
      <c r="CS305" s="1126"/>
      <c r="CT305" s="1126"/>
      <c r="CU305" s="1126"/>
      <c r="CV305" s="1126"/>
      <c r="CW305" s="1126"/>
      <c r="CX305" s="1126"/>
      <c r="CY305" s="1126"/>
      <c r="CZ305" s="1126"/>
      <c r="DA305" s="1126"/>
      <c r="DB305" s="1126"/>
      <c r="DC305" s="1126"/>
      <c r="DD305" s="1126"/>
      <c r="DE305" s="1126"/>
      <c r="DF305" s="1126"/>
      <c r="DG305" s="1126"/>
      <c r="DH305" s="1126"/>
      <c r="DI305" s="1126"/>
      <c r="DJ305" s="1126"/>
      <c r="DK305" s="1126"/>
      <c r="DL305" s="1126"/>
      <c r="DM305" s="1126"/>
      <c r="DN305" s="1126"/>
      <c r="DO305" s="1126"/>
      <c r="DP305" s="1126"/>
      <c r="DQ305" s="1126"/>
      <c r="DR305" s="1126"/>
      <c r="DS305" s="1126"/>
      <c r="DT305" s="1126"/>
      <c r="DU305" s="1126"/>
      <c r="DV305" s="1126"/>
      <c r="DW305" s="1126"/>
      <c r="DX305" s="1126"/>
      <c r="DY305" s="1126"/>
      <c r="DZ305" s="1126"/>
      <c r="EA305" s="1126"/>
      <c r="EB305" s="1126"/>
      <c r="EC305" s="1126"/>
      <c r="ED305" s="1126"/>
      <c r="EE305" s="1126"/>
      <c r="EF305" s="1126"/>
      <c r="EG305" s="1126"/>
      <c r="EH305" s="1126"/>
      <c r="EI305" s="1126"/>
      <c r="EJ305" s="1126"/>
      <c r="EK305" s="1126"/>
      <c r="EL305" s="1126"/>
      <c r="EM305" s="1126"/>
      <c r="EN305" s="1126"/>
      <c r="EO305" s="1126"/>
      <c r="EP305" s="1126"/>
      <c r="EQ305" s="1126"/>
      <c r="ER305" s="1126"/>
      <c r="ES305" s="1126"/>
      <c r="ET305" s="1126"/>
      <c r="EU305" s="1126"/>
      <c r="EV305" s="1126"/>
      <c r="EW305" s="1126"/>
      <c r="EX305" s="1126"/>
      <c r="EY305" s="1126"/>
      <c r="EZ305" s="1126"/>
      <c r="FA305" s="1126"/>
      <c r="FB305" s="1126"/>
      <c r="FC305" s="1126"/>
      <c r="FD305" s="1126"/>
      <c r="FE305" s="1126"/>
      <c r="FF305" s="1126"/>
      <c r="FG305" s="1126"/>
      <c r="FH305" s="1126"/>
      <c r="FI305" s="1126"/>
      <c r="FJ305" s="1126"/>
      <c r="FK305" s="1126"/>
      <c r="FL305" s="1127"/>
      <c r="FM305" s="1127"/>
      <c r="FN305" s="1127"/>
      <c r="FO305" s="1127"/>
      <c r="FP305" s="1127"/>
      <c r="FQ305" s="1127"/>
      <c r="FR305" s="1127"/>
      <c r="FS305" s="1128"/>
      <c r="FT305" s="215"/>
      <c r="FU305" s="215"/>
      <c r="FV305" s="215"/>
      <c r="FW305" s="215"/>
      <c r="FX305" s="215"/>
      <c r="FY305" s="215"/>
      <c r="GA305" s="217"/>
      <c r="GB305" s="215"/>
      <c r="GC305" s="215"/>
      <c r="GD305" s="215"/>
      <c r="GE305" s="215"/>
      <c r="GF305" s="215"/>
      <c r="GG305" s="215"/>
    </row>
    <row r="306" spans="1:189" s="962" customFormat="1" ht="113.25" customHeight="1" x14ac:dyDescent="0.35">
      <c r="B306" s="963" t="s">
        <v>102</v>
      </c>
      <c r="C306" s="964" t="s">
        <v>481</v>
      </c>
      <c r="D306" s="965" t="s">
        <v>482</v>
      </c>
      <c r="E306" s="645" t="e">
        <f>E309</f>
        <v>#REF!</v>
      </c>
      <c r="F306" s="645"/>
      <c r="G306" s="645" t="e">
        <f>G309</f>
        <v>#REF!</v>
      </c>
      <c r="H306" s="645" t="e">
        <f>H309</f>
        <v>#REF!</v>
      </c>
      <c r="I306" s="645"/>
      <c r="J306" s="645" t="e">
        <f>J309</f>
        <v>#REF!</v>
      </c>
      <c r="K306" s="645" t="e">
        <f>K309</f>
        <v>#REF!</v>
      </c>
      <c r="L306" s="645"/>
      <c r="M306" s="645" t="e">
        <f>M309</f>
        <v>#REF!</v>
      </c>
      <c r="N306" s="645" t="e">
        <f>N309</f>
        <v>#REF!</v>
      </c>
      <c r="O306" s="645"/>
      <c r="P306" s="645" t="e">
        <f>P309</f>
        <v>#REF!</v>
      </c>
      <c r="Q306" s="643" t="e">
        <f>Q309</f>
        <v>#REF!</v>
      </c>
      <c r="R306" s="643"/>
      <c r="S306" s="643" t="e">
        <f>S309</f>
        <v>#REF!</v>
      </c>
      <c r="T306" s="643" t="e">
        <f>T309</f>
        <v>#REF!</v>
      </c>
      <c r="U306" s="643"/>
      <c r="V306" s="643" t="e">
        <f>V309</f>
        <v>#REF!</v>
      </c>
      <c r="W306" s="643" t="e">
        <f>W309</f>
        <v>#REF!</v>
      </c>
      <c r="X306" s="643"/>
      <c r="Y306" s="643" t="e">
        <f>Y309</f>
        <v>#REF!</v>
      </c>
      <c r="Z306" s="643">
        <f>Z309</f>
        <v>248753.6</v>
      </c>
      <c r="AA306" s="643"/>
      <c r="AB306" s="643">
        <f>AB309</f>
        <v>248753.6</v>
      </c>
      <c r="AC306" s="643">
        <f>AC309</f>
        <v>0</v>
      </c>
      <c r="AD306" s="643"/>
      <c r="AE306" s="643">
        <f>AE309</f>
        <v>0</v>
      </c>
      <c r="AF306" s="643" t="e">
        <f>AF309</f>
        <v>#REF!</v>
      </c>
      <c r="AG306" s="643"/>
      <c r="AH306" s="643" t="e">
        <f>AH309</f>
        <v>#REF!</v>
      </c>
      <c r="AI306" s="643">
        <v>0</v>
      </c>
      <c r="AJ306" s="643" t="e">
        <f>AJ309</f>
        <v>#REF!</v>
      </c>
      <c r="AK306" s="643" t="e">
        <f t="shared" ref="AK306:AL311" si="854">Z306-AJ306</f>
        <v>#REF!</v>
      </c>
      <c r="AL306" s="643" t="e">
        <f>AF306-AJ306</f>
        <v>#REF!</v>
      </c>
      <c r="AM306" s="1129" t="s">
        <v>483</v>
      </c>
      <c r="AN306" s="1129" t="s">
        <v>483</v>
      </c>
      <c r="AO306" s="966">
        <v>1</v>
      </c>
      <c r="AP306" s="672"/>
      <c r="AQ306" s="672"/>
      <c r="AR306" s="643" t="e">
        <f t="shared" ref="AR306:CD306" si="855">AR309</f>
        <v>#REF!</v>
      </c>
      <c r="AS306" s="643">
        <f t="shared" si="855"/>
        <v>100000</v>
      </c>
      <c r="AT306" s="643" t="e">
        <f t="shared" si="855"/>
        <v>#REF!</v>
      </c>
      <c r="AU306" s="643">
        <f t="shared" si="855"/>
        <v>100000</v>
      </c>
      <c r="AV306" s="643" t="e">
        <f t="shared" si="855"/>
        <v>#REF!</v>
      </c>
      <c r="AW306" s="643">
        <f t="shared" si="855"/>
        <v>0</v>
      </c>
      <c r="AX306" s="643" t="e">
        <f t="shared" si="855"/>
        <v>#REF!</v>
      </c>
      <c r="AY306" s="643" t="e">
        <f t="shared" si="855"/>
        <v>#REF!</v>
      </c>
      <c r="AZ306" s="643" t="e">
        <f t="shared" si="855"/>
        <v>#REF!</v>
      </c>
      <c r="BA306" s="643" t="e">
        <f t="shared" si="855"/>
        <v>#REF!</v>
      </c>
      <c r="BB306" s="643" t="e">
        <f t="shared" si="855"/>
        <v>#REF!</v>
      </c>
      <c r="BC306" s="643">
        <f t="shared" si="855"/>
        <v>0</v>
      </c>
      <c r="BD306" s="643" t="e">
        <f t="shared" si="855"/>
        <v>#REF!</v>
      </c>
      <c r="BE306" s="643" t="e">
        <f t="shared" si="855"/>
        <v>#REF!</v>
      </c>
      <c r="BF306" s="643">
        <f t="shared" si="855"/>
        <v>0</v>
      </c>
      <c r="BG306" s="643" t="e">
        <f t="shared" si="855"/>
        <v>#REF!</v>
      </c>
      <c r="BH306" s="643" t="e">
        <f t="shared" si="855"/>
        <v>#REF!</v>
      </c>
      <c r="BI306" s="643" t="e">
        <f t="shared" si="855"/>
        <v>#REF!</v>
      </c>
      <c r="BJ306" s="643" t="e">
        <f t="shared" si="855"/>
        <v>#REF!</v>
      </c>
      <c r="BK306" s="643">
        <f t="shared" si="855"/>
        <v>1</v>
      </c>
      <c r="BL306" s="643" t="e">
        <f t="shared" si="855"/>
        <v>#REF!</v>
      </c>
      <c r="BM306" s="643">
        <f t="shared" si="855"/>
        <v>0</v>
      </c>
      <c r="BN306" s="643">
        <f t="shared" si="855"/>
        <v>0</v>
      </c>
      <c r="BO306" s="643">
        <f t="shared" si="855"/>
        <v>0</v>
      </c>
      <c r="BP306" s="643">
        <f t="shared" si="855"/>
        <v>0</v>
      </c>
      <c r="BQ306" s="643">
        <f t="shared" si="855"/>
        <v>0</v>
      </c>
      <c r="BR306" s="643">
        <f t="shared" si="855"/>
        <v>0</v>
      </c>
      <c r="BS306" s="643" t="e">
        <f t="shared" si="855"/>
        <v>#REF!</v>
      </c>
      <c r="BT306" s="643">
        <f t="shared" si="855"/>
        <v>0</v>
      </c>
      <c r="BU306" s="643" t="e">
        <f t="shared" si="855"/>
        <v>#REF!</v>
      </c>
      <c r="BV306" s="643" t="e">
        <f t="shared" si="855"/>
        <v>#REF!</v>
      </c>
      <c r="BW306" s="643">
        <f t="shared" si="855"/>
        <v>0</v>
      </c>
      <c r="BX306" s="643" t="e">
        <f t="shared" si="855"/>
        <v>#REF!</v>
      </c>
      <c r="BY306" s="643" t="e">
        <f t="shared" si="855"/>
        <v>#REF!</v>
      </c>
      <c r="BZ306" s="643">
        <f t="shared" si="855"/>
        <v>0</v>
      </c>
      <c r="CA306" s="643" t="e">
        <f t="shared" si="855"/>
        <v>#REF!</v>
      </c>
      <c r="CB306" s="643" t="e">
        <f t="shared" si="855"/>
        <v>#REF!</v>
      </c>
      <c r="CC306" s="643">
        <f t="shared" si="855"/>
        <v>0</v>
      </c>
      <c r="CD306" s="643" t="e">
        <f t="shared" si="855"/>
        <v>#REF!</v>
      </c>
      <c r="CE306" s="671">
        <v>1</v>
      </c>
      <c r="CF306" s="671" t="e">
        <f>BX306</f>
        <v>#REF!</v>
      </c>
      <c r="CG306" s="643"/>
      <c r="CH306" s="643">
        <f t="shared" ref="CH306:DB306" si="856">CH309</f>
        <v>100000</v>
      </c>
      <c r="CI306" s="643" t="e">
        <f t="shared" si="856"/>
        <v>#REF!</v>
      </c>
      <c r="CJ306" s="643">
        <f t="shared" si="856"/>
        <v>100000</v>
      </c>
      <c r="CK306" s="643">
        <f t="shared" si="856"/>
        <v>0</v>
      </c>
      <c r="CL306" s="643">
        <f t="shared" si="856"/>
        <v>0</v>
      </c>
      <c r="CM306" s="643">
        <f t="shared" si="856"/>
        <v>0</v>
      </c>
      <c r="CN306" s="643">
        <f t="shared" si="856"/>
        <v>0</v>
      </c>
      <c r="CO306" s="643">
        <f t="shared" si="856"/>
        <v>0</v>
      </c>
      <c r="CP306" s="643">
        <f t="shared" si="856"/>
        <v>0</v>
      </c>
      <c r="CQ306" s="643">
        <f t="shared" si="856"/>
        <v>100000</v>
      </c>
      <c r="CR306" s="643" t="e">
        <f t="shared" si="856"/>
        <v>#REF!</v>
      </c>
      <c r="CS306" s="643">
        <f t="shared" si="856"/>
        <v>100000</v>
      </c>
      <c r="CT306" s="643" t="e">
        <f t="shared" si="856"/>
        <v>#REF!</v>
      </c>
      <c r="CU306" s="643">
        <f t="shared" si="856"/>
        <v>0</v>
      </c>
      <c r="CV306" s="643" t="e">
        <f t="shared" si="856"/>
        <v>#REF!</v>
      </c>
      <c r="CW306" s="643" t="e">
        <f t="shared" si="856"/>
        <v>#REF!</v>
      </c>
      <c r="CX306" s="643">
        <f t="shared" si="856"/>
        <v>0</v>
      </c>
      <c r="CY306" s="643" t="e">
        <f t="shared" si="856"/>
        <v>#REF!</v>
      </c>
      <c r="CZ306" s="643" t="e">
        <f t="shared" si="856"/>
        <v>#REF!</v>
      </c>
      <c r="DA306" s="643">
        <f t="shared" si="856"/>
        <v>0</v>
      </c>
      <c r="DB306" s="643" t="e">
        <f t="shared" si="856"/>
        <v>#REF!</v>
      </c>
      <c r="DC306" s="643" t="e">
        <f>DD306+DE306</f>
        <v>#REF!</v>
      </c>
      <c r="DD306" s="643"/>
      <c r="DE306" s="643" t="e">
        <f>DE309</f>
        <v>#REF!</v>
      </c>
      <c r="DF306" s="643">
        <f>DG306+DH306</f>
        <v>12196.32122</v>
      </c>
      <c r="DG306" s="643">
        <v>0</v>
      </c>
      <c r="DH306" s="643">
        <f>DH309</f>
        <v>12196.32122</v>
      </c>
      <c r="DI306" s="643">
        <f>DJ306+DK306+DL306</f>
        <v>98315.023780000003</v>
      </c>
      <c r="DJ306" s="643">
        <f>DJ307</f>
        <v>57893.159420000004</v>
      </c>
      <c r="DK306" s="643">
        <f t="shared" ref="DK306:DL306" si="857">DK307</f>
        <v>0</v>
      </c>
      <c r="DL306" s="643">
        <f t="shared" si="857"/>
        <v>40421.86436</v>
      </c>
      <c r="DM306" s="643">
        <f>DO306+DP306+DQ306</f>
        <v>27133.242139999998</v>
      </c>
      <c r="DN306" s="643">
        <f>DM306/DI306</f>
        <v>0.27598266365389063</v>
      </c>
      <c r="DO306" s="643"/>
      <c r="DP306" s="643"/>
      <c r="DQ306" s="643">
        <f>DQ309</f>
        <v>27133.242139999998</v>
      </c>
      <c r="DR306" s="643">
        <f>DT306+DU306+DV306</f>
        <v>13288.622219999999</v>
      </c>
      <c r="DS306" s="643">
        <f t="shared" ref="DS306:DS313" si="858">DR306/DM306</f>
        <v>0.4897543077025</v>
      </c>
      <c r="DT306" s="643"/>
      <c r="DU306" s="643"/>
      <c r="DV306" s="643">
        <f>DV309</f>
        <v>13288.622219999999</v>
      </c>
      <c r="DW306" s="643"/>
      <c r="DX306" s="643">
        <f>DZ306+ED306</f>
        <v>61011.210500000001</v>
      </c>
      <c r="DY306" s="641">
        <f>DX306/DI306</f>
        <v>0.62056853728200356</v>
      </c>
      <c r="DZ306" s="643">
        <f>DZ307</f>
        <v>20589.346140000001</v>
      </c>
      <c r="EA306" s="641">
        <v>0</v>
      </c>
      <c r="EB306" s="643">
        <v>0</v>
      </c>
      <c r="EC306" s="641">
        <v>0</v>
      </c>
      <c r="ED306" s="643">
        <f>ED309</f>
        <v>40421.86436</v>
      </c>
      <c r="EE306" s="641">
        <f>ED306/DL306</f>
        <v>1</v>
      </c>
      <c r="EF306" s="645">
        <f>EH306+EI306+EJ306</f>
        <v>37303.813280000002</v>
      </c>
      <c r="EG306" s="641" t="e">
        <f t="shared" ref="EG306:EG314" si="859">EF306/CM306</f>
        <v>#DIV/0!</v>
      </c>
      <c r="EH306" s="645">
        <f>EH307</f>
        <v>37303.813280000002</v>
      </c>
      <c r="EI306" s="645">
        <f t="shared" ref="EI306:EJ306" si="860">EI307</f>
        <v>0</v>
      </c>
      <c r="EJ306" s="645">
        <f t="shared" si="860"/>
        <v>0</v>
      </c>
      <c r="EK306" s="645">
        <f>ES306+EU306+EW306</f>
        <v>61011.210500000001</v>
      </c>
      <c r="EL306" s="641">
        <f>EK306/DI306</f>
        <v>0.62056853728200356</v>
      </c>
      <c r="EM306" s="641">
        <f>EK306/DM306</f>
        <v>2.2485779688692964</v>
      </c>
      <c r="EN306" s="641"/>
      <c r="EO306" s="641"/>
      <c r="EP306" s="641"/>
      <c r="EQ306" s="641"/>
      <c r="ER306" s="641"/>
      <c r="ES306" s="645">
        <f>ES307</f>
        <v>20589.346140000001</v>
      </c>
      <c r="ET306" s="641">
        <f>ES306/DJ306</f>
        <v>0.35564385060814496</v>
      </c>
      <c r="EU306" s="643">
        <v>0</v>
      </c>
      <c r="EV306" s="641">
        <v>0</v>
      </c>
      <c r="EW306" s="645">
        <f>EW309</f>
        <v>40421.86436</v>
      </c>
      <c r="EX306" s="641">
        <f>EW306/DL306</f>
        <v>1</v>
      </c>
      <c r="EY306" s="643">
        <f>FA306+FB306+FC306</f>
        <v>37303.813280000002</v>
      </c>
      <c r="EZ306" s="641">
        <f t="shared" ref="EZ306:EZ320" si="861">EY306/DI306</f>
        <v>0.37943146271799644</v>
      </c>
      <c r="FA306" s="643">
        <f>FA307</f>
        <v>37303.813280000002</v>
      </c>
      <c r="FB306" s="643">
        <f t="shared" ref="FB306:FC306" si="862">FB307</f>
        <v>0</v>
      </c>
      <c r="FC306" s="643">
        <f t="shared" si="862"/>
        <v>0</v>
      </c>
      <c r="FD306" s="645">
        <f>FF306+FH306+FJ306</f>
        <v>94433.874360000002</v>
      </c>
      <c r="FE306" s="641">
        <f>FD306/DI306</f>
        <v>0.96052333335457596</v>
      </c>
      <c r="FF306" s="645">
        <f>FF307</f>
        <v>54012.01</v>
      </c>
      <c r="FG306" s="641">
        <v>0</v>
      </c>
      <c r="FH306" s="643">
        <v>0</v>
      </c>
      <c r="FI306" s="641">
        <v>0</v>
      </c>
      <c r="FJ306" s="645">
        <f>FJ309</f>
        <v>40421.86436</v>
      </c>
      <c r="FK306" s="641">
        <f>FJ306/DL306</f>
        <v>1</v>
      </c>
      <c r="FL306" s="643"/>
      <c r="FM306" s="643"/>
      <c r="FN306" s="643">
        <v>0</v>
      </c>
      <c r="FO306" s="643"/>
      <c r="FP306" s="643"/>
      <c r="FQ306" s="643"/>
      <c r="FR306" s="643"/>
      <c r="FS306" s="967" t="e">
        <f>FS309</f>
        <v>#REF!</v>
      </c>
      <c r="FT306" s="645">
        <f>FV306+FW306+FY306</f>
        <v>0</v>
      </c>
      <c r="FU306" s="641">
        <f>FT306/EK306</f>
        <v>0</v>
      </c>
      <c r="FV306" s="645">
        <f>FV308</f>
        <v>0</v>
      </c>
      <c r="FW306" s="643"/>
      <c r="FX306" s="643"/>
      <c r="FY306" s="645">
        <f>FY309</f>
        <v>0</v>
      </c>
      <c r="FZ306" s="967" t="e">
        <f>FZ309</f>
        <v>#REF!</v>
      </c>
      <c r="GA306" s="673"/>
      <c r="GB306" s="674"/>
      <c r="GC306" s="674"/>
      <c r="GD306" s="674"/>
      <c r="GE306" s="674"/>
      <c r="GF306" s="674"/>
      <c r="GG306" s="674"/>
    </row>
    <row r="307" spans="1:189" s="968" customFormat="1" ht="36" hidden="1" customHeight="1" x14ac:dyDescent="0.3">
      <c r="B307" s="787"/>
      <c r="C307" s="969" t="s">
        <v>157</v>
      </c>
      <c r="D307" s="361"/>
      <c r="E307" s="341"/>
      <c r="F307" s="341"/>
      <c r="G307" s="341"/>
      <c r="H307" s="341"/>
      <c r="I307" s="341"/>
      <c r="J307" s="341"/>
      <c r="K307" s="341"/>
      <c r="L307" s="341"/>
      <c r="M307" s="341"/>
      <c r="N307" s="341"/>
      <c r="O307" s="341"/>
      <c r="P307" s="341"/>
      <c r="Q307" s="351"/>
      <c r="R307" s="351"/>
      <c r="S307" s="351"/>
      <c r="T307" s="351"/>
      <c r="U307" s="351"/>
      <c r="V307" s="351"/>
      <c r="W307" s="351"/>
      <c r="X307" s="351"/>
      <c r="Y307" s="351"/>
      <c r="Z307" s="351"/>
      <c r="AA307" s="351"/>
      <c r="AB307" s="351"/>
      <c r="AC307" s="351"/>
      <c r="AD307" s="351"/>
      <c r="AE307" s="351"/>
      <c r="AF307" s="351"/>
      <c r="AG307" s="351"/>
      <c r="AH307" s="351"/>
      <c r="AI307" s="351"/>
      <c r="AJ307" s="351"/>
      <c r="AK307" s="351"/>
      <c r="AL307" s="351"/>
      <c r="AM307" s="1129"/>
      <c r="AN307" s="1129"/>
      <c r="AO307" s="798"/>
      <c r="AP307" s="362"/>
      <c r="AQ307" s="362"/>
      <c r="AR307" s="351"/>
      <c r="AS307" s="351"/>
      <c r="AT307" s="351"/>
      <c r="AU307" s="351"/>
      <c r="AV307" s="351"/>
      <c r="AW307" s="351"/>
      <c r="AX307" s="351"/>
      <c r="AY307" s="351"/>
      <c r="AZ307" s="351"/>
      <c r="BA307" s="351"/>
      <c r="BB307" s="351"/>
      <c r="BC307" s="351"/>
      <c r="BD307" s="351"/>
      <c r="BE307" s="351"/>
      <c r="BF307" s="351"/>
      <c r="BG307" s="351"/>
      <c r="BH307" s="351"/>
      <c r="BI307" s="351"/>
      <c r="BJ307" s="351"/>
      <c r="BK307" s="351"/>
      <c r="BL307" s="351"/>
      <c r="BM307" s="351"/>
      <c r="BN307" s="351"/>
      <c r="BO307" s="351"/>
      <c r="BP307" s="351"/>
      <c r="BQ307" s="351"/>
      <c r="BR307" s="351"/>
      <c r="BS307" s="351"/>
      <c r="BT307" s="351"/>
      <c r="BU307" s="351"/>
      <c r="BV307" s="351"/>
      <c r="BW307" s="351"/>
      <c r="BX307" s="351"/>
      <c r="BY307" s="351"/>
      <c r="BZ307" s="351"/>
      <c r="CA307" s="351"/>
      <c r="CB307" s="351"/>
      <c r="CC307" s="351"/>
      <c r="CD307" s="351"/>
      <c r="CE307" s="356"/>
      <c r="CF307" s="356"/>
      <c r="CG307" s="351"/>
      <c r="CH307" s="351"/>
      <c r="CI307" s="351"/>
      <c r="CJ307" s="351"/>
      <c r="CK307" s="351"/>
      <c r="CL307" s="351"/>
      <c r="CM307" s="351"/>
      <c r="CN307" s="351"/>
      <c r="CO307" s="351"/>
      <c r="CP307" s="351"/>
      <c r="CQ307" s="351"/>
      <c r="CR307" s="351"/>
      <c r="CS307" s="351"/>
      <c r="CT307" s="351"/>
      <c r="CU307" s="351"/>
      <c r="CV307" s="351"/>
      <c r="CW307" s="351"/>
      <c r="CX307" s="351"/>
      <c r="CY307" s="351"/>
      <c r="CZ307" s="351"/>
      <c r="DA307" s="351"/>
      <c r="DB307" s="351"/>
      <c r="DC307" s="351"/>
      <c r="DD307" s="351"/>
      <c r="DE307" s="351"/>
      <c r="DF307" s="351"/>
      <c r="DG307" s="351"/>
      <c r="DH307" s="351"/>
      <c r="DI307" s="351">
        <f>DJ307+DK307+DL307</f>
        <v>98315.023780000003</v>
      </c>
      <c r="DJ307" s="351">
        <f>DJ309+DJ315</f>
        <v>57893.159420000004</v>
      </c>
      <c r="DK307" s="351">
        <f>DK309+DK315</f>
        <v>0</v>
      </c>
      <c r="DL307" s="351">
        <f>DL309+DL315</f>
        <v>40421.86436</v>
      </c>
      <c r="DM307" s="351"/>
      <c r="DN307" s="351"/>
      <c r="DO307" s="351"/>
      <c r="DP307" s="351"/>
      <c r="DQ307" s="351"/>
      <c r="DR307" s="351"/>
      <c r="DS307" s="351"/>
      <c r="DT307" s="351"/>
      <c r="DU307" s="351"/>
      <c r="DV307" s="351"/>
      <c r="DW307" s="351"/>
      <c r="DX307" s="351"/>
      <c r="DY307" s="351"/>
      <c r="DZ307" s="351">
        <f>DZ309+DZ315</f>
        <v>20589.346140000001</v>
      </c>
      <c r="EA307" s="351"/>
      <c r="EB307" s="351"/>
      <c r="EC307" s="351"/>
      <c r="ED307" s="351"/>
      <c r="EE307" s="351"/>
      <c r="EF307" s="341">
        <f>EH307+EI307+EJ307</f>
        <v>37303.813280000002</v>
      </c>
      <c r="EG307" s="641" t="e">
        <f t="shared" si="859"/>
        <v>#DIV/0!</v>
      </c>
      <c r="EH307" s="341">
        <f>EH309+EH315</f>
        <v>37303.813280000002</v>
      </c>
      <c r="EI307" s="341">
        <f>EI309+EI315</f>
        <v>0</v>
      </c>
      <c r="EJ307" s="341">
        <f>EJ309+EJ315</f>
        <v>0</v>
      </c>
      <c r="EK307" s="341"/>
      <c r="EL307" s="385"/>
      <c r="EM307" s="385"/>
      <c r="EN307" s="385"/>
      <c r="EO307" s="385"/>
      <c r="EP307" s="385"/>
      <c r="EQ307" s="385"/>
      <c r="ER307" s="385"/>
      <c r="ES307" s="341">
        <f>ES309+ES315</f>
        <v>20589.346140000001</v>
      </c>
      <c r="ET307" s="385"/>
      <c r="EU307" s="351"/>
      <c r="EV307" s="385"/>
      <c r="EW307" s="341"/>
      <c r="EX307" s="385"/>
      <c r="EY307" s="351">
        <f>FA307+FB307+FC307</f>
        <v>37303.813280000002</v>
      </c>
      <c r="EZ307" s="641">
        <f t="shared" si="861"/>
        <v>0.37943146271799644</v>
      </c>
      <c r="FA307" s="351">
        <f>FA309+FA315</f>
        <v>37303.813280000002</v>
      </c>
      <c r="FB307" s="351">
        <f>FB309+FB315</f>
        <v>0</v>
      </c>
      <c r="FC307" s="351">
        <f>FC309+FC315</f>
        <v>0</v>
      </c>
      <c r="FD307" s="341">
        <f>FF307+FH307+FJ307</f>
        <v>94433.874360000002</v>
      </c>
      <c r="FE307" s="385">
        <f>FD307/DI307</f>
        <v>0.96052333335457596</v>
      </c>
      <c r="FF307" s="341">
        <f>FF309+FF315</f>
        <v>54012.01</v>
      </c>
      <c r="FG307" s="385"/>
      <c r="FH307" s="351"/>
      <c r="FI307" s="385"/>
      <c r="FJ307" s="341">
        <f>FJ309+FJ315</f>
        <v>40421.86436</v>
      </c>
      <c r="FK307" s="385"/>
      <c r="FL307" s="351"/>
      <c r="FM307" s="351"/>
      <c r="FN307" s="351"/>
      <c r="FO307" s="351"/>
      <c r="FP307" s="351"/>
      <c r="FQ307" s="351"/>
      <c r="FR307" s="351"/>
      <c r="FS307" s="780"/>
      <c r="FT307" s="341">
        <f t="shared" ref="FT307:FT320" si="863">FV307+FW307+FY307</f>
        <v>0</v>
      </c>
      <c r="FU307" s="641" t="e">
        <f t="shared" ref="FU307:FU316" si="864">FT307/EK307</f>
        <v>#DIV/0!</v>
      </c>
      <c r="FV307" s="351"/>
      <c r="FW307" s="351"/>
      <c r="FX307" s="351"/>
      <c r="FY307" s="351"/>
      <c r="FZ307" s="780"/>
      <c r="GA307" s="970"/>
      <c r="GB307" s="971"/>
      <c r="GC307" s="971"/>
      <c r="GD307" s="971"/>
      <c r="GE307" s="971"/>
      <c r="GF307" s="971"/>
      <c r="GG307" s="971"/>
    </row>
    <row r="308" spans="1:189" s="968" customFormat="1" ht="124.5" customHeight="1" x14ac:dyDescent="0.35">
      <c r="B308" s="787" t="s">
        <v>103</v>
      </c>
      <c r="C308" s="964" t="s">
        <v>484</v>
      </c>
      <c r="D308" s="361"/>
      <c r="E308" s="341"/>
      <c r="F308" s="341"/>
      <c r="G308" s="341"/>
      <c r="H308" s="341"/>
      <c r="I308" s="341"/>
      <c r="J308" s="341"/>
      <c r="K308" s="341"/>
      <c r="L308" s="341"/>
      <c r="M308" s="341"/>
      <c r="N308" s="341"/>
      <c r="O308" s="341"/>
      <c r="P308" s="341"/>
      <c r="Q308" s="351"/>
      <c r="R308" s="351"/>
      <c r="S308" s="351"/>
      <c r="T308" s="351"/>
      <c r="U308" s="351"/>
      <c r="V308" s="351"/>
      <c r="W308" s="351"/>
      <c r="X308" s="351"/>
      <c r="Y308" s="351"/>
      <c r="Z308" s="351"/>
      <c r="AA308" s="351"/>
      <c r="AB308" s="351"/>
      <c r="AC308" s="351"/>
      <c r="AD308" s="351"/>
      <c r="AE308" s="351"/>
      <c r="AF308" s="351"/>
      <c r="AG308" s="351"/>
      <c r="AH308" s="351"/>
      <c r="AI308" s="351"/>
      <c r="AJ308" s="351"/>
      <c r="AK308" s="351"/>
      <c r="AL308" s="351"/>
      <c r="AM308" s="1129"/>
      <c r="AN308" s="1129"/>
      <c r="AO308" s="798"/>
      <c r="AP308" s="362"/>
      <c r="AQ308" s="362"/>
      <c r="AR308" s="351"/>
      <c r="AS308" s="351"/>
      <c r="AT308" s="351"/>
      <c r="AU308" s="351"/>
      <c r="AV308" s="351"/>
      <c r="AW308" s="351"/>
      <c r="AX308" s="351"/>
      <c r="AY308" s="351"/>
      <c r="AZ308" s="351"/>
      <c r="BA308" s="351"/>
      <c r="BB308" s="351"/>
      <c r="BC308" s="351"/>
      <c r="BD308" s="351"/>
      <c r="BE308" s="351"/>
      <c r="BF308" s="351"/>
      <c r="BG308" s="351"/>
      <c r="BH308" s="351"/>
      <c r="BI308" s="351"/>
      <c r="BJ308" s="351"/>
      <c r="BK308" s="351"/>
      <c r="BL308" s="351"/>
      <c r="BM308" s="351"/>
      <c r="BN308" s="351"/>
      <c r="BO308" s="351"/>
      <c r="BP308" s="351"/>
      <c r="BQ308" s="351"/>
      <c r="BR308" s="351"/>
      <c r="BS308" s="351"/>
      <c r="BT308" s="351"/>
      <c r="BU308" s="351"/>
      <c r="BV308" s="351"/>
      <c r="BW308" s="351"/>
      <c r="BX308" s="351"/>
      <c r="BY308" s="351"/>
      <c r="BZ308" s="351"/>
      <c r="CA308" s="351"/>
      <c r="CB308" s="351"/>
      <c r="CC308" s="351"/>
      <c r="CD308" s="351"/>
      <c r="CE308" s="356"/>
      <c r="CF308" s="356"/>
      <c r="CG308" s="351"/>
      <c r="CH308" s="351"/>
      <c r="CI308" s="351"/>
      <c r="CJ308" s="351"/>
      <c r="CK308" s="351"/>
      <c r="CL308" s="351"/>
      <c r="CM308" s="351"/>
      <c r="CN308" s="351"/>
      <c r="CO308" s="351"/>
      <c r="CP308" s="351"/>
      <c r="CQ308" s="351"/>
      <c r="CR308" s="351"/>
      <c r="CS308" s="351"/>
      <c r="CT308" s="351"/>
      <c r="CU308" s="351"/>
      <c r="CV308" s="351"/>
      <c r="CW308" s="351"/>
      <c r="CX308" s="351"/>
      <c r="CY308" s="351"/>
      <c r="CZ308" s="351"/>
      <c r="DA308" s="351"/>
      <c r="DB308" s="351"/>
      <c r="DC308" s="351"/>
      <c r="DD308" s="351"/>
      <c r="DE308" s="351"/>
      <c r="DF308" s="351"/>
      <c r="DG308" s="351"/>
      <c r="DH308" s="351"/>
      <c r="DI308" s="643">
        <f>DI306</f>
        <v>98315.023780000003</v>
      </c>
      <c r="DJ308" s="643">
        <f t="shared" ref="DJ308:FK308" si="865">DJ306</f>
        <v>57893.159420000004</v>
      </c>
      <c r="DK308" s="643">
        <f t="shared" si="865"/>
        <v>0</v>
      </c>
      <c r="DL308" s="643">
        <f t="shared" si="865"/>
        <v>40421.86436</v>
      </c>
      <c r="DM308" s="643">
        <f t="shared" si="865"/>
        <v>27133.242139999998</v>
      </c>
      <c r="DN308" s="643">
        <f t="shared" si="865"/>
        <v>0.27598266365389063</v>
      </c>
      <c r="DO308" s="643">
        <f t="shared" si="865"/>
        <v>0</v>
      </c>
      <c r="DP308" s="643">
        <f t="shared" si="865"/>
        <v>0</v>
      </c>
      <c r="DQ308" s="643">
        <f t="shared" si="865"/>
        <v>27133.242139999998</v>
      </c>
      <c r="DR308" s="643">
        <f t="shared" si="865"/>
        <v>13288.622219999999</v>
      </c>
      <c r="DS308" s="643">
        <f t="shared" si="865"/>
        <v>0.4897543077025</v>
      </c>
      <c r="DT308" s="643">
        <f t="shared" si="865"/>
        <v>0</v>
      </c>
      <c r="DU308" s="643">
        <f t="shared" si="865"/>
        <v>0</v>
      </c>
      <c r="DV308" s="643">
        <f t="shared" si="865"/>
        <v>13288.622219999999</v>
      </c>
      <c r="DW308" s="643">
        <f t="shared" si="865"/>
        <v>0</v>
      </c>
      <c r="DX308" s="643">
        <f t="shared" si="865"/>
        <v>61011.210500000001</v>
      </c>
      <c r="DY308" s="641">
        <f t="shared" si="865"/>
        <v>0.62056853728200356</v>
      </c>
      <c r="DZ308" s="643">
        <f t="shared" si="865"/>
        <v>20589.346140000001</v>
      </c>
      <c r="EA308" s="641">
        <f t="shared" si="865"/>
        <v>0</v>
      </c>
      <c r="EB308" s="645">
        <f t="shared" si="865"/>
        <v>0</v>
      </c>
      <c r="EC308" s="641">
        <v>0</v>
      </c>
      <c r="ED308" s="643">
        <f t="shared" si="865"/>
        <v>40421.86436</v>
      </c>
      <c r="EE308" s="641">
        <f t="shared" si="865"/>
        <v>1</v>
      </c>
      <c r="EF308" s="645">
        <f t="shared" si="865"/>
        <v>37303.813280000002</v>
      </c>
      <c r="EG308" s="641" t="e">
        <f t="shared" si="859"/>
        <v>#DIV/0!</v>
      </c>
      <c r="EH308" s="645">
        <f t="shared" ref="EH308:EJ308" si="866">EH306</f>
        <v>37303.813280000002</v>
      </c>
      <c r="EI308" s="645">
        <f t="shared" si="866"/>
        <v>0</v>
      </c>
      <c r="EJ308" s="645">
        <f t="shared" si="866"/>
        <v>0</v>
      </c>
      <c r="EK308" s="645">
        <f t="shared" si="865"/>
        <v>61011.210500000001</v>
      </c>
      <c r="EL308" s="641">
        <f t="shared" ref="EL308:EL320" si="867">EK308/DI308</f>
        <v>0.62056853728200356</v>
      </c>
      <c r="EM308" s="645">
        <f t="shared" si="865"/>
        <v>2.2485779688692964</v>
      </c>
      <c r="EN308" s="645">
        <f t="shared" si="865"/>
        <v>0</v>
      </c>
      <c r="EO308" s="645">
        <f t="shared" si="865"/>
        <v>0</v>
      </c>
      <c r="EP308" s="645">
        <f t="shared" si="865"/>
        <v>0</v>
      </c>
      <c r="EQ308" s="645">
        <f t="shared" si="865"/>
        <v>0</v>
      </c>
      <c r="ER308" s="645">
        <f t="shared" si="865"/>
        <v>0</v>
      </c>
      <c r="ES308" s="645">
        <f>ES309+ES315</f>
        <v>20589.346140000001</v>
      </c>
      <c r="ET308" s="641">
        <f>ES308/DJ308</f>
        <v>0.35564385060814496</v>
      </c>
      <c r="EU308" s="645">
        <f t="shared" si="865"/>
        <v>0</v>
      </c>
      <c r="EV308" s="641">
        <f t="shared" si="865"/>
        <v>0</v>
      </c>
      <c r="EW308" s="645">
        <f t="shared" si="865"/>
        <v>40421.86436</v>
      </c>
      <c r="EX308" s="641">
        <f t="shared" si="865"/>
        <v>1</v>
      </c>
      <c r="EY308" s="643">
        <f t="shared" si="865"/>
        <v>37303.813280000002</v>
      </c>
      <c r="EZ308" s="641">
        <f t="shared" si="861"/>
        <v>0.37943146271799644</v>
      </c>
      <c r="FA308" s="643">
        <f t="shared" si="865"/>
        <v>37303.813280000002</v>
      </c>
      <c r="FB308" s="643">
        <f t="shared" si="865"/>
        <v>0</v>
      </c>
      <c r="FC308" s="643">
        <f t="shared" si="865"/>
        <v>0</v>
      </c>
      <c r="FD308" s="645">
        <f t="shared" si="865"/>
        <v>94433.874360000002</v>
      </c>
      <c r="FE308" s="641">
        <f t="shared" si="865"/>
        <v>0.96052333335457596</v>
      </c>
      <c r="FF308" s="645">
        <f t="shared" si="865"/>
        <v>54012.01</v>
      </c>
      <c r="FG308" s="641">
        <f t="shared" si="865"/>
        <v>0</v>
      </c>
      <c r="FH308" s="645">
        <f t="shared" si="865"/>
        <v>0</v>
      </c>
      <c r="FI308" s="641">
        <f t="shared" si="865"/>
        <v>0</v>
      </c>
      <c r="FJ308" s="645">
        <f t="shared" si="865"/>
        <v>40421.86436</v>
      </c>
      <c r="FK308" s="641">
        <f t="shared" si="865"/>
        <v>1</v>
      </c>
      <c r="FL308" s="351"/>
      <c r="FM308" s="351"/>
      <c r="FN308" s="351"/>
      <c r="FO308" s="351"/>
      <c r="FP308" s="351"/>
      <c r="FQ308" s="351"/>
      <c r="FR308" s="351"/>
      <c r="FS308" s="780"/>
      <c r="FT308" s="645">
        <f t="shared" si="863"/>
        <v>0</v>
      </c>
      <c r="FU308" s="641">
        <f t="shared" si="864"/>
        <v>0</v>
      </c>
      <c r="FV308" s="645">
        <f>FV309+FV315</f>
        <v>0</v>
      </c>
      <c r="FW308" s="351"/>
      <c r="FX308" s="351"/>
      <c r="FY308" s="645">
        <f t="shared" ref="FY308" si="868">FY306</f>
        <v>0</v>
      </c>
      <c r="FZ308" s="780"/>
      <c r="GA308" s="970"/>
      <c r="GB308" s="971"/>
      <c r="GC308" s="971"/>
      <c r="GD308" s="971"/>
      <c r="GE308" s="971"/>
      <c r="GF308" s="971"/>
      <c r="GG308" s="971"/>
    </row>
    <row r="309" spans="1:189" s="972" customFormat="1" ht="209.25" customHeight="1" x14ac:dyDescent="0.3">
      <c r="B309" s="231" t="s">
        <v>485</v>
      </c>
      <c r="C309" s="292" t="s">
        <v>486</v>
      </c>
      <c r="D309" s="233" t="s">
        <v>482</v>
      </c>
      <c r="E309" s="234" t="e">
        <f>G309</f>
        <v>#REF!</v>
      </c>
      <c r="F309" s="234"/>
      <c r="G309" s="234" t="e">
        <f>G310+#REF!</f>
        <v>#REF!</v>
      </c>
      <c r="H309" s="234" t="e">
        <f>J309</f>
        <v>#REF!</v>
      </c>
      <c r="I309" s="234"/>
      <c r="J309" s="234" t="e">
        <f>J310+#REF!</f>
        <v>#REF!</v>
      </c>
      <c r="K309" s="234" t="e">
        <f>M309</f>
        <v>#REF!</v>
      </c>
      <c r="L309" s="234"/>
      <c r="M309" s="234" t="e">
        <f>M310+#REF!</f>
        <v>#REF!</v>
      </c>
      <c r="N309" s="234" t="e">
        <f>P309</f>
        <v>#REF!</v>
      </c>
      <c r="O309" s="234"/>
      <c r="P309" s="234" t="e">
        <f>P310+#REF!</f>
        <v>#REF!</v>
      </c>
      <c r="Q309" s="235" t="e">
        <f>S309</f>
        <v>#REF!</v>
      </c>
      <c r="R309" s="235"/>
      <c r="S309" s="235" t="e">
        <f>S310+#REF!</f>
        <v>#REF!</v>
      </c>
      <c r="T309" s="235" t="e">
        <f>V309</f>
        <v>#REF!</v>
      </c>
      <c r="U309" s="235"/>
      <c r="V309" s="235" t="e">
        <f>V310+#REF!</f>
        <v>#REF!</v>
      </c>
      <c r="W309" s="235" t="e">
        <f>Y309</f>
        <v>#REF!</v>
      </c>
      <c r="X309" s="235"/>
      <c r="Y309" s="235" t="e">
        <f>Y310+#REF!</f>
        <v>#REF!</v>
      </c>
      <c r="Z309" s="235">
        <f>AB309</f>
        <v>248753.6</v>
      </c>
      <c r="AA309" s="235"/>
      <c r="AB309" s="235">
        <v>248753.6</v>
      </c>
      <c r="AC309" s="235"/>
      <c r="AD309" s="235"/>
      <c r="AE309" s="235">
        <v>0</v>
      </c>
      <c r="AF309" s="235" t="e">
        <f>AF310+#REF!</f>
        <v>#REF!</v>
      </c>
      <c r="AG309" s="235"/>
      <c r="AH309" s="235" t="e">
        <f>AH310+#REF!</f>
        <v>#REF!</v>
      </c>
      <c r="AI309" s="235">
        <v>0</v>
      </c>
      <c r="AJ309" s="235" t="e">
        <f>AJ310+#REF!</f>
        <v>#REF!</v>
      </c>
      <c r="AK309" s="235" t="e">
        <f t="shared" si="854"/>
        <v>#REF!</v>
      </c>
      <c r="AL309" s="235" t="e">
        <f>AF309-AJ309</f>
        <v>#REF!</v>
      </c>
      <c r="AM309" s="1129"/>
      <c r="AN309" s="1129"/>
      <c r="AO309" s="798">
        <v>1</v>
      </c>
      <c r="AP309" s="285"/>
      <c r="AQ309" s="285"/>
      <c r="AR309" s="235" t="e">
        <f>AF309-AP309-AQ309</f>
        <v>#REF!</v>
      </c>
      <c r="AS309" s="235">
        <f>AU309</f>
        <v>100000</v>
      </c>
      <c r="AT309" s="235" t="e">
        <f>AT310+#REF!</f>
        <v>#REF!</v>
      </c>
      <c r="AU309" s="235">
        <v>100000</v>
      </c>
      <c r="AV309" s="235" t="e">
        <f>AX309</f>
        <v>#REF!</v>
      </c>
      <c r="AW309" s="235"/>
      <c r="AX309" s="235" t="e">
        <f>AX310+#REF!</f>
        <v>#REF!</v>
      </c>
      <c r="AY309" s="235" t="e">
        <f>BA309</f>
        <v>#REF!</v>
      </c>
      <c r="AZ309" s="235" t="e">
        <f>AZ310+#REF!</f>
        <v>#REF!</v>
      </c>
      <c r="BA309" s="235" t="e">
        <f>AU309+AX309</f>
        <v>#REF!</v>
      </c>
      <c r="BB309" s="235" t="e">
        <f>BD309</f>
        <v>#REF!</v>
      </c>
      <c r="BC309" s="235"/>
      <c r="BD309" s="235" t="e">
        <f>BD310+#REF!</f>
        <v>#REF!</v>
      </c>
      <c r="BE309" s="235" t="e">
        <f>BG309</f>
        <v>#REF!</v>
      </c>
      <c r="BF309" s="235"/>
      <c r="BG309" s="235" t="e">
        <f>BG310+#REF!</f>
        <v>#REF!</v>
      </c>
      <c r="BH309" s="235" t="e">
        <f>BJ309</f>
        <v>#REF!</v>
      </c>
      <c r="BI309" s="235" t="e">
        <f>BI310+#REF!</f>
        <v>#REF!</v>
      </c>
      <c r="BJ309" s="235" t="e">
        <f>BD309+BG309</f>
        <v>#REF!</v>
      </c>
      <c r="BK309" s="803">
        <v>1</v>
      </c>
      <c r="BL309" s="356" t="e">
        <f>BA309</f>
        <v>#REF!</v>
      </c>
      <c r="BM309" s="356"/>
      <c r="BN309" s="356"/>
      <c r="BO309" s="356"/>
      <c r="BP309" s="356"/>
      <c r="BQ309" s="356"/>
      <c r="BR309" s="356"/>
      <c r="BS309" s="356" t="e">
        <f>BT309+BU309</f>
        <v>#REF!</v>
      </c>
      <c r="BT309" s="356"/>
      <c r="BU309" s="356" t="e">
        <f>BA309-BO309-BR309</f>
        <v>#REF!</v>
      </c>
      <c r="BV309" s="235" t="e">
        <f>BX309</f>
        <v>#REF!</v>
      </c>
      <c r="BW309" s="235"/>
      <c r="BX309" s="235" t="e">
        <f>BX310+#REF!</f>
        <v>#REF!</v>
      </c>
      <c r="BY309" s="235" t="e">
        <f>CA309</f>
        <v>#REF!</v>
      </c>
      <c r="BZ309" s="235"/>
      <c r="CA309" s="235" t="e">
        <f>CA310+#REF!</f>
        <v>#REF!</v>
      </c>
      <c r="CB309" s="235" t="e">
        <f>CC309+CD309</f>
        <v>#REF!</v>
      </c>
      <c r="CC309" s="235"/>
      <c r="CD309" s="235" t="e">
        <f>CD310+#REF!</f>
        <v>#REF!</v>
      </c>
      <c r="CE309" s="356">
        <v>1</v>
      </c>
      <c r="CF309" s="356" t="e">
        <f>BX309</f>
        <v>#REF!</v>
      </c>
      <c r="CG309" s="235"/>
      <c r="CH309" s="235">
        <f>CJ309</f>
        <v>100000</v>
      </c>
      <c r="CI309" s="235" t="e">
        <f>CI310+#REF!</f>
        <v>#REF!</v>
      </c>
      <c r="CJ309" s="235">
        <v>100000</v>
      </c>
      <c r="CK309" s="235">
        <f>CM309</f>
        <v>0</v>
      </c>
      <c r="CL309" s="235"/>
      <c r="CM309" s="235">
        <f>CS309-CH309</f>
        <v>0</v>
      </c>
      <c r="CN309" s="235">
        <f>CP309</f>
        <v>0</v>
      </c>
      <c r="CO309" s="235"/>
      <c r="CP309" s="235">
        <f>FU309-CK309</f>
        <v>0</v>
      </c>
      <c r="CQ309" s="235">
        <f>CS309</f>
        <v>100000</v>
      </c>
      <c r="CR309" s="235" t="e">
        <f>CR310+#REF!</f>
        <v>#REF!</v>
      </c>
      <c r="CS309" s="235">
        <v>100000</v>
      </c>
      <c r="CT309" s="235" t="e">
        <f>CV309</f>
        <v>#REF!</v>
      </c>
      <c r="CU309" s="235"/>
      <c r="CV309" s="235" t="e">
        <f>CV310+#REF!</f>
        <v>#REF!</v>
      </c>
      <c r="CW309" s="235" t="e">
        <f>CY309</f>
        <v>#REF!</v>
      </c>
      <c r="CX309" s="235"/>
      <c r="CY309" s="235" t="e">
        <f>CY310+#REF!</f>
        <v>#REF!</v>
      </c>
      <c r="CZ309" s="235" t="e">
        <f>DA309+DB309</f>
        <v>#REF!</v>
      </c>
      <c r="DA309" s="235"/>
      <c r="DB309" s="235" t="e">
        <f>DB310+#REF!</f>
        <v>#REF!</v>
      </c>
      <c r="DC309" s="235" t="e">
        <f>DD309+DE309</f>
        <v>#REF!</v>
      </c>
      <c r="DD309" s="235"/>
      <c r="DE309" s="235" t="e">
        <f>DE315</f>
        <v>#REF!</v>
      </c>
      <c r="DF309" s="235">
        <f>DG309+DH309</f>
        <v>12196.32122</v>
      </c>
      <c r="DG309" s="235"/>
      <c r="DH309" s="235">
        <f>DH310</f>
        <v>12196.32122</v>
      </c>
      <c r="DI309" s="235">
        <f>DI310</f>
        <v>40421.86436</v>
      </c>
      <c r="DJ309" s="235">
        <f t="shared" ref="DJ309:DK309" si="869">SUM(DJ312:DJ314)</f>
        <v>0</v>
      </c>
      <c r="DK309" s="235">
        <f t="shared" si="869"/>
        <v>0</v>
      </c>
      <c r="DL309" s="235">
        <f>SUM(DL312:DL314)</f>
        <v>40421.86436</v>
      </c>
      <c r="DM309" s="235">
        <f>DQ309</f>
        <v>27133.242139999998</v>
      </c>
      <c r="DN309" s="804">
        <f t="shared" ref="DN309:DN313" si="870">DM309/DI309</f>
        <v>0.67125162506977443</v>
      </c>
      <c r="DO309" s="235"/>
      <c r="DP309" s="235"/>
      <c r="DQ309" s="235">
        <f>DQ310</f>
        <v>27133.242139999998</v>
      </c>
      <c r="DR309" s="351">
        <f t="shared" ref="DR309:DR311" si="871">DT309+DU309+DV309</f>
        <v>13288.622219999999</v>
      </c>
      <c r="DS309" s="804">
        <f t="shared" si="858"/>
        <v>0.4897543077025</v>
      </c>
      <c r="DT309" s="235"/>
      <c r="DU309" s="235"/>
      <c r="DV309" s="235">
        <f>DV313</f>
        <v>13288.622219999999</v>
      </c>
      <c r="DW309" s="235"/>
      <c r="DX309" s="235">
        <f>ED309</f>
        <v>40421.86436</v>
      </c>
      <c r="DY309" s="385">
        <f t="shared" ref="DY309:DY320" si="872">DX309/DI309</f>
        <v>1</v>
      </c>
      <c r="DZ309" s="235"/>
      <c r="EA309" s="351"/>
      <c r="EB309" s="235"/>
      <c r="EC309" s="351"/>
      <c r="ED309" s="235">
        <f>SUM(ED312:ED314)</f>
        <v>40421.86436</v>
      </c>
      <c r="EE309" s="385">
        <f t="shared" ref="EE309:EE314" si="873">ED309/DL309</f>
        <v>1</v>
      </c>
      <c r="EF309" s="234">
        <f t="shared" ref="EF309:EF320" si="874">EH309+EI309+EJ309</f>
        <v>0</v>
      </c>
      <c r="EG309" s="385" t="e">
        <f t="shared" si="859"/>
        <v>#DIV/0!</v>
      </c>
      <c r="EH309" s="235"/>
      <c r="EI309" s="235"/>
      <c r="EJ309" s="234">
        <f>DL309-ED309</f>
        <v>0</v>
      </c>
      <c r="EK309" s="234">
        <f>EW309</f>
        <v>40421.86436</v>
      </c>
      <c r="EL309" s="385">
        <f t="shared" si="867"/>
        <v>1</v>
      </c>
      <c r="EM309" s="385">
        <f>EK309/DM309</f>
        <v>1.4897543077025002</v>
      </c>
      <c r="EN309" s="385"/>
      <c r="EO309" s="385"/>
      <c r="EP309" s="385"/>
      <c r="EQ309" s="385"/>
      <c r="ER309" s="385"/>
      <c r="ES309" s="234">
        <f t="shared" ref="ES309" si="875">SUM(ES312:ES314)</f>
        <v>0</v>
      </c>
      <c r="ET309" s="385"/>
      <c r="EU309" s="235"/>
      <c r="EV309" s="385"/>
      <c r="EW309" s="234">
        <f>EW312+EW313+EW314</f>
        <v>40421.86436</v>
      </c>
      <c r="EX309" s="385">
        <f t="shared" ref="EX309:EX314" si="876">EW309/DL309</f>
        <v>1</v>
      </c>
      <c r="EY309" s="235">
        <f t="shared" si="767"/>
        <v>0</v>
      </c>
      <c r="EZ309" s="385">
        <f t="shared" si="861"/>
        <v>0</v>
      </c>
      <c r="FA309" s="235"/>
      <c r="FB309" s="235"/>
      <c r="FC309" s="235">
        <f>SUM(FC312:FC314)</f>
        <v>0</v>
      </c>
      <c r="FD309" s="234">
        <f>FJ309</f>
        <v>40421.86436</v>
      </c>
      <c r="FE309" s="385">
        <f t="shared" ref="FE309:FE320" si="877">FD309/DI309</f>
        <v>1</v>
      </c>
      <c r="FF309" s="235"/>
      <c r="FG309" s="235"/>
      <c r="FH309" s="235"/>
      <c r="FI309" s="235"/>
      <c r="FJ309" s="234">
        <f>FJ312+FJ313+FJ314</f>
        <v>40421.86436</v>
      </c>
      <c r="FK309" s="385">
        <f t="shared" ref="FK309:FK314" si="878">FJ309/DL309</f>
        <v>1</v>
      </c>
      <c r="FL309" s="235"/>
      <c r="FM309" s="235"/>
      <c r="FN309" s="235"/>
      <c r="FO309" s="235"/>
      <c r="FP309" s="235"/>
      <c r="FQ309" s="235"/>
      <c r="FR309" s="235"/>
      <c r="FS309" s="578" t="e">
        <f>FS310</f>
        <v>#REF!</v>
      </c>
      <c r="FT309" s="234">
        <f t="shared" si="863"/>
        <v>0</v>
      </c>
      <c r="FU309" s="385">
        <f t="shared" si="864"/>
        <v>0</v>
      </c>
      <c r="FV309" s="235"/>
      <c r="FW309" s="235"/>
      <c r="FX309" s="235"/>
      <c r="FY309" s="234">
        <f>FY312+FY313+FY314</f>
        <v>0</v>
      </c>
      <c r="FZ309" s="578" t="e">
        <f>FZ310</f>
        <v>#REF!</v>
      </c>
      <c r="GA309" s="241"/>
      <c r="GB309" s="242"/>
      <c r="GC309" s="242"/>
      <c r="GD309" s="242"/>
      <c r="GE309" s="242"/>
      <c r="GF309" s="242"/>
      <c r="GG309" s="242"/>
    </row>
    <row r="310" spans="1:189" s="216" customFormat="1" ht="15" hidden="1" customHeight="1" x14ac:dyDescent="0.25">
      <c r="B310" s="366"/>
      <c r="C310" s="232" t="s">
        <v>487</v>
      </c>
      <c r="D310" s="361"/>
      <c r="E310" s="341">
        <f>G310</f>
        <v>324833</v>
      </c>
      <c r="F310" s="341"/>
      <c r="G310" s="341">
        <v>324833</v>
      </c>
      <c r="H310" s="341">
        <f>J310</f>
        <v>0</v>
      </c>
      <c r="I310" s="354"/>
      <c r="J310" s="354">
        <f>M310-G310</f>
        <v>0</v>
      </c>
      <c r="K310" s="341">
        <f>M310</f>
        <v>324833</v>
      </c>
      <c r="L310" s="341"/>
      <c r="M310" s="341">
        <v>324833</v>
      </c>
      <c r="N310" s="341">
        <f>P310</f>
        <v>0</v>
      </c>
      <c r="O310" s="354"/>
      <c r="P310" s="354">
        <f>S310-M310</f>
        <v>0</v>
      </c>
      <c r="Q310" s="351">
        <f>S310</f>
        <v>324833</v>
      </c>
      <c r="R310" s="351"/>
      <c r="S310" s="351">
        <v>324833</v>
      </c>
      <c r="T310" s="351">
        <f>V310</f>
        <v>62884</v>
      </c>
      <c r="U310" s="351"/>
      <c r="V310" s="351">
        <v>62884</v>
      </c>
      <c r="W310" s="351" t="e">
        <f>Y310</f>
        <v>#REF!</v>
      </c>
      <c r="X310" s="355"/>
      <c r="Y310" s="355" t="e">
        <f>AB310-V310</f>
        <v>#REF!</v>
      </c>
      <c r="Z310" s="351" t="e">
        <f>AB310</f>
        <v>#REF!</v>
      </c>
      <c r="AA310" s="351"/>
      <c r="AB310" s="351" t="e">
        <f>'[3]2017_с остатком на торги'!$AH$185</f>
        <v>#REF!</v>
      </c>
      <c r="AC310" s="351" t="e">
        <f>AE310</f>
        <v>#REF!</v>
      </c>
      <c r="AD310" s="351"/>
      <c r="AE310" s="351" t="e">
        <f>'[3]2017_с остатком на торги'!$AH$185</f>
        <v>#REF!</v>
      </c>
      <c r="AF310" s="351" t="e">
        <f>AH310</f>
        <v>#REF!</v>
      </c>
      <c r="AG310" s="351"/>
      <c r="AH310" s="351" t="e">
        <f>'[3]2017_с остатком на торги'!$AH$185</f>
        <v>#REF!</v>
      </c>
      <c r="AI310" s="351"/>
      <c r="AJ310" s="351">
        <v>0</v>
      </c>
      <c r="AK310" s="351" t="e">
        <f t="shared" si="854"/>
        <v>#REF!</v>
      </c>
      <c r="AL310" s="351" t="e">
        <f>AF310-AJ310</f>
        <v>#REF!</v>
      </c>
      <c r="AM310" s="1129"/>
      <c r="AN310" s="1129"/>
      <c r="AO310" s="362"/>
      <c r="AP310" s="362"/>
      <c r="AQ310" s="362"/>
      <c r="AR310" s="362"/>
      <c r="AS310" s="351">
        <f>AU310</f>
        <v>185000</v>
      </c>
      <c r="AT310" s="351"/>
      <c r="AU310" s="351">
        <v>185000</v>
      </c>
      <c r="AV310" s="351">
        <f>AX310</f>
        <v>0</v>
      </c>
      <c r="AW310" s="355"/>
      <c r="AX310" s="355">
        <f>BA310-AU310</f>
        <v>0</v>
      </c>
      <c r="AY310" s="351">
        <f>BA310</f>
        <v>185000</v>
      </c>
      <c r="AZ310" s="351"/>
      <c r="BA310" s="351">
        <v>185000</v>
      </c>
      <c r="BB310" s="351">
        <f>BD310</f>
        <v>100000</v>
      </c>
      <c r="BC310" s="351"/>
      <c r="BD310" s="351">
        <v>100000</v>
      </c>
      <c r="BE310" s="351">
        <f>BG310</f>
        <v>0</v>
      </c>
      <c r="BF310" s="355"/>
      <c r="BG310" s="355">
        <f>BX310-BD310</f>
        <v>0</v>
      </c>
      <c r="BH310" s="351">
        <f>BJ310</f>
        <v>100000</v>
      </c>
      <c r="BI310" s="351"/>
      <c r="BJ310" s="351">
        <v>100000</v>
      </c>
      <c r="BK310" s="362"/>
      <c r="BL310" s="362"/>
      <c r="BM310" s="362"/>
      <c r="BN310" s="362"/>
      <c r="BO310" s="362"/>
      <c r="BP310" s="362"/>
      <c r="BQ310" s="362"/>
      <c r="BR310" s="362"/>
      <c r="BS310" s="362"/>
      <c r="BT310" s="362"/>
      <c r="BU310" s="362"/>
      <c r="BV310" s="351">
        <f>BX310</f>
        <v>100000</v>
      </c>
      <c r="BW310" s="351"/>
      <c r="BX310" s="351">
        <v>100000</v>
      </c>
      <c r="BY310" s="351">
        <f>CA310</f>
        <v>0</v>
      </c>
      <c r="BZ310" s="355"/>
      <c r="CA310" s="355">
        <f>CD310-BX310</f>
        <v>0</v>
      </c>
      <c r="CB310" s="235">
        <f t="shared" ref="CB310:CB312" si="879">CD310</f>
        <v>100000</v>
      </c>
      <c r="CC310" s="351"/>
      <c r="CD310" s="351">
        <v>100000</v>
      </c>
      <c r="CE310" s="362"/>
      <c r="CF310" s="362"/>
      <c r="CG310" s="351"/>
      <c r="CH310" s="351">
        <f>CJ310</f>
        <v>185000</v>
      </c>
      <c r="CI310" s="351"/>
      <c r="CJ310" s="351">
        <v>185000</v>
      </c>
      <c r="CK310" s="351">
        <f>CM310</f>
        <v>-85000</v>
      </c>
      <c r="CL310" s="355"/>
      <c r="CM310" s="355">
        <f>CS310-CJ310</f>
        <v>-85000</v>
      </c>
      <c r="CN310" s="355"/>
      <c r="CO310" s="355"/>
      <c r="CP310" s="355"/>
      <c r="CQ310" s="351">
        <f>CS310</f>
        <v>100000</v>
      </c>
      <c r="CR310" s="351"/>
      <c r="CS310" s="351">
        <v>100000</v>
      </c>
      <c r="CT310" s="351">
        <f>CV310</f>
        <v>0</v>
      </c>
      <c r="CU310" s="351"/>
      <c r="CV310" s="351">
        <f>CV315</f>
        <v>0</v>
      </c>
      <c r="CW310" s="351">
        <f>CX310+CY310</f>
        <v>110339.74</v>
      </c>
      <c r="CX310" s="351"/>
      <c r="CY310" s="351">
        <f>CY312+CY313+CY314</f>
        <v>110339.74</v>
      </c>
      <c r="CZ310" s="351">
        <f>DB310</f>
        <v>100000</v>
      </c>
      <c r="DA310" s="351"/>
      <c r="DB310" s="351">
        <v>100000</v>
      </c>
      <c r="DC310" s="351"/>
      <c r="DD310" s="351"/>
      <c r="DE310" s="351"/>
      <c r="DF310" s="351">
        <f>DG310+DH310</f>
        <v>12196.32122</v>
      </c>
      <c r="DG310" s="351"/>
      <c r="DH310" s="351">
        <f>DH312+DH313+DH314</f>
        <v>12196.32122</v>
      </c>
      <c r="DI310" s="351">
        <f>DJ310+DL310</f>
        <v>40421.86436</v>
      </c>
      <c r="DJ310" s="351"/>
      <c r="DK310" s="351"/>
      <c r="DL310" s="351">
        <f>DL312+DL313+DL314</f>
        <v>40421.86436</v>
      </c>
      <c r="DM310" s="351">
        <f>DO310+DP310+DQ310</f>
        <v>27133.242139999998</v>
      </c>
      <c r="DN310" s="973">
        <f t="shared" si="870"/>
        <v>0.67125162506977443</v>
      </c>
      <c r="DO310" s="351"/>
      <c r="DP310" s="351"/>
      <c r="DQ310" s="351">
        <f>DQ314+DQ313+DQ312</f>
        <v>27133.242139999998</v>
      </c>
      <c r="DR310" s="643">
        <f t="shared" si="871"/>
        <v>0</v>
      </c>
      <c r="DS310" s="973">
        <f t="shared" si="858"/>
        <v>0</v>
      </c>
      <c r="DT310" s="351"/>
      <c r="DU310" s="351"/>
      <c r="DV310" s="351"/>
      <c r="DW310" s="351"/>
      <c r="DX310" s="351">
        <f>DZ310+EE310</f>
        <v>0</v>
      </c>
      <c r="DY310" s="643">
        <f t="shared" si="872"/>
        <v>0</v>
      </c>
      <c r="DZ310" s="351"/>
      <c r="EA310" s="643"/>
      <c r="EB310" s="351"/>
      <c r="EC310" s="643"/>
      <c r="ED310" s="351"/>
      <c r="EE310" s="643">
        <f t="shared" si="873"/>
        <v>0</v>
      </c>
      <c r="EF310" s="341">
        <f t="shared" si="874"/>
        <v>40421.86436</v>
      </c>
      <c r="EG310" s="641">
        <f t="shared" si="859"/>
        <v>-0.47555134541176469</v>
      </c>
      <c r="EH310" s="351"/>
      <c r="EI310" s="351"/>
      <c r="EJ310" s="234">
        <f t="shared" ref="EJ310:EJ320" si="880">DL310-ED310</f>
        <v>40421.86436</v>
      </c>
      <c r="EK310" s="341">
        <f>EW310</f>
        <v>23883.539199999999</v>
      </c>
      <c r="EL310" s="641">
        <f t="shared" si="867"/>
        <v>0.59085694284883794</v>
      </c>
      <c r="EM310" s="641">
        <f>EK310/DM310</f>
        <v>0.88023167584498618</v>
      </c>
      <c r="EN310" s="641"/>
      <c r="EO310" s="641"/>
      <c r="EP310" s="641"/>
      <c r="EQ310" s="641"/>
      <c r="ER310" s="641"/>
      <c r="ES310" s="351"/>
      <c r="ET310" s="641"/>
      <c r="EU310" s="351"/>
      <c r="EV310" s="641"/>
      <c r="EW310" s="341">
        <f>SUM(EW312:EW313)</f>
        <v>23883.539199999999</v>
      </c>
      <c r="EX310" s="385">
        <f t="shared" si="876"/>
        <v>0.59085694284883794</v>
      </c>
      <c r="EY310" s="351">
        <f t="shared" si="767"/>
        <v>0</v>
      </c>
      <c r="EZ310" s="641">
        <f t="shared" si="861"/>
        <v>0</v>
      </c>
      <c r="FA310" s="351"/>
      <c r="FB310" s="351"/>
      <c r="FC310" s="351">
        <f>FC313+FC314</f>
        <v>0</v>
      </c>
      <c r="FD310" s="341"/>
      <c r="FE310" s="641">
        <f t="shared" si="877"/>
        <v>0</v>
      </c>
      <c r="FF310" s="351"/>
      <c r="FG310" s="351"/>
      <c r="FH310" s="351"/>
      <c r="FI310" s="351"/>
      <c r="FJ310" s="341"/>
      <c r="FK310" s="641">
        <f t="shared" si="878"/>
        <v>0</v>
      </c>
      <c r="FL310" s="351"/>
      <c r="FM310" s="351"/>
      <c r="FN310" s="351"/>
      <c r="FO310" s="351"/>
      <c r="FP310" s="351"/>
      <c r="FQ310" s="351"/>
      <c r="FR310" s="351"/>
      <c r="FS310" s="780" t="e">
        <f>FS312+FS313+FS314</f>
        <v>#REF!</v>
      </c>
      <c r="FT310" s="643">
        <f t="shared" si="863"/>
        <v>0</v>
      </c>
      <c r="FU310" s="641">
        <f t="shared" si="864"/>
        <v>0</v>
      </c>
      <c r="FV310" s="351"/>
      <c r="FW310" s="351"/>
      <c r="FX310" s="351"/>
      <c r="FY310" s="351"/>
      <c r="FZ310" s="780" t="e">
        <f>FZ312+FZ313+FZ314</f>
        <v>#REF!</v>
      </c>
      <c r="GA310" s="387"/>
      <c r="GB310" s="215"/>
      <c r="GC310" s="215"/>
      <c r="GD310" s="215"/>
      <c r="GE310" s="215"/>
      <c r="GF310" s="215"/>
      <c r="GG310" s="215"/>
    </row>
    <row r="311" spans="1:189" s="216" customFormat="1" ht="15" hidden="1" customHeight="1" x14ac:dyDescent="0.25">
      <c r="B311" s="787"/>
      <c r="C311" s="384" t="s">
        <v>488</v>
      </c>
      <c r="D311" s="361" t="s">
        <v>489</v>
      </c>
      <c r="E311" s="341">
        <f>G311</f>
        <v>7670.8519999999999</v>
      </c>
      <c r="F311" s="341"/>
      <c r="G311" s="341">
        <f>2670.852+5000</f>
        <v>7670.8519999999999</v>
      </c>
      <c r="H311" s="341">
        <f>J311</f>
        <v>0</v>
      </c>
      <c r="I311" s="354">
        <f>L311-F311</f>
        <v>0</v>
      </c>
      <c r="J311" s="354">
        <f>M311-G311</f>
        <v>0</v>
      </c>
      <c r="K311" s="341">
        <f>M311</f>
        <v>7670.8519999999999</v>
      </c>
      <c r="L311" s="341"/>
      <c r="M311" s="341">
        <f>2670.852+5000</f>
        <v>7670.8519999999999</v>
      </c>
      <c r="N311" s="341">
        <f>P311</f>
        <v>0</v>
      </c>
      <c r="O311" s="354">
        <f>R311-L311</f>
        <v>0</v>
      </c>
      <c r="P311" s="354">
        <f>S311-M311</f>
        <v>0</v>
      </c>
      <c r="Q311" s="351">
        <f>S311</f>
        <v>7670.8519999999999</v>
      </c>
      <c r="R311" s="351"/>
      <c r="S311" s="351">
        <f>2670.852+5000</f>
        <v>7670.8519999999999</v>
      </c>
      <c r="T311" s="351">
        <f>V311</f>
        <v>0</v>
      </c>
      <c r="U311" s="351"/>
      <c r="V311" s="351"/>
      <c r="W311" s="351">
        <f>Y311</f>
        <v>0</v>
      </c>
      <c r="X311" s="355">
        <f>AA311-U311</f>
        <v>0</v>
      </c>
      <c r="Y311" s="355">
        <f>AB311-V311</f>
        <v>0</v>
      </c>
      <c r="Z311" s="351">
        <f>AB311</f>
        <v>0</v>
      </c>
      <c r="AA311" s="351"/>
      <c r="AB311" s="351"/>
      <c r="AC311" s="351">
        <f>AE311</f>
        <v>0</v>
      </c>
      <c r="AD311" s="351"/>
      <c r="AE311" s="351"/>
      <c r="AF311" s="351">
        <f>AH311</f>
        <v>0</v>
      </c>
      <c r="AG311" s="351"/>
      <c r="AH311" s="351"/>
      <c r="AI311" s="351"/>
      <c r="AJ311" s="351">
        <v>0</v>
      </c>
      <c r="AK311" s="351">
        <f t="shared" si="854"/>
        <v>0</v>
      </c>
      <c r="AL311" s="351">
        <f t="shared" si="854"/>
        <v>0</v>
      </c>
      <c r="AM311" s="351"/>
      <c r="AN311" s="351"/>
      <c r="AO311" s="351"/>
      <c r="AP311" s="351"/>
      <c r="AQ311" s="351"/>
      <c r="AR311" s="351"/>
      <c r="AS311" s="351">
        <f>AU311</f>
        <v>0</v>
      </c>
      <c r="AT311" s="351"/>
      <c r="AU311" s="351"/>
      <c r="AV311" s="351">
        <f>AX311</f>
        <v>0</v>
      </c>
      <c r="AW311" s="355">
        <f>AZ311-AT311</f>
        <v>0</v>
      </c>
      <c r="AX311" s="355">
        <f>BA311-AU311</f>
        <v>0</v>
      </c>
      <c r="AY311" s="351">
        <f>BA311</f>
        <v>0</v>
      </c>
      <c r="AZ311" s="351"/>
      <c r="BA311" s="351"/>
      <c r="BB311" s="351">
        <f>BD311</f>
        <v>0</v>
      </c>
      <c r="BC311" s="351"/>
      <c r="BD311" s="351"/>
      <c r="BE311" s="351">
        <f>BG311</f>
        <v>0</v>
      </c>
      <c r="BF311" s="355">
        <f>BW311-BC311</f>
        <v>0</v>
      </c>
      <c r="BG311" s="355">
        <f>BX311-BD311</f>
        <v>0</v>
      </c>
      <c r="BH311" s="351">
        <f>BJ311</f>
        <v>0</v>
      </c>
      <c r="BI311" s="351"/>
      <c r="BJ311" s="351"/>
      <c r="BK311" s="351"/>
      <c r="BL311" s="351"/>
      <c r="BM311" s="351"/>
      <c r="BN311" s="351"/>
      <c r="BO311" s="351"/>
      <c r="BP311" s="351"/>
      <c r="BQ311" s="351"/>
      <c r="BR311" s="351"/>
      <c r="BS311" s="351"/>
      <c r="BT311" s="351"/>
      <c r="BU311" s="351"/>
      <c r="BV311" s="351">
        <f>BX311</f>
        <v>0</v>
      </c>
      <c r="BW311" s="351"/>
      <c r="BX311" s="351"/>
      <c r="BY311" s="351">
        <f>CA311</f>
        <v>0</v>
      </c>
      <c r="BZ311" s="355">
        <f>CC311-BW311</f>
        <v>0</v>
      </c>
      <c r="CA311" s="355">
        <f>CD311-BX311</f>
        <v>0</v>
      </c>
      <c r="CB311" s="235">
        <f t="shared" si="879"/>
        <v>0</v>
      </c>
      <c r="CC311" s="351"/>
      <c r="CD311" s="351"/>
      <c r="CE311" s="351"/>
      <c r="CF311" s="351"/>
      <c r="CG311" s="351"/>
      <c r="CH311" s="351">
        <f>CJ311</f>
        <v>0</v>
      </c>
      <c r="CI311" s="351"/>
      <c r="CJ311" s="351"/>
      <c r="CK311" s="351">
        <f>CM311</f>
        <v>0</v>
      </c>
      <c r="CL311" s="355">
        <f>CR311-CI311</f>
        <v>0</v>
      </c>
      <c r="CM311" s="355">
        <f>CS311-CJ311</f>
        <v>0</v>
      </c>
      <c r="CN311" s="355"/>
      <c r="CO311" s="355"/>
      <c r="CP311" s="355"/>
      <c r="CQ311" s="351">
        <f>CS311</f>
        <v>0</v>
      </c>
      <c r="CR311" s="351"/>
      <c r="CS311" s="351"/>
      <c r="CT311" s="351">
        <f>CV311</f>
        <v>0</v>
      </c>
      <c r="CU311" s="351"/>
      <c r="CV311" s="351"/>
      <c r="CW311" s="351"/>
      <c r="CX311" s="351"/>
      <c r="CY311" s="351"/>
      <c r="CZ311" s="351">
        <f>DB311</f>
        <v>0</v>
      </c>
      <c r="DA311" s="351"/>
      <c r="DB311" s="351"/>
      <c r="DC311" s="351"/>
      <c r="DD311" s="351"/>
      <c r="DE311" s="351"/>
      <c r="DF311" s="351"/>
      <c r="DG311" s="351"/>
      <c r="DH311" s="351"/>
      <c r="DI311" s="351"/>
      <c r="DJ311" s="351"/>
      <c r="DK311" s="351"/>
      <c r="DL311" s="351"/>
      <c r="DM311" s="351">
        <f t="shared" ref="DM311:DM314" si="881">DO311+DP311+DQ311</f>
        <v>0</v>
      </c>
      <c r="DN311" s="973" t="e">
        <f t="shared" si="870"/>
        <v>#DIV/0!</v>
      </c>
      <c r="DO311" s="351"/>
      <c r="DP311" s="351"/>
      <c r="DQ311" s="351"/>
      <c r="DR311" s="643">
        <f t="shared" si="871"/>
        <v>0</v>
      </c>
      <c r="DS311" s="973" t="e">
        <f t="shared" si="858"/>
        <v>#DIV/0!</v>
      </c>
      <c r="DT311" s="351"/>
      <c r="DU311" s="351"/>
      <c r="DV311" s="351"/>
      <c r="DW311" s="351"/>
      <c r="DX311" s="351"/>
      <c r="DY311" s="643" t="e">
        <f t="shared" si="872"/>
        <v>#DIV/0!</v>
      </c>
      <c r="DZ311" s="351"/>
      <c r="EA311" s="643"/>
      <c r="EB311" s="351"/>
      <c r="EC311" s="643"/>
      <c r="ED311" s="351"/>
      <c r="EE311" s="643" t="e">
        <f t="shared" si="873"/>
        <v>#DIV/0!</v>
      </c>
      <c r="EF311" s="341">
        <f t="shared" si="874"/>
        <v>0</v>
      </c>
      <c r="EG311" s="641" t="e">
        <f t="shared" si="859"/>
        <v>#DIV/0!</v>
      </c>
      <c r="EH311" s="351"/>
      <c r="EI311" s="351"/>
      <c r="EJ311" s="234">
        <f t="shared" si="880"/>
        <v>0</v>
      </c>
      <c r="EK311" s="341"/>
      <c r="EL311" s="641" t="e">
        <f t="shared" si="867"/>
        <v>#DIV/0!</v>
      </c>
      <c r="EM311" s="641" t="e">
        <f>EK311/DM311</f>
        <v>#DIV/0!</v>
      </c>
      <c r="EN311" s="641"/>
      <c r="EO311" s="641"/>
      <c r="EP311" s="641"/>
      <c r="EQ311" s="641"/>
      <c r="ER311" s="641"/>
      <c r="ES311" s="351"/>
      <c r="ET311" s="641"/>
      <c r="EU311" s="351"/>
      <c r="EV311" s="641"/>
      <c r="EW311" s="341"/>
      <c r="EX311" s="385" t="e">
        <f t="shared" si="876"/>
        <v>#DIV/0!</v>
      </c>
      <c r="EY311" s="351">
        <f t="shared" si="767"/>
        <v>0</v>
      </c>
      <c r="EZ311" s="641" t="e">
        <f t="shared" si="861"/>
        <v>#DIV/0!</v>
      </c>
      <c r="FA311" s="351"/>
      <c r="FB311" s="351"/>
      <c r="FC311" s="351">
        <f t="shared" ref="FC311" si="882">FC337+FC338</f>
        <v>0</v>
      </c>
      <c r="FD311" s="341"/>
      <c r="FE311" s="641" t="e">
        <f t="shared" si="877"/>
        <v>#DIV/0!</v>
      </c>
      <c r="FF311" s="351"/>
      <c r="FG311" s="351"/>
      <c r="FH311" s="351"/>
      <c r="FI311" s="351"/>
      <c r="FJ311" s="341"/>
      <c r="FK311" s="641" t="e">
        <f t="shared" si="878"/>
        <v>#DIV/0!</v>
      </c>
      <c r="FL311" s="351"/>
      <c r="FM311" s="351"/>
      <c r="FN311" s="351"/>
      <c r="FO311" s="351"/>
      <c r="FP311" s="351"/>
      <c r="FQ311" s="351"/>
      <c r="FR311" s="351"/>
      <c r="FS311" s="780"/>
      <c r="FT311" s="643">
        <f t="shared" si="863"/>
        <v>0</v>
      </c>
      <c r="FU311" s="641" t="e">
        <f t="shared" si="864"/>
        <v>#DIV/0!</v>
      </c>
      <c r="FV311" s="351"/>
      <c r="FW311" s="351"/>
      <c r="FX311" s="351"/>
      <c r="FY311" s="351"/>
      <c r="FZ311" s="780"/>
      <c r="GA311" s="387"/>
      <c r="GB311" s="215"/>
      <c r="GC311" s="215"/>
      <c r="GD311" s="215"/>
      <c r="GE311" s="215"/>
      <c r="GF311" s="215"/>
      <c r="GG311" s="215"/>
    </row>
    <row r="312" spans="1:189" s="788" customFormat="1" ht="57" customHeight="1" x14ac:dyDescent="0.3">
      <c r="B312" s="805" t="s">
        <v>151</v>
      </c>
      <c r="C312" s="974" t="s">
        <v>490</v>
      </c>
      <c r="D312" s="305"/>
      <c r="E312" s="306"/>
      <c r="F312" s="306"/>
      <c r="G312" s="306"/>
      <c r="H312" s="306"/>
      <c r="I312" s="306"/>
      <c r="J312" s="306"/>
      <c r="K312" s="306"/>
      <c r="L312" s="306"/>
      <c r="M312" s="306"/>
      <c r="N312" s="306"/>
      <c r="O312" s="306"/>
      <c r="P312" s="306"/>
      <c r="Q312" s="307"/>
      <c r="R312" s="307"/>
      <c r="S312" s="307"/>
      <c r="T312" s="307"/>
      <c r="U312" s="307"/>
      <c r="V312" s="307"/>
      <c r="W312" s="307"/>
      <c r="X312" s="307"/>
      <c r="Y312" s="307"/>
      <c r="Z312" s="307"/>
      <c r="AA312" s="307"/>
      <c r="AB312" s="307"/>
      <c r="AC312" s="307"/>
      <c r="AD312" s="307"/>
      <c r="AE312" s="307"/>
      <c r="AF312" s="307"/>
      <c r="AG312" s="307"/>
      <c r="AH312" s="307"/>
      <c r="AI312" s="307"/>
      <c r="AJ312" s="307"/>
      <c r="AK312" s="307"/>
      <c r="AL312" s="307"/>
      <c r="AM312" s="307"/>
      <c r="AN312" s="307"/>
      <c r="AO312" s="307"/>
      <c r="AP312" s="307"/>
      <c r="AQ312" s="307"/>
      <c r="AR312" s="307"/>
      <c r="AS312" s="307"/>
      <c r="AT312" s="307"/>
      <c r="AU312" s="307"/>
      <c r="AV312" s="307"/>
      <c r="AW312" s="307"/>
      <c r="AX312" s="307"/>
      <c r="AY312" s="307"/>
      <c r="AZ312" s="307"/>
      <c r="BA312" s="307"/>
      <c r="BB312" s="307"/>
      <c r="BC312" s="307"/>
      <c r="BD312" s="307"/>
      <c r="BE312" s="307"/>
      <c r="BF312" s="307"/>
      <c r="BG312" s="307"/>
      <c r="BH312" s="307"/>
      <c r="BI312" s="307"/>
      <c r="BJ312" s="307"/>
      <c r="BK312" s="307"/>
      <c r="BL312" s="307"/>
      <c r="BM312" s="307"/>
      <c r="BN312" s="307"/>
      <c r="BO312" s="307"/>
      <c r="BP312" s="307"/>
      <c r="BQ312" s="307"/>
      <c r="BR312" s="307"/>
      <c r="BS312" s="307"/>
      <c r="BT312" s="307"/>
      <c r="BU312" s="307"/>
      <c r="BV312" s="307"/>
      <c r="BW312" s="307"/>
      <c r="BX312" s="307"/>
      <c r="BY312" s="307"/>
      <c r="BZ312" s="307"/>
      <c r="CA312" s="307"/>
      <c r="CB312" s="294">
        <f t="shared" si="879"/>
        <v>100000</v>
      </c>
      <c r="CC312" s="307"/>
      <c r="CD312" s="307">
        <v>100000</v>
      </c>
      <c r="CE312" s="307"/>
      <c r="CF312" s="307"/>
      <c r="CG312" s="307"/>
      <c r="CH312" s="307"/>
      <c r="CI312" s="307"/>
      <c r="CJ312" s="307"/>
      <c r="CK312" s="307"/>
      <c r="CL312" s="307"/>
      <c r="CM312" s="307"/>
      <c r="CN312" s="307"/>
      <c r="CO312" s="307"/>
      <c r="CP312" s="307"/>
      <c r="CQ312" s="307"/>
      <c r="CR312" s="307"/>
      <c r="CS312" s="307"/>
      <c r="CT312" s="307">
        <v>0</v>
      </c>
      <c r="CU312" s="307"/>
      <c r="CV312" s="307">
        <v>0</v>
      </c>
      <c r="CW312" s="307">
        <f>CX312+CY312</f>
        <v>100000</v>
      </c>
      <c r="CX312" s="307"/>
      <c r="CY312" s="307">
        <f>CD312</f>
        <v>100000</v>
      </c>
      <c r="CZ312" s="307"/>
      <c r="DA312" s="307"/>
      <c r="DB312" s="307">
        <v>0</v>
      </c>
      <c r="DC312" s="307"/>
      <c r="DD312" s="307"/>
      <c r="DE312" s="307"/>
      <c r="DF312" s="307">
        <v>0</v>
      </c>
      <c r="DG312" s="307"/>
      <c r="DH312" s="307">
        <v>0</v>
      </c>
      <c r="DI312" s="307">
        <f>DL312</f>
        <v>1347.4779799999999</v>
      </c>
      <c r="DJ312" s="307"/>
      <c r="DK312" s="307"/>
      <c r="DL312" s="307">
        <f>'[6]2020_2022_уточн'!$ES$322</f>
        <v>1347.4779799999999</v>
      </c>
      <c r="DM312" s="307">
        <f t="shared" si="881"/>
        <v>1347.4779799999999</v>
      </c>
      <c r="DN312" s="975">
        <f t="shared" si="870"/>
        <v>1</v>
      </c>
      <c r="DO312" s="307"/>
      <c r="DP312" s="307"/>
      <c r="DQ312" s="307">
        <f>DL312</f>
        <v>1347.4779799999999</v>
      </c>
      <c r="DR312" s="307">
        <v>0</v>
      </c>
      <c r="DS312" s="975">
        <f t="shared" si="858"/>
        <v>0</v>
      </c>
      <c r="DT312" s="307"/>
      <c r="DU312" s="307"/>
      <c r="DV312" s="307">
        <v>0</v>
      </c>
      <c r="DW312" s="307"/>
      <c r="DX312" s="307">
        <f>ED312</f>
        <v>1347.4779799999999</v>
      </c>
      <c r="DY312" s="595">
        <f t="shared" si="872"/>
        <v>1</v>
      </c>
      <c r="DZ312" s="307"/>
      <c r="EA312" s="307"/>
      <c r="EB312" s="307"/>
      <c r="EC312" s="307"/>
      <c r="ED312" s="976">
        <v>1347.4779799999999</v>
      </c>
      <c r="EE312" s="595">
        <f t="shared" si="873"/>
        <v>1</v>
      </c>
      <c r="EF312" s="306">
        <f t="shared" si="874"/>
        <v>0</v>
      </c>
      <c r="EG312" s="595" t="e">
        <f t="shared" si="859"/>
        <v>#DIV/0!</v>
      </c>
      <c r="EH312" s="307"/>
      <c r="EI312" s="307"/>
      <c r="EJ312" s="234">
        <f t="shared" si="880"/>
        <v>0</v>
      </c>
      <c r="EK312" s="306">
        <f>EW312</f>
        <v>1347.4779799999999</v>
      </c>
      <c r="EL312" s="595">
        <f t="shared" si="867"/>
        <v>1</v>
      </c>
      <c r="EM312" s="595">
        <f>EK312/DM312</f>
        <v>1</v>
      </c>
      <c r="EN312" s="595"/>
      <c r="EO312" s="595"/>
      <c r="EP312" s="595"/>
      <c r="EQ312" s="595"/>
      <c r="ER312" s="595"/>
      <c r="ES312" s="307"/>
      <c r="ET312" s="595"/>
      <c r="EU312" s="307"/>
      <c r="EV312" s="595"/>
      <c r="EW312" s="306">
        <v>1347.4779799999999</v>
      </c>
      <c r="EX312" s="595">
        <f t="shared" si="876"/>
        <v>1</v>
      </c>
      <c r="EY312" s="307">
        <f t="shared" si="767"/>
        <v>0</v>
      </c>
      <c r="EZ312" s="385">
        <f t="shared" si="861"/>
        <v>0</v>
      </c>
      <c r="FA312" s="307"/>
      <c r="FB312" s="307"/>
      <c r="FC312" s="307">
        <f>DL312-EW312</f>
        <v>0</v>
      </c>
      <c r="FD312" s="306">
        <f>FJ312</f>
        <v>1347.4779799999999</v>
      </c>
      <c r="FE312" s="595">
        <f t="shared" si="877"/>
        <v>1</v>
      </c>
      <c r="FF312" s="307"/>
      <c r="FG312" s="307"/>
      <c r="FH312" s="307"/>
      <c r="FI312" s="307"/>
      <c r="FJ312" s="306">
        <f>DL312</f>
        <v>1347.4779799999999</v>
      </c>
      <c r="FK312" s="595">
        <f t="shared" si="878"/>
        <v>1</v>
      </c>
      <c r="FL312" s="307"/>
      <c r="FM312" s="307"/>
      <c r="FN312" s="307"/>
      <c r="FO312" s="307"/>
      <c r="FP312" s="307"/>
      <c r="FQ312" s="307"/>
      <c r="FR312" s="307"/>
      <c r="FS312" s="598"/>
      <c r="FT312" s="306">
        <f t="shared" si="863"/>
        <v>0</v>
      </c>
      <c r="FU312" s="595">
        <f t="shared" si="864"/>
        <v>0</v>
      </c>
      <c r="FV312" s="307"/>
      <c r="FW312" s="307"/>
      <c r="FX312" s="307"/>
      <c r="FY312" s="306">
        <f>EW312-ED312</f>
        <v>0</v>
      </c>
      <c r="FZ312" s="598"/>
      <c r="GA312" s="317"/>
      <c r="GB312" s="313"/>
      <c r="GC312" s="313"/>
      <c r="GD312" s="313"/>
      <c r="GE312" s="313"/>
      <c r="GF312" s="313"/>
      <c r="GG312" s="313"/>
    </row>
    <row r="313" spans="1:189" s="788" customFormat="1" ht="120.75" customHeight="1" x14ac:dyDescent="0.3">
      <c r="B313" s="805" t="s">
        <v>241</v>
      </c>
      <c r="C313" s="974" t="s">
        <v>491</v>
      </c>
      <c r="D313" s="305"/>
      <c r="E313" s="306"/>
      <c r="F313" s="306"/>
      <c r="G313" s="306"/>
      <c r="H313" s="306"/>
      <c r="I313" s="306"/>
      <c r="J313" s="306"/>
      <c r="K313" s="306"/>
      <c r="L313" s="306"/>
      <c r="M313" s="306"/>
      <c r="N313" s="306"/>
      <c r="O313" s="306"/>
      <c r="P313" s="306"/>
      <c r="Q313" s="307"/>
      <c r="R313" s="307"/>
      <c r="S313" s="307"/>
      <c r="T313" s="307"/>
      <c r="U313" s="307"/>
      <c r="V313" s="307"/>
      <c r="W313" s="307"/>
      <c r="X313" s="307"/>
      <c r="Y313" s="307"/>
      <c r="Z313" s="307"/>
      <c r="AA313" s="307"/>
      <c r="AB313" s="307"/>
      <c r="AC313" s="307"/>
      <c r="AD313" s="307"/>
      <c r="AE313" s="307"/>
      <c r="AF313" s="307"/>
      <c r="AG313" s="307"/>
      <c r="AH313" s="307"/>
      <c r="AI313" s="307"/>
      <c r="AJ313" s="307"/>
      <c r="AK313" s="307"/>
      <c r="AL313" s="307"/>
      <c r="AM313" s="307"/>
      <c r="AN313" s="307"/>
      <c r="AO313" s="307"/>
      <c r="AP313" s="307"/>
      <c r="AQ313" s="307"/>
      <c r="AR313" s="307"/>
      <c r="AS313" s="307"/>
      <c r="AT313" s="307"/>
      <c r="AU313" s="307"/>
      <c r="AV313" s="307"/>
      <c r="AW313" s="307"/>
      <c r="AX313" s="307"/>
      <c r="AY313" s="307"/>
      <c r="AZ313" s="307"/>
      <c r="BA313" s="307"/>
      <c r="BB313" s="307"/>
      <c r="BC313" s="307"/>
      <c r="BD313" s="307"/>
      <c r="BE313" s="307"/>
      <c r="BF313" s="307"/>
      <c r="BG313" s="307"/>
      <c r="BH313" s="307"/>
      <c r="BI313" s="307"/>
      <c r="BJ313" s="307"/>
      <c r="BK313" s="307"/>
      <c r="BL313" s="307"/>
      <c r="BM313" s="307"/>
      <c r="BN313" s="307"/>
      <c r="BO313" s="307"/>
      <c r="BP313" s="307"/>
      <c r="BQ313" s="307"/>
      <c r="BR313" s="307"/>
      <c r="BS313" s="307"/>
      <c r="BT313" s="307"/>
      <c r="BU313" s="307"/>
      <c r="BV313" s="307"/>
      <c r="BW313" s="307"/>
      <c r="BX313" s="307"/>
      <c r="BY313" s="307"/>
      <c r="BZ313" s="307"/>
      <c r="CA313" s="307"/>
      <c r="CB313" s="294"/>
      <c r="CC313" s="307"/>
      <c r="CD313" s="307"/>
      <c r="CE313" s="307"/>
      <c r="CF313" s="307"/>
      <c r="CG313" s="307"/>
      <c r="CH313" s="307"/>
      <c r="CI313" s="307"/>
      <c r="CJ313" s="307"/>
      <c r="CK313" s="307"/>
      <c r="CL313" s="307"/>
      <c r="CM313" s="307"/>
      <c r="CN313" s="307"/>
      <c r="CO313" s="307"/>
      <c r="CP313" s="307"/>
      <c r="CQ313" s="307"/>
      <c r="CR313" s="307"/>
      <c r="CS313" s="307"/>
      <c r="CT313" s="307"/>
      <c r="CU313" s="307"/>
      <c r="CV313" s="307"/>
      <c r="CW313" s="307">
        <f>CX313+CY313</f>
        <v>10339.74</v>
      </c>
      <c r="CX313" s="307"/>
      <c r="CY313" s="307">
        <v>10339.74</v>
      </c>
      <c r="CZ313" s="307"/>
      <c r="DA313" s="307"/>
      <c r="DB313" s="307"/>
      <c r="DC313" s="307"/>
      <c r="DD313" s="307"/>
      <c r="DE313" s="307"/>
      <c r="DF313" s="307">
        <f>DG313+DH313</f>
        <v>12196.32122</v>
      </c>
      <c r="DG313" s="307"/>
      <c r="DH313" s="307">
        <f>DL313-CY313</f>
        <v>12196.32122</v>
      </c>
      <c r="DI313" s="307">
        <f>DL313</f>
        <v>22536.06122</v>
      </c>
      <c r="DJ313" s="307"/>
      <c r="DK313" s="307"/>
      <c r="DL313" s="307">
        <f>'[6]2020_2022_уточн'!$ES$323</f>
        <v>22536.06122</v>
      </c>
      <c r="DM313" s="307">
        <f t="shared" si="881"/>
        <v>9247.4390000000003</v>
      </c>
      <c r="DN313" s="975">
        <f t="shared" si="870"/>
        <v>0.41033962899396137</v>
      </c>
      <c r="DO313" s="307"/>
      <c r="DP313" s="307"/>
      <c r="DQ313" s="307">
        <f>'[15]18.12.2019'!$GB$257</f>
        <v>9247.4390000000003</v>
      </c>
      <c r="DR313" s="307">
        <f>DV313</f>
        <v>13288.622219999999</v>
      </c>
      <c r="DS313" s="975">
        <f t="shared" si="858"/>
        <v>1.4370056639465261</v>
      </c>
      <c r="DT313" s="307"/>
      <c r="DU313" s="307"/>
      <c r="DV313" s="307">
        <f>DL313-DQ313</f>
        <v>13288.622219999999</v>
      </c>
      <c r="DW313" s="307"/>
      <c r="DX313" s="307">
        <f>ED313</f>
        <v>22536.06122</v>
      </c>
      <c r="DY313" s="595">
        <f t="shared" si="872"/>
        <v>1</v>
      </c>
      <c r="DZ313" s="307"/>
      <c r="EA313" s="307"/>
      <c r="EB313" s="307"/>
      <c r="EC313" s="307"/>
      <c r="ED313" s="976">
        <f>'[16]дор.фонд на 01.12.20 (ноябрь)'!$BV$281</f>
        <v>22536.06122</v>
      </c>
      <c r="EE313" s="595">
        <f t="shared" si="873"/>
        <v>1</v>
      </c>
      <c r="EF313" s="306">
        <f t="shared" si="874"/>
        <v>0</v>
      </c>
      <c r="EG313" s="595" t="e">
        <f t="shared" si="859"/>
        <v>#DIV/0!</v>
      </c>
      <c r="EH313" s="307"/>
      <c r="EI313" s="307"/>
      <c r="EJ313" s="234">
        <f t="shared" si="880"/>
        <v>0</v>
      </c>
      <c r="EK313" s="306">
        <f t="shared" ref="EK313:EK314" si="883">EW313</f>
        <v>22536.06122</v>
      </c>
      <c r="EL313" s="595">
        <f t="shared" si="867"/>
        <v>1</v>
      </c>
      <c r="EM313" s="595">
        <f>EK313/DM313</f>
        <v>2.4370056639465258</v>
      </c>
      <c r="EN313" s="595"/>
      <c r="EO313" s="595"/>
      <c r="EP313" s="595"/>
      <c r="EQ313" s="595"/>
      <c r="ER313" s="595"/>
      <c r="ES313" s="307"/>
      <c r="ET313" s="595"/>
      <c r="EU313" s="307"/>
      <c r="EV313" s="595"/>
      <c r="EW313" s="306">
        <f>DL313</f>
        <v>22536.06122</v>
      </c>
      <c r="EX313" s="595">
        <f t="shared" si="876"/>
        <v>1</v>
      </c>
      <c r="EY313" s="307">
        <f t="shared" si="767"/>
        <v>0</v>
      </c>
      <c r="EZ313" s="385">
        <f t="shared" si="861"/>
        <v>0</v>
      </c>
      <c r="FA313" s="307"/>
      <c r="FB313" s="307"/>
      <c r="FC313" s="307">
        <f>DL313-EW313</f>
        <v>0</v>
      </c>
      <c r="FD313" s="306">
        <f>FJ313</f>
        <v>22536.06122</v>
      </c>
      <c r="FE313" s="595">
        <f t="shared" si="877"/>
        <v>1</v>
      </c>
      <c r="FF313" s="307"/>
      <c r="FG313" s="307"/>
      <c r="FH313" s="307"/>
      <c r="FI313" s="307"/>
      <c r="FJ313" s="306">
        <v>22536.06122</v>
      </c>
      <c r="FK313" s="595">
        <f t="shared" si="878"/>
        <v>1</v>
      </c>
      <c r="FL313" s="307"/>
      <c r="FM313" s="307"/>
      <c r="FN313" s="307"/>
      <c r="FO313" s="307"/>
      <c r="FP313" s="307"/>
      <c r="FQ313" s="307"/>
      <c r="FR313" s="307"/>
      <c r="FS313" s="598" t="e">
        <f>#REF!</f>
        <v>#REF!</v>
      </c>
      <c r="FT313" s="306">
        <f t="shared" si="863"/>
        <v>0</v>
      </c>
      <c r="FU313" s="595">
        <f t="shared" si="864"/>
        <v>0</v>
      </c>
      <c r="FV313" s="307"/>
      <c r="FW313" s="307"/>
      <c r="FX313" s="307"/>
      <c r="FY313" s="306">
        <f>EW313-ED313</f>
        <v>0</v>
      </c>
      <c r="FZ313" s="598" t="e">
        <f>#REF!</f>
        <v>#REF!</v>
      </c>
      <c r="GA313" s="317"/>
      <c r="GB313" s="313"/>
      <c r="GC313" s="313"/>
      <c r="GD313" s="313"/>
      <c r="GE313" s="313"/>
      <c r="GF313" s="313"/>
      <c r="GG313" s="313"/>
    </row>
    <row r="314" spans="1:189" s="788" customFormat="1" ht="69.75" customHeight="1" x14ac:dyDescent="0.3">
      <c r="B314" s="805" t="s">
        <v>78</v>
      </c>
      <c r="C314" s="974" t="s">
        <v>492</v>
      </c>
      <c r="D314" s="305"/>
      <c r="E314" s="306"/>
      <c r="F314" s="306"/>
      <c r="G314" s="306"/>
      <c r="H314" s="306"/>
      <c r="I314" s="306"/>
      <c r="J314" s="306"/>
      <c r="K314" s="306"/>
      <c r="L314" s="306"/>
      <c r="M314" s="306"/>
      <c r="N314" s="306"/>
      <c r="O314" s="306"/>
      <c r="P314" s="306"/>
      <c r="Q314" s="307"/>
      <c r="R314" s="307"/>
      <c r="S314" s="307"/>
      <c r="T314" s="307"/>
      <c r="U314" s="307"/>
      <c r="V314" s="307"/>
      <c r="W314" s="307"/>
      <c r="X314" s="307"/>
      <c r="Y314" s="307"/>
      <c r="Z314" s="307"/>
      <c r="AA314" s="307"/>
      <c r="AB314" s="307"/>
      <c r="AC314" s="307"/>
      <c r="AD314" s="307"/>
      <c r="AE314" s="307"/>
      <c r="AF314" s="307"/>
      <c r="AG314" s="307"/>
      <c r="AH314" s="307"/>
      <c r="AI314" s="307"/>
      <c r="AJ314" s="307"/>
      <c r="AK314" s="307"/>
      <c r="AL314" s="307"/>
      <c r="AM314" s="307"/>
      <c r="AN314" s="307"/>
      <c r="AO314" s="307"/>
      <c r="AP314" s="307"/>
      <c r="AQ314" s="307"/>
      <c r="AR314" s="307"/>
      <c r="AS314" s="307"/>
      <c r="AT314" s="307"/>
      <c r="AU314" s="307"/>
      <c r="AV314" s="307"/>
      <c r="AW314" s="307"/>
      <c r="AX314" s="307"/>
      <c r="AY314" s="307"/>
      <c r="AZ314" s="307"/>
      <c r="BA314" s="307"/>
      <c r="BB314" s="307"/>
      <c r="BC314" s="307"/>
      <c r="BD314" s="307"/>
      <c r="BE314" s="307"/>
      <c r="BF314" s="307"/>
      <c r="BG314" s="307"/>
      <c r="BH314" s="307"/>
      <c r="BI314" s="307"/>
      <c r="BJ314" s="307"/>
      <c r="BK314" s="307"/>
      <c r="BL314" s="307"/>
      <c r="BM314" s="307"/>
      <c r="BN314" s="307"/>
      <c r="BO314" s="307"/>
      <c r="BP314" s="307"/>
      <c r="BQ314" s="307"/>
      <c r="BR314" s="307"/>
      <c r="BS314" s="307"/>
      <c r="BT314" s="307"/>
      <c r="BU314" s="307"/>
      <c r="BV314" s="307"/>
      <c r="BW314" s="307"/>
      <c r="BX314" s="307"/>
      <c r="BY314" s="307"/>
      <c r="BZ314" s="307"/>
      <c r="CA314" s="307"/>
      <c r="CB314" s="294">
        <f>CD314</f>
        <v>0</v>
      </c>
      <c r="CC314" s="307"/>
      <c r="CD314" s="307">
        <v>0</v>
      </c>
      <c r="CE314" s="307"/>
      <c r="CF314" s="307"/>
      <c r="CG314" s="307"/>
      <c r="CH314" s="307"/>
      <c r="CI314" s="307"/>
      <c r="CJ314" s="307"/>
      <c r="CK314" s="307"/>
      <c r="CL314" s="307"/>
      <c r="CM314" s="307"/>
      <c r="CN314" s="307"/>
      <c r="CO314" s="307"/>
      <c r="CP314" s="307"/>
      <c r="CQ314" s="307"/>
      <c r="CR314" s="307"/>
      <c r="CS314" s="307"/>
      <c r="CT314" s="307"/>
      <c r="CU314" s="307"/>
      <c r="CV314" s="307"/>
      <c r="CW314" s="307">
        <f>CX314+CY314</f>
        <v>0</v>
      </c>
      <c r="CX314" s="307"/>
      <c r="CY314" s="307">
        <v>0</v>
      </c>
      <c r="CZ314" s="307">
        <f>DA314+DB314</f>
        <v>100000</v>
      </c>
      <c r="DA314" s="307"/>
      <c r="DB314" s="307">
        <v>100000</v>
      </c>
      <c r="DC314" s="307"/>
      <c r="DD314" s="307"/>
      <c r="DE314" s="307"/>
      <c r="DF314" s="307">
        <v>0</v>
      </c>
      <c r="DG314" s="307"/>
      <c r="DH314" s="307">
        <v>0</v>
      </c>
      <c r="DI314" s="307">
        <f>DL314</f>
        <v>16538.32516</v>
      </c>
      <c r="DJ314" s="307"/>
      <c r="DK314" s="307"/>
      <c r="DL314" s="307">
        <f>'[6]2020_2022_уточн'!$ES$324</f>
        <v>16538.32516</v>
      </c>
      <c r="DM314" s="307">
        <f t="shared" si="881"/>
        <v>16538.32516</v>
      </c>
      <c r="DN314" s="307"/>
      <c r="DO314" s="307"/>
      <c r="DP314" s="307"/>
      <c r="DQ314" s="307">
        <f t="shared" ref="DQ314" si="884">DL314</f>
        <v>16538.32516</v>
      </c>
      <c r="DR314" s="307"/>
      <c r="DS314" s="307"/>
      <c r="DT314" s="307"/>
      <c r="DU314" s="307"/>
      <c r="DV314" s="307"/>
      <c r="DW314" s="307"/>
      <c r="DX314" s="307">
        <f>ED314</f>
        <v>16538.32516</v>
      </c>
      <c r="DY314" s="595">
        <f t="shared" si="872"/>
        <v>1</v>
      </c>
      <c r="DZ314" s="307"/>
      <c r="EA314" s="307"/>
      <c r="EB314" s="307"/>
      <c r="EC314" s="307"/>
      <c r="ED314" s="976">
        <v>16538.32516</v>
      </c>
      <c r="EE314" s="307">
        <f t="shared" si="873"/>
        <v>1</v>
      </c>
      <c r="EF314" s="306">
        <f t="shared" si="874"/>
        <v>0</v>
      </c>
      <c r="EG314" s="595" t="e">
        <f t="shared" si="859"/>
        <v>#DIV/0!</v>
      </c>
      <c r="EH314" s="307"/>
      <c r="EI314" s="307"/>
      <c r="EJ314" s="234">
        <f t="shared" si="880"/>
        <v>0</v>
      </c>
      <c r="EK314" s="306">
        <f t="shared" si="883"/>
        <v>16538.32516</v>
      </c>
      <c r="EL314" s="595">
        <f t="shared" si="867"/>
        <v>1</v>
      </c>
      <c r="EM314" s="307"/>
      <c r="EN314" s="307"/>
      <c r="EO314" s="307"/>
      <c r="EP314" s="307"/>
      <c r="EQ314" s="307"/>
      <c r="ER314" s="307"/>
      <c r="ES314" s="307"/>
      <c r="ET314" s="307"/>
      <c r="EU314" s="307"/>
      <c r="EV314" s="307"/>
      <c r="EW314" s="306">
        <f>DL314</f>
        <v>16538.32516</v>
      </c>
      <c r="EX314" s="595">
        <f t="shared" si="876"/>
        <v>1</v>
      </c>
      <c r="EY314" s="307">
        <f t="shared" si="767"/>
        <v>0</v>
      </c>
      <c r="EZ314" s="385">
        <f t="shared" si="861"/>
        <v>0</v>
      </c>
      <c r="FA314" s="307"/>
      <c r="FB314" s="307"/>
      <c r="FC314" s="307">
        <f>DL314-EW314</f>
        <v>0</v>
      </c>
      <c r="FD314" s="306">
        <f>FJ314</f>
        <v>16538.32516</v>
      </c>
      <c r="FE314" s="595">
        <f t="shared" si="877"/>
        <v>1</v>
      </c>
      <c r="FF314" s="307"/>
      <c r="FG314" s="307"/>
      <c r="FH314" s="307"/>
      <c r="FI314" s="307"/>
      <c r="FJ314" s="306">
        <f>'[7]дор.фонд на 01.04.20 (март)'!$AO$284</f>
        <v>16538.32516</v>
      </c>
      <c r="FK314" s="595">
        <f t="shared" si="878"/>
        <v>1</v>
      </c>
      <c r="FL314" s="307"/>
      <c r="FM314" s="307"/>
      <c r="FN314" s="307"/>
      <c r="FO314" s="307"/>
      <c r="FP314" s="307"/>
      <c r="FQ314" s="307"/>
      <c r="FR314" s="307"/>
      <c r="FS314" s="598">
        <v>0</v>
      </c>
      <c r="FT314" s="306">
        <f t="shared" si="863"/>
        <v>0</v>
      </c>
      <c r="FU314" s="595">
        <f t="shared" si="864"/>
        <v>0</v>
      </c>
      <c r="FV314" s="307"/>
      <c r="FW314" s="307"/>
      <c r="FX314" s="307"/>
      <c r="FY314" s="306">
        <f>EW314-ED314</f>
        <v>0</v>
      </c>
      <c r="FZ314" s="598">
        <v>0</v>
      </c>
      <c r="GA314" s="317"/>
      <c r="GB314" s="313"/>
      <c r="GC314" s="313"/>
      <c r="GD314" s="313"/>
      <c r="GE314" s="313"/>
      <c r="GF314" s="313"/>
      <c r="GG314" s="313"/>
    </row>
    <row r="315" spans="1:189" s="363" customFormat="1" ht="190.5" customHeight="1" x14ac:dyDescent="0.3">
      <c r="B315" s="787" t="s">
        <v>104</v>
      </c>
      <c r="C315" s="977" t="s">
        <v>493</v>
      </c>
      <c r="D315" s="361"/>
      <c r="E315" s="341"/>
      <c r="F315" s="341"/>
      <c r="G315" s="341"/>
      <c r="H315" s="341"/>
      <c r="I315" s="341"/>
      <c r="J315" s="341"/>
      <c r="K315" s="341"/>
      <c r="L315" s="341"/>
      <c r="M315" s="341"/>
      <c r="N315" s="341"/>
      <c r="O315" s="341"/>
      <c r="P315" s="341"/>
      <c r="Q315" s="351"/>
      <c r="R315" s="351"/>
      <c r="S315" s="351"/>
      <c r="T315" s="351"/>
      <c r="U315" s="351"/>
      <c r="V315" s="351"/>
      <c r="W315" s="351"/>
      <c r="X315" s="351"/>
      <c r="Y315" s="351"/>
      <c r="Z315" s="351"/>
      <c r="AA315" s="351"/>
      <c r="AB315" s="351"/>
      <c r="AC315" s="351"/>
      <c r="AD315" s="351"/>
      <c r="AE315" s="351"/>
      <c r="AF315" s="351"/>
      <c r="AG315" s="351"/>
      <c r="AH315" s="351"/>
      <c r="AI315" s="351"/>
      <c r="AJ315" s="351"/>
      <c r="AK315" s="351"/>
      <c r="AL315" s="351"/>
      <c r="AM315" s="351"/>
      <c r="AN315" s="351"/>
      <c r="AO315" s="351"/>
      <c r="AP315" s="351"/>
      <c r="AQ315" s="351"/>
      <c r="AR315" s="351"/>
      <c r="AS315" s="351"/>
      <c r="AT315" s="351"/>
      <c r="AU315" s="351"/>
      <c r="AV315" s="351"/>
      <c r="AW315" s="351"/>
      <c r="AX315" s="351"/>
      <c r="AY315" s="351"/>
      <c r="AZ315" s="351"/>
      <c r="BA315" s="351"/>
      <c r="BB315" s="351"/>
      <c r="BC315" s="351"/>
      <c r="BD315" s="351"/>
      <c r="BE315" s="351"/>
      <c r="BF315" s="351"/>
      <c r="BG315" s="351"/>
      <c r="BH315" s="351"/>
      <c r="BI315" s="351"/>
      <c r="BJ315" s="351"/>
      <c r="BK315" s="351"/>
      <c r="BL315" s="351"/>
      <c r="BM315" s="351"/>
      <c r="BN315" s="351"/>
      <c r="BO315" s="351"/>
      <c r="BP315" s="351"/>
      <c r="BQ315" s="351"/>
      <c r="BR315" s="351"/>
      <c r="BS315" s="351"/>
      <c r="BT315" s="351"/>
      <c r="BU315" s="351"/>
      <c r="BV315" s="351"/>
      <c r="BW315" s="351"/>
      <c r="BX315" s="351"/>
      <c r="BY315" s="351"/>
      <c r="BZ315" s="351"/>
      <c r="CA315" s="351"/>
      <c r="CB315" s="235">
        <f>CD315</f>
        <v>0</v>
      </c>
      <c r="CC315" s="351"/>
      <c r="CD315" s="351">
        <v>0</v>
      </c>
      <c r="CE315" s="351"/>
      <c r="CF315" s="351"/>
      <c r="CG315" s="351"/>
      <c r="CH315" s="351"/>
      <c r="CI315" s="351"/>
      <c r="CJ315" s="351"/>
      <c r="CK315" s="351"/>
      <c r="CL315" s="351"/>
      <c r="CM315" s="351"/>
      <c r="CN315" s="351"/>
      <c r="CO315" s="351"/>
      <c r="CP315" s="351"/>
      <c r="CQ315" s="351"/>
      <c r="CR315" s="351"/>
      <c r="CS315" s="351"/>
      <c r="CT315" s="351">
        <f>CU315+CV315</f>
        <v>0</v>
      </c>
      <c r="CU315" s="351"/>
      <c r="CV315" s="351">
        <f>CY315-CD315</f>
        <v>0</v>
      </c>
      <c r="CW315" s="351">
        <f>CX315+CY315</f>
        <v>0</v>
      </c>
      <c r="CX315" s="351"/>
      <c r="CY315" s="351">
        <v>0</v>
      </c>
      <c r="CZ315" s="351">
        <f>DA315+DB315</f>
        <v>0</v>
      </c>
      <c r="DA315" s="351"/>
      <c r="DB315" s="351">
        <v>0</v>
      </c>
      <c r="DC315" s="351" t="e">
        <f>DD315+DE315</f>
        <v>#REF!</v>
      </c>
      <c r="DD315" s="351"/>
      <c r="DE315" s="351" t="e">
        <f>#REF!-DB315</f>
        <v>#REF!</v>
      </c>
      <c r="DF315" s="351">
        <v>0</v>
      </c>
      <c r="DG315" s="351"/>
      <c r="DH315" s="351"/>
      <c r="DI315" s="351">
        <f>DJ315+DK315+DL315</f>
        <v>57893.159420000004</v>
      </c>
      <c r="DJ315" s="351">
        <f>SUM(DJ316:DJ320)</f>
        <v>57893.159420000004</v>
      </c>
      <c r="DK315" s="351">
        <f t="shared" ref="DK315:DL315" si="885">SUM(DK316:DK320)</f>
        <v>0</v>
      </c>
      <c r="DL315" s="351">
        <f t="shared" si="885"/>
        <v>0</v>
      </c>
      <c r="DM315" s="351"/>
      <c r="DN315" s="351"/>
      <c r="DO315" s="351"/>
      <c r="DP315" s="351"/>
      <c r="DQ315" s="351"/>
      <c r="DR315" s="351"/>
      <c r="DS315" s="351"/>
      <c r="DT315" s="351"/>
      <c r="DU315" s="351"/>
      <c r="DV315" s="351"/>
      <c r="DW315" s="351"/>
      <c r="DX315" s="351">
        <f>DZ315</f>
        <v>20589.346140000001</v>
      </c>
      <c r="DY315" s="385">
        <f t="shared" si="872"/>
        <v>0.35564385060814496</v>
      </c>
      <c r="DZ315" s="351">
        <f>SUM(DZ316:DZ320)</f>
        <v>20589.346140000001</v>
      </c>
      <c r="EA315" s="351"/>
      <c r="EB315" s="351"/>
      <c r="EC315" s="351"/>
      <c r="ED315" s="351"/>
      <c r="EE315" s="351"/>
      <c r="EF315" s="341">
        <f t="shared" si="874"/>
        <v>37303.813280000002</v>
      </c>
      <c r="EG315" s="385">
        <f>EF315/DI315</f>
        <v>0.64435614939185504</v>
      </c>
      <c r="EH315" s="341">
        <f>SUM(EH316:EH320)</f>
        <v>37303.813280000002</v>
      </c>
      <c r="EI315" s="351"/>
      <c r="EJ315" s="234">
        <f t="shared" si="880"/>
        <v>0</v>
      </c>
      <c r="EK315" s="341">
        <f>ES315</f>
        <v>20589.346140000001</v>
      </c>
      <c r="EL315" s="385">
        <f t="shared" si="867"/>
        <v>0.35564385060814496</v>
      </c>
      <c r="EM315" s="351"/>
      <c r="EN315" s="351"/>
      <c r="EO315" s="351"/>
      <c r="EP315" s="351"/>
      <c r="EQ315" s="351"/>
      <c r="ER315" s="351"/>
      <c r="ES315" s="341">
        <f>ES316+ES317+ES318+ES319+ES320</f>
        <v>20589.346140000001</v>
      </c>
      <c r="ET315" s="385">
        <f>ES315/DJ315</f>
        <v>0.35564385060814496</v>
      </c>
      <c r="EU315" s="351"/>
      <c r="EV315" s="351"/>
      <c r="EW315" s="341"/>
      <c r="EX315" s="351"/>
      <c r="EY315" s="351">
        <f t="shared" si="767"/>
        <v>37303.813280000002</v>
      </c>
      <c r="EZ315" s="385">
        <f t="shared" si="861"/>
        <v>0.64435614939185504</v>
      </c>
      <c r="FA315" s="341">
        <f>SUM(FA316:FA320)</f>
        <v>37303.813280000002</v>
      </c>
      <c r="FB315" s="351"/>
      <c r="FC315" s="351"/>
      <c r="FD315" s="341">
        <f>FF315</f>
        <v>54012.01</v>
      </c>
      <c r="FE315" s="385">
        <f t="shared" si="877"/>
        <v>0.93296013796995847</v>
      </c>
      <c r="FF315" s="306">
        <f>SUM(FF316:FF320)</f>
        <v>54012.01</v>
      </c>
      <c r="FG315" s="385">
        <f t="shared" ref="FG315:FG320" si="886">FF315/DJ315</f>
        <v>0.93296013796995847</v>
      </c>
      <c r="FH315" s="351"/>
      <c r="FI315" s="351"/>
      <c r="FJ315" s="351"/>
      <c r="FK315" s="351"/>
      <c r="FL315" s="351"/>
      <c r="FM315" s="351"/>
      <c r="FN315" s="351"/>
      <c r="FO315" s="351"/>
      <c r="FP315" s="351"/>
      <c r="FQ315" s="351"/>
      <c r="FR315" s="351"/>
      <c r="FS315" s="780"/>
      <c r="FT315" s="341">
        <f>FV315</f>
        <v>0</v>
      </c>
      <c r="FU315" s="595">
        <f t="shared" si="864"/>
        <v>0</v>
      </c>
      <c r="FV315" s="341">
        <f>FV316+FV317+FV318+FV319+FV320</f>
        <v>0</v>
      </c>
      <c r="FW315" s="351"/>
      <c r="FX315" s="351"/>
      <c r="FY315" s="351"/>
      <c r="FZ315" s="780"/>
      <c r="GA315" s="302" t="s">
        <v>494</v>
      </c>
    </row>
    <row r="316" spans="1:189" s="392" customFormat="1" ht="63.75" hidden="1" customHeight="1" x14ac:dyDescent="0.25">
      <c r="B316" s="805" t="s">
        <v>151</v>
      </c>
      <c r="C316" s="974" t="s">
        <v>495</v>
      </c>
      <c r="D316" s="361"/>
      <c r="E316" s="341"/>
      <c r="F316" s="341"/>
      <c r="G316" s="341"/>
      <c r="H316" s="341"/>
      <c r="I316" s="354"/>
      <c r="J316" s="354"/>
      <c r="K316" s="341"/>
      <c r="L316" s="341"/>
      <c r="M316" s="341"/>
      <c r="N316" s="341"/>
      <c r="O316" s="354"/>
      <c r="P316" s="354"/>
      <c r="Q316" s="351"/>
      <c r="R316" s="351"/>
      <c r="S316" s="351"/>
      <c r="T316" s="351"/>
      <c r="U316" s="351"/>
      <c r="V316" s="351"/>
      <c r="W316" s="351"/>
      <c r="X316" s="355"/>
      <c r="Y316" s="355"/>
      <c r="Z316" s="351"/>
      <c r="AA316" s="351"/>
      <c r="AB316" s="351"/>
      <c r="AC316" s="351"/>
      <c r="AD316" s="351"/>
      <c r="AE316" s="351"/>
      <c r="AF316" s="351"/>
      <c r="AG316" s="351"/>
      <c r="AH316" s="351"/>
      <c r="AI316" s="351"/>
      <c r="AJ316" s="351"/>
      <c r="AK316" s="351"/>
      <c r="AL316" s="351"/>
      <c r="AM316" s="351"/>
      <c r="AN316" s="351"/>
      <c r="AO316" s="351"/>
      <c r="AP316" s="351"/>
      <c r="AQ316" s="351"/>
      <c r="AR316" s="351"/>
      <c r="AS316" s="351"/>
      <c r="AT316" s="351"/>
      <c r="AU316" s="351"/>
      <c r="AV316" s="351"/>
      <c r="AW316" s="355"/>
      <c r="AX316" s="355"/>
      <c r="AY316" s="351"/>
      <c r="AZ316" s="351"/>
      <c r="BA316" s="351"/>
      <c r="BB316" s="351"/>
      <c r="BC316" s="351"/>
      <c r="BD316" s="351"/>
      <c r="BE316" s="351"/>
      <c r="BF316" s="355"/>
      <c r="BG316" s="355"/>
      <c r="BH316" s="351"/>
      <c r="BI316" s="351"/>
      <c r="BJ316" s="351"/>
      <c r="BK316" s="351"/>
      <c r="BL316" s="351"/>
      <c r="BM316" s="351"/>
      <c r="BN316" s="351"/>
      <c r="BO316" s="351"/>
      <c r="BP316" s="351"/>
      <c r="BQ316" s="351"/>
      <c r="BR316" s="351"/>
      <c r="BS316" s="351"/>
      <c r="BT316" s="351"/>
      <c r="BU316" s="351"/>
      <c r="BV316" s="351"/>
      <c r="BW316" s="351"/>
      <c r="BX316" s="351"/>
      <c r="BY316" s="351"/>
      <c r="BZ316" s="355"/>
      <c r="CA316" s="355"/>
      <c r="CB316" s="235"/>
      <c r="CC316" s="351"/>
      <c r="CD316" s="351"/>
      <c r="CE316" s="351"/>
      <c r="CF316" s="351"/>
      <c r="CG316" s="351"/>
      <c r="CH316" s="351"/>
      <c r="CI316" s="351"/>
      <c r="CJ316" s="351"/>
      <c r="CK316" s="351"/>
      <c r="CL316" s="355"/>
      <c r="CM316" s="355"/>
      <c r="CN316" s="355"/>
      <c r="CO316" s="355"/>
      <c r="CP316" s="355"/>
      <c r="CQ316" s="351"/>
      <c r="CR316" s="351"/>
      <c r="CS316" s="351"/>
      <c r="CT316" s="351"/>
      <c r="CU316" s="351"/>
      <c r="CV316" s="351"/>
      <c r="CW316" s="351"/>
      <c r="CX316" s="351"/>
      <c r="CY316" s="351"/>
      <c r="CZ316" s="351"/>
      <c r="DA316" s="351"/>
      <c r="DB316" s="351"/>
      <c r="DC316" s="351"/>
      <c r="DD316" s="351"/>
      <c r="DE316" s="351"/>
      <c r="DF316" s="351"/>
      <c r="DG316" s="351"/>
      <c r="DH316" s="351"/>
      <c r="DI316" s="307">
        <f>DJ316+DK316+DL316</f>
        <v>24500</v>
      </c>
      <c r="DJ316" s="307">
        <f>'[6]2020_2022_уточн'!$ES$333</f>
        <v>24500</v>
      </c>
      <c r="DK316" s="351"/>
      <c r="DL316" s="351"/>
      <c r="DM316" s="351"/>
      <c r="DN316" s="351"/>
      <c r="DO316" s="351"/>
      <c r="DP316" s="351"/>
      <c r="DQ316" s="351"/>
      <c r="DR316" s="351"/>
      <c r="DS316" s="351"/>
      <c r="DT316" s="351"/>
      <c r="DU316" s="351"/>
      <c r="DV316" s="351"/>
      <c r="DW316" s="351"/>
      <c r="DX316" s="307">
        <f>DZ316</f>
        <v>14913.669250000001</v>
      </c>
      <c r="DY316" s="595">
        <f t="shared" si="872"/>
        <v>0.60872119387755108</v>
      </c>
      <c r="DZ316" s="307">
        <v>14913.669250000001</v>
      </c>
      <c r="EA316" s="351"/>
      <c r="EB316" s="351"/>
      <c r="EC316" s="351"/>
      <c r="ED316" s="351"/>
      <c r="EE316" s="643"/>
      <c r="EF316" s="306">
        <f t="shared" si="874"/>
        <v>9586.3307499999992</v>
      </c>
      <c r="EG316" s="385">
        <f t="shared" ref="EG316:EG320" si="887">EF316/DI316</f>
        <v>0.39127880612244892</v>
      </c>
      <c r="EH316" s="306">
        <f>DJ316-DZ316</f>
        <v>9586.3307499999992</v>
      </c>
      <c r="EI316" s="307"/>
      <c r="EJ316" s="234">
        <f t="shared" si="880"/>
        <v>0</v>
      </c>
      <c r="EK316" s="306">
        <f>ES316</f>
        <v>14913.669250000001</v>
      </c>
      <c r="EL316" s="595">
        <f t="shared" si="867"/>
        <v>0.60872119387755108</v>
      </c>
      <c r="EM316" s="351"/>
      <c r="EN316" s="351"/>
      <c r="EO316" s="351"/>
      <c r="EP316" s="351"/>
      <c r="EQ316" s="351"/>
      <c r="ER316" s="351"/>
      <c r="ES316" s="306">
        <v>14913.669250000001</v>
      </c>
      <c r="ET316" s="595">
        <f>ES316/DJ316</f>
        <v>0.60872119387755108</v>
      </c>
      <c r="EU316" s="351"/>
      <c r="EV316" s="351"/>
      <c r="EW316" s="351"/>
      <c r="EX316" s="351"/>
      <c r="EY316" s="307">
        <f t="shared" si="767"/>
        <v>9586.3307499999992</v>
      </c>
      <c r="EZ316" s="385">
        <f t="shared" si="861"/>
        <v>0.39127880612244892</v>
      </c>
      <c r="FA316" s="307">
        <f>DJ316-ES316</f>
        <v>9586.3307499999992</v>
      </c>
      <c r="FB316" s="307"/>
      <c r="FC316" s="306"/>
      <c r="FD316" s="341">
        <f>FF316</f>
        <v>20500</v>
      </c>
      <c r="FE316" s="595">
        <f t="shared" si="877"/>
        <v>0.83673469387755106</v>
      </c>
      <c r="FF316" s="306">
        <f>[4]Лист1!$I$534</f>
        <v>20500</v>
      </c>
      <c r="FG316" s="595">
        <f t="shared" si="886"/>
        <v>0.83673469387755106</v>
      </c>
      <c r="FH316" s="351"/>
      <c r="FI316" s="351"/>
      <c r="FJ316" s="351"/>
      <c r="FK316" s="351"/>
      <c r="FL316" s="351"/>
      <c r="FM316" s="351"/>
      <c r="FN316" s="351"/>
      <c r="FO316" s="351"/>
      <c r="FP316" s="351"/>
      <c r="FQ316" s="351"/>
      <c r="FR316" s="351"/>
      <c r="FS316" s="780"/>
      <c r="FT316" s="306">
        <f>FV316</f>
        <v>0</v>
      </c>
      <c r="FU316" s="595">
        <f t="shared" si="864"/>
        <v>0</v>
      </c>
      <c r="FV316" s="351">
        <f>ES316-DZ316</f>
        <v>0</v>
      </c>
      <c r="FW316" s="351"/>
      <c r="FX316" s="351"/>
      <c r="FY316" s="351"/>
      <c r="FZ316" s="780"/>
      <c r="GA316" s="302"/>
    </row>
    <row r="317" spans="1:189" s="392" customFormat="1" ht="80.25" hidden="1" customHeight="1" x14ac:dyDescent="0.25">
      <c r="A317" s="215"/>
      <c r="B317" s="805" t="s">
        <v>241</v>
      </c>
      <c r="C317" s="974" t="s">
        <v>496</v>
      </c>
      <c r="D317" s="361"/>
      <c r="E317" s="341"/>
      <c r="F317" s="341"/>
      <c r="G317" s="341"/>
      <c r="H317" s="341"/>
      <c r="I317" s="354"/>
      <c r="J317" s="354"/>
      <c r="K317" s="341"/>
      <c r="L317" s="341"/>
      <c r="M317" s="341"/>
      <c r="N317" s="341"/>
      <c r="O317" s="354"/>
      <c r="P317" s="354"/>
      <c r="Q317" s="351"/>
      <c r="R317" s="351"/>
      <c r="S317" s="351"/>
      <c r="T317" s="351"/>
      <c r="U317" s="351"/>
      <c r="V317" s="351"/>
      <c r="W317" s="351"/>
      <c r="X317" s="355"/>
      <c r="Y317" s="355"/>
      <c r="Z317" s="351"/>
      <c r="AA317" s="351"/>
      <c r="AB317" s="351"/>
      <c r="AC317" s="351"/>
      <c r="AD317" s="351"/>
      <c r="AE317" s="351"/>
      <c r="AF317" s="351"/>
      <c r="AG317" s="351"/>
      <c r="AH317" s="351"/>
      <c r="AI317" s="351"/>
      <c r="AJ317" s="351"/>
      <c r="AK317" s="351"/>
      <c r="AL317" s="351"/>
      <c r="AM317" s="351"/>
      <c r="AN317" s="351"/>
      <c r="AO317" s="351"/>
      <c r="AP317" s="351"/>
      <c r="AQ317" s="351"/>
      <c r="AR317" s="351"/>
      <c r="AS317" s="351"/>
      <c r="AT317" s="351"/>
      <c r="AU317" s="351"/>
      <c r="AV317" s="351"/>
      <c r="AW317" s="355"/>
      <c r="AX317" s="355"/>
      <c r="AY317" s="351"/>
      <c r="AZ317" s="351"/>
      <c r="BA317" s="351"/>
      <c r="BB317" s="351"/>
      <c r="BC317" s="351"/>
      <c r="BD317" s="351"/>
      <c r="BE317" s="351"/>
      <c r="BF317" s="355"/>
      <c r="BG317" s="355"/>
      <c r="BH317" s="351"/>
      <c r="BI317" s="351"/>
      <c r="BJ317" s="351"/>
      <c r="BK317" s="351"/>
      <c r="BL317" s="351"/>
      <c r="BM317" s="351"/>
      <c r="BN317" s="351"/>
      <c r="BO317" s="351"/>
      <c r="BP317" s="351"/>
      <c r="BQ317" s="351"/>
      <c r="BR317" s="351"/>
      <c r="BS317" s="351"/>
      <c r="BT317" s="351"/>
      <c r="BU317" s="351"/>
      <c r="BV317" s="351"/>
      <c r="BW317" s="351"/>
      <c r="BX317" s="351"/>
      <c r="BY317" s="351"/>
      <c r="BZ317" s="355"/>
      <c r="CA317" s="355"/>
      <c r="CB317" s="235"/>
      <c r="CC317" s="351"/>
      <c r="CD317" s="351"/>
      <c r="CE317" s="351"/>
      <c r="CF317" s="351"/>
      <c r="CG317" s="351"/>
      <c r="CH317" s="351"/>
      <c r="CI317" s="351"/>
      <c r="CJ317" s="351"/>
      <c r="CK317" s="351"/>
      <c r="CL317" s="355"/>
      <c r="CM317" s="355"/>
      <c r="CN317" s="355"/>
      <c r="CO317" s="355"/>
      <c r="CP317" s="355"/>
      <c r="CQ317" s="351"/>
      <c r="CR317" s="351"/>
      <c r="CS317" s="351"/>
      <c r="CT317" s="351"/>
      <c r="CU317" s="351"/>
      <c r="CV317" s="351"/>
      <c r="CW317" s="351"/>
      <c r="CX317" s="351"/>
      <c r="CY317" s="351"/>
      <c r="CZ317" s="351"/>
      <c r="DA317" s="351"/>
      <c r="DB317" s="351"/>
      <c r="DC317" s="351"/>
      <c r="DD317" s="351"/>
      <c r="DE317" s="351"/>
      <c r="DF317" s="351"/>
      <c r="DG317" s="351"/>
      <c r="DH317" s="351"/>
      <c r="DI317" s="307">
        <f t="shared" ref="DI317:DI320" si="888">DJ317+DK317+DL317</f>
        <v>2194.4827599999999</v>
      </c>
      <c r="DJ317" s="307">
        <f>'[6]2020_2022_уточн'!$ES$334</f>
        <v>2194.4827599999999</v>
      </c>
      <c r="DK317" s="351"/>
      <c r="DL317" s="351"/>
      <c r="DM317" s="351"/>
      <c r="DN317" s="351"/>
      <c r="DO317" s="351"/>
      <c r="DP317" s="351"/>
      <c r="DQ317" s="351"/>
      <c r="DR317" s="351"/>
      <c r="DS317" s="351"/>
      <c r="DT317" s="351"/>
      <c r="DU317" s="351"/>
      <c r="DV317" s="351"/>
      <c r="DW317" s="351"/>
      <c r="DX317" s="351">
        <f t="shared" ref="DX317:DX320" si="889">DZ317</f>
        <v>0</v>
      </c>
      <c r="DY317" s="595">
        <f t="shared" si="872"/>
        <v>0</v>
      </c>
      <c r="DZ317" s="307">
        <v>0</v>
      </c>
      <c r="EA317" s="351"/>
      <c r="EB317" s="351"/>
      <c r="EC317" s="351"/>
      <c r="ED317" s="351"/>
      <c r="EE317" s="643"/>
      <c r="EF317" s="306">
        <f t="shared" si="874"/>
        <v>2194.4827599999999</v>
      </c>
      <c r="EG317" s="385">
        <f t="shared" si="887"/>
        <v>1</v>
      </c>
      <c r="EH317" s="306">
        <f t="shared" ref="EH317:EH320" si="890">DJ317-DZ317</f>
        <v>2194.4827599999999</v>
      </c>
      <c r="EI317" s="307"/>
      <c r="EJ317" s="234">
        <f t="shared" si="880"/>
        <v>0</v>
      </c>
      <c r="EK317" s="351">
        <f t="shared" ref="EK317:EK320" si="891">ES317</f>
        <v>0</v>
      </c>
      <c r="EL317" s="595">
        <f t="shared" si="867"/>
        <v>0</v>
      </c>
      <c r="EM317" s="351"/>
      <c r="EN317" s="351"/>
      <c r="EO317" s="351"/>
      <c r="EP317" s="351"/>
      <c r="EQ317" s="351"/>
      <c r="ER317" s="351"/>
      <c r="ES317" s="307">
        <v>0</v>
      </c>
      <c r="ET317" s="351"/>
      <c r="EU317" s="351"/>
      <c r="EV317" s="351"/>
      <c r="EW317" s="351"/>
      <c r="EX317" s="351"/>
      <c r="EY317" s="307">
        <f t="shared" si="767"/>
        <v>2194.4827599999999</v>
      </c>
      <c r="EZ317" s="385">
        <f t="shared" si="861"/>
        <v>1</v>
      </c>
      <c r="FA317" s="307">
        <f>DJ317-ES317</f>
        <v>2194.4827599999999</v>
      </c>
      <c r="FB317" s="307"/>
      <c r="FC317" s="306"/>
      <c r="FD317" s="341">
        <f t="shared" ref="FD317:FD319" si="892">FF317</f>
        <v>5160</v>
      </c>
      <c r="FE317" s="595">
        <f t="shared" si="877"/>
        <v>2.3513513498734437</v>
      </c>
      <c r="FF317" s="306">
        <f>[4]Лист1!$I$536</f>
        <v>5160</v>
      </c>
      <c r="FG317" s="595">
        <f t="shared" si="886"/>
        <v>2.3513513498734437</v>
      </c>
      <c r="FH317" s="351"/>
      <c r="FI317" s="351"/>
      <c r="FJ317" s="351"/>
      <c r="FK317" s="351"/>
      <c r="FL317" s="351"/>
      <c r="FM317" s="351"/>
      <c r="FN317" s="351"/>
      <c r="FO317" s="351"/>
      <c r="FP317" s="351"/>
      <c r="FQ317" s="351"/>
      <c r="FR317" s="351"/>
      <c r="FS317" s="780"/>
      <c r="FT317" s="351">
        <f t="shared" si="863"/>
        <v>0</v>
      </c>
      <c r="FU317" s="595">
        <v>0</v>
      </c>
      <c r="FV317" s="351">
        <f>ES317-DZ317</f>
        <v>0</v>
      </c>
      <c r="FW317" s="351"/>
      <c r="FX317" s="351"/>
      <c r="FY317" s="351"/>
      <c r="FZ317" s="780"/>
      <c r="GA317" s="302"/>
    </row>
    <row r="318" spans="1:189" s="392" customFormat="1" ht="73.5" hidden="1" customHeight="1" x14ac:dyDescent="0.25">
      <c r="A318" s="215"/>
      <c r="B318" s="805" t="s">
        <v>78</v>
      </c>
      <c r="C318" s="974" t="s">
        <v>497</v>
      </c>
      <c r="D318" s="361"/>
      <c r="E318" s="341"/>
      <c r="F318" s="341"/>
      <c r="G318" s="341"/>
      <c r="H318" s="341"/>
      <c r="I318" s="354"/>
      <c r="J318" s="354"/>
      <c r="K318" s="341"/>
      <c r="L318" s="341"/>
      <c r="M318" s="341"/>
      <c r="N318" s="341"/>
      <c r="O318" s="354"/>
      <c r="P318" s="354"/>
      <c r="Q318" s="351"/>
      <c r="R318" s="351"/>
      <c r="S318" s="351"/>
      <c r="T318" s="351"/>
      <c r="U318" s="351"/>
      <c r="V318" s="351"/>
      <c r="W318" s="351"/>
      <c r="X318" s="355"/>
      <c r="Y318" s="355"/>
      <c r="Z318" s="351"/>
      <c r="AA318" s="351"/>
      <c r="AB318" s="351"/>
      <c r="AC318" s="351"/>
      <c r="AD318" s="351"/>
      <c r="AE318" s="351"/>
      <c r="AF318" s="351"/>
      <c r="AG318" s="351"/>
      <c r="AH318" s="351"/>
      <c r="AI318" s="351"/>
      <c r="AJ318" s="351"/>
      <c r="AK318" s="351"/>
      <c r="AL318" s="351"/>
      <c r="AM318" s="351"/>
      <c r="AN318" s="351"/>
      <c r="AO318" s="351"/>
      <c r="AP318" s="351"/>
      <c r="AQ318" s="351"/>
      <c r="AR318" s="351"/>
      <c r="AS318" s="351"/>
      <c r="AT318" s="351"/>
      <c r="AU318" s="351"/>
      <c r="AV318" s="351"/>
      <c r="AW318" s="355"/>
      <c r="AX318" s="355"/>
      <c r="AY318" s="351"/>
      <c r="AZ318" s="351"/>
      <c r="BA318" s="351"/>
      <c r="BB318" s="351"/>
      <c r="BC318" s="351"/>
      <c r="BD318" s="351"/>
      <c r="BE318" s="351"/>
      <c r="BF318" s="355"/>
      <c r="BG318" s="355"/>
      <c r="BH318" s="351"/>
      <c r="BI318" s="351"/>
      <c r="BJ318" s="351"/>
      <c r="BK318" s="351"/>
      <c r="BL318" s="351"/>
      <c r="BM318" s="351"/>
      <c r="BN318" s="351"/>
      <c r="BO318" s="351"/>
      <c r="BP318" s="351"/>
      <c r="BQ318" s="351"/>
      <c r="BR318" s="351"/>
      <c r="BS318" s="351"/>
      <c r="BT318" s="351"/>
      <c r="BU318" s="351"/>
      <c r="BV318" s="351"/>
      <c r="BW318" s="351"/>
      <c r="BX318" s="351"/>
      <c r="BY318" s="351"/>
      <c r="BZ318" s="355"/>
      <c r="CA318" s="355"/>
      <c r="CB318" s="235"/>
      <c r="CC318" s="351"/>
      <c r="CD318" s="351"/>
      <c r="CE318" s="351"/>
      <c r="CF318" s="351"/>
      <c r="CG318" s="351"/>
      <c r="CH318" s="351"/>
      <c r="CI318" s="351"/>
      <c r="CJ318" s="351"/>
      <c r="CK318" s="351"/>
      <c r="CL318" s="355"/>
      <c r="CM318" s="355"/>
      <c r="CN318" s="355"/>
      <c r="CO318" s="355"/>
      <c r="CP318" s="355"/>
      <c r="CQ318" s="351"/>
      <c r="CR318" s="351"/>
      <c r="CS318" s="351"/>
      <c r="CT318" s="351"/>
      <c r="CU318" s="351"/>
      <c r="CV318" s="351"/>
      <c r="CW318" s="351"/>
      <c r="CX318" s="351"/>
      <c r="CY318" s="351"/>
      <c r="CZ318" s="351"/>
      <c r="DA318" s="351"/>
      <c r="DB318" s="351"/>
      <c r="DC318" s="351"/>
      <c r="DD318" s="351"/>
      <c r="DE318" s="351"/>
      <c r="DF318" s="351"/>
      <c r="DG318" s="351"/>
      <c r="DH318" s="351"/>
      <c r="DI318" s="307">
        <f t="shared" si="888"/>
        <v>5899.51</v>
      </c>
      <c r="DJ318" s="307">
        <f>'[6]2020_2022_уточн'!$ES$335</f>
        <v>5899.51</v>
      </c>
      <c r="DK318" s="351"/>
      <c r="DL318" s="351"/>
      <c r="DM318" s="351"/>
      <c r="DN318" s="351"/>
      <c r="DO318" s="351"/>
      <c r="DP318" s="351"/>
      <c r="DQ318" s="351"/>
      <c r="DR318" s="351"/>
      <c r="DS318" s="351"/>
      <c r="DT318" s="351"/>
      <c r="DU318" s="351"/>
      <c r="DV318" s="351"/>
      <c r="DW318" s="351"/>
      <c r="DX318" s="351">
        <f t="shared" si="889"/>
        <v>0</v>
      </c>
      <c r="DY318" s="595">
        <f t="shared" si="872"/>
        <v>0</v>
      </c>
      <c r="DZ318" s="307">
        <v>0</v>
      </c>
      <c r="EA318" s="351"/>
      <c r="EB318" s="351"/>
      <c r="EC318" s="351"/>
      <c r="ED318" s="351"/>
      <c r="EE318" s="643"/>
      <c r="EF318" s="306">
        <f t="shared" si="874"/>
        <v>5899.51</v>
      </c>
      <c r="EG318" s="385">
        <f t="shared" si="887"/>
        <v>1</v>
      </c>
      <c r="EH318" s="306">
        <f t="shared" si="890"/>
        <v>5899.51</v>
      </c>
      <c r="EI318" s="307"/>
      <c r="EJ318" s="234">
        <f t="shared" si="880"/>
        <v>0</v>
      </c>
      <c r="EK318" s="351">
        <f t="shared" si="891"/>
        <v>0</v>
      </c>
      <c r="EL318" s="595">
        <f t="shared" si="867"/>
        <v>0</v>
      </c>
      <c r="EM318" s="351"/>
      <c r="EN318" s="351"/>
      <c r="EO318" s="351"/>
      <c r="EP318" s="351"/>
      <c r="EQ318" s="351"/>
      <c r="ER318" s="351"/>
      <c r="ES318" s="307">
        <v>0</v>
      </c>
      <c r="ET318" s="351"/>
      <c r="EU318" s="351"/>
      <c r="EV318" s="351"/>
      <c r="EW318" s="351"/>
      <c r="EX318" s="351"/>
      <c r="EY318" s="307">
        <f t="shared" si="767"/>
        <v>5899.51</v>
      </c>
      <c r="EZ318" s="385">
        <f t="shared" si="861"/>
        <v>1</v>
      </c>
      <c r="FA318" s="307">
        <f>DJ318-ES318</f>
        <v>5899.51</v>
      </c>
      <c r="FB318" s="307"/>
      <c r="FC318" s="306"/>
      <c r="FD318" s="341">
        <f t="shared" si="892"/>
        <v>4899.51</v>
      </c>
      <c r="FE318" s="595">
        <f t="shared" si="877"/>
        <v>0.83049439699229255</v>
      </c>
      <c r="FF318" s="306">
        <f>[4]Лист1!$I$537</f>
        <v>4899.51</v>
      </c>
      <c r="FG318" s="595">
        <f t="shared" si="886"/>
        <v>0.83049439699229255</v>
      </c>
      <c r="FH318" s="351"/>
      <c r="FI318" s="351"/>
      <c r="FJ318" s="351"/>
      <c r="FK318" s="351"/>
      <c r="FL318" s="351"/>
      <c r="FM318" s="351"/>
      <c r="FN318" s="351"/>
      <c r="FO318" s="351"/>
      <c r="FP318" s="351"/>
      <c r="FQ318" s="351"/>
      <c r="FR318" s="351"/>
      <c r="FS318" s="780"/>
      <c r="FT318" s="351">
        <f t="shared" si="863"/>
        <v>0</v>
      </c>
      <c r="FU318" s="595">
        <v>0</v>
      </c>
      <c r="FV318" s="351">
        <f>ES318-DZ318</f>
        <v>0</v>
      </c>
      <c r="FW318" s="351"/>
      <c r="FX318" s="351"/>
      <c r="FY318" s="351"/>
      <c r="FZ318" s="780"/>
      <c r="GA318" s="302"/>
    </row>
    <row r="319" spans="1:189" s="392" customFormat="1" ht="77.25" hidden="1" customHeight="1" x14ac:dyDescent="0.25">
      <c r="A319" s="215"/>
      <c r="B319" s="805" t="s">
        <v>79</v>
      </c>
      <c r="C319" s="974" t="s">
        <v>498</v>
      </c>
      <c r="D319" s="361"/>
      <c r="E319" s="341"/>
      <c r="F319" s="341"/>
      <c r="G319" s="341"/>
      <c r="H319" s="341"/>
      <c r="I319" s="354"/>
      <c r="J319" s="354"/>
      <c r="K319" s="341"/>
      <c r="L319" s="341"/>
      <c r="M319" s="341"/>
      <c r="N319" s="341"/>
      <c r="O319" s="354"/>
      <c r="P319" s="354"/>
      <c r="Q319" s="351"/>
      <c r="R319" s="351"/>
      <c r="S319" s="351"/>
      <c r="T319" s="351"/>
      <c r="U319" s="351"/>
      <c r="V319" s="351"/>
      <c r="W319" s="351"/>
      <c r="X319" s="355"/>
      <c r="Y319" s="355"/>
      <c r="Z319" s="351"/>
      <c r="AA319" s="351"/>
      <c r="AB319" s="351"/>
      <c r="AC319" s="351"/>
      <c r="AD319" s="351"/>
      <c r="AE319" s="351"/>
      <c r="AF319" s="351"/>
      <c r="AG319" s="351"/>
      <c r="AH319" s="351"/>
      <c r="AI319" s="351"/>
      <c r="AJ319" s="351"/>
      <c r="AK319" s="351"/>
      <c r="AL319" s="351"/>
      <c r="AM319" s="351"/>
      <c r="AN319" s="351"/>
      <c r="AO319" s="351"/>
      <c r="AP319" s="351"/>
      <c r="AQ319" s="351"/>
      <c r="AR319" s="351"/>
      <c r="AS319" s="351"/>
      <c r="AT319" s="351"/>
      <c r="AU319" s="351"/>
      <c r="AV319" s="351"/>
      <c r="AW319" s="355"/>
      <c r="AX319" s="355"/>
      <c r="AY319" s="351"/>
      <c r="AZ319" s="351"/>
      <c r="BA319" s="351"/>
      <c r="BB319" s="351"/>
      <c r="BC319" s="351"/>
      <c r="BD319" s="351"/>
      <c r="BE319" s="351"/>
      <c r="BF319" s="355"/>
      <c r="BG319" s="355"/>
      <c r="BH319" s="351"/>
      <c r="BI319" s="351"/>
      <c r="BJ319" s="351"/>
      <c r="BK319" s="351"/>
      <c r="BL319" s="351"/>
      <c r="BM319" s="351"/>
      <c r="BN319" s="351"/>
      <c r="BO319" s="351"/>
      <c r="BP319" s="351"/>
      <c r="BQ319" s="351"/>
      <c r="BR319" s="351"/>
      <c r="BS319" s="351"/>
      <c r="BT319" s="351"/>
      <c r="BU319" s="351"/>
      <c r="BV319" s="351"/>
      <c r="BW319" s="351"/>
      <c r="BX319" s="351"/>
      <c r="BY319" s="351"/>
      <c r="BZ319" s="355"/>
      <c r="CA319" s="355"/>
      <c r="CB319" s="235"/>
      <c r="CC319" s="351"/>
      <c r="CD319" s="351"/>
      <c r="CE319" s="351"/>
      <c r="CF319" s="351"/>
      <c r="CG319" s="351"/>
      <c r="CH319" s="351"/>
      <c r="CI319" s="351"/>
      <c r="CJ319" s="351"/>
      <c r="CK319" s="351"/>
      <c r="CL319" s="355"/>
      <c r="CM319" s="355"/>
      <c r="CN319" s="355"/>
      <c r="CO319" s="355"/>
      <c r="CP319" s="355"/>
      <c r="CQ319" s="351"/>
      <c r="CR319" s="351"/>
      <c r="CS319" s="351"/>
      <c r="CT319" s="351"/>
      <c r="CU319" s="351"/>
      <c r="CV319" s="351"/>
      <c r="CW319" s="351"/>
      <c r="CX319" s="351"/>
      <c r="CY319" s="351"/>
      <c r="CZ319" s="351"/>
      <c r="DA319" s="351"/>
      <c r="DB319" s="351"/>
      <c r="DC319" s="351"/>
      <c r="DD319" s="351"/>
      <c r="DE319" s="351"/>
      <c r="DF319" s="351"/>
      <c r="DG319" s="351"/>
      <c r="DH319" s="351"/>
      <c r="DI319" s="307">
        <f t="shared" si="888"/>
        <v>23700</v>
      </c>
      <c r="DJ319" s="307">
        <f>'[6]2020_2022_уточн'!$ES$336</f>
        <v>23700</v>
      </c>
      <c r="DK319" s="351"/>
      <c r="DL319" s="351"/>
      <c r="DM319" s="351"/>
      <c r="DN319" s="351"/>
      <c r="DO319" s="351"/>
      <c r="DP319" s="351"/>
      <c r="DQ319" s="351"/>
      <c r="DR319" s="351"/>
      <c r="DS319" s="351"/>
      <c r="DT319" s="351"/>
      <c r="DU319" s="351"/>
      <c r="DV319" s="351"/>
      <c r="DW319" s="351"/>
      <c r="DX319" s="307">
        <f t="shared" si="889"/>
        <v>5675.6768899999997</v>
      </c>
      <c r="DY319" s="595">
        <f t="shared" si="872"/>
        <v>0.23948003755274261</v>
      </c>
      <c r="DZ319" s="307">
        <v>5675.6768899999997</v>
      </c>
      <c r="EA319" s="351"/>
      <c r="EB319" s="351"/>
      <c r="EC319" s="351"/>
      <c r="ED319" s="351"/>
      <c r="EE319" s="643"/>
      <c r="EF319" s="306">
        <f t="shared" si="874"/>
        <v>18024.323110000001</v>
      </c>
      <c r="EG319" s="385">
        <f t="shared" si="887"/>
        <v>0.76051996244725739</v>
      </c>
      <c r="EH319" s="306">
        <f t="shared" si="890"/>
        <v>18024.323110000001</v>
      </c>
      <c r="EI319" s="307"/>
      <c r="EJ319" s="234">
        <f t="shared" si="880"/>
        <v>0</v>
      </c>
      <c r="EK319" s="307">
        <f t="shared" si="891"/>
        <v>5675.6768899999997</v>
      </c>
      <c r="EL319" s="595">
        <f t="shared" si="867"/>
        <v>0.23948003755274261</v>
      </c>
      <c r="EM319" s="351"/>
      <c r="EN319" s="351"/>
      <c r="EO319" s="351"/>
      <c r="EP319" s="351"/>
      <c r="EQ319" s="351"/>
      <c r="ER319" s="351"/>
      <c r="ES319" s="307">
        <f>DZ319</f>
        <v>5675.6768899999997</v>
      </c>
      <c r="ET319" s="351"/>
      <c r="EU319" s="351"/>
      <c r="EV319" s="351"/>
      <c r="EW319" s="351"/>
      <c r="EX319" s="351"/>
      <c r="EY319" s="307">
        <f t="shared" si="767"/>
        <v>18024.323110000001</v>
      </c>
      <c r="EZ319" s="385">
        <f t="shared" si="861"/>
        <v>0.76051996244725739</v>
      </c>
      <c r="FA319" s="307">
        <f>DJ319-ES319</f>
        <v>18024.323110000001</v>
      </c>
      <c r="FB319" s="307"/>
      <c r="FC319" s="306"/>
      <c r="FD319" s="341">
        <f t="shared" si="892"/>
        <v>19700</v>
      </c>
      <c r="FE319" s="595">
        <f t="shared" si="877"/>
        <v>0.83122362869198307</v>
      </c>
      <c r="FF319" s="306">
        <f>[4]Лист1!$I$538</f>
        <v>19700</v>
      </c>
      <c r="FG319" s="595">
        <f t="shared" si="886"/>
        <v>0.83122362869198307</v>
      </c>
      <c r="FH319" s="351"/>
      <c r="FI319" s="351"/>
      <c r="FJ319" s="351"/>
      <c r="FK319" s="351"/>
      <c r="FL319" s="351"/>
      <c r="FM319" s="351"/>
      <c r="FN319" s="351"/>
      <c r="FO319" s="351"/>
      <c r="FP319" s="351"/>
      <c r="FQ319" s="351"/>
      <c r="FR319" s="351"/>
      <c r="FS319" s="780"/>
      <c r="FT319" s="351">
        <f t="shared" si="863"/>
        <v>0</v>
      </c>
      <c r="FU319" s="595">
        <v>0</v>
      </c>
      <c r="FV319" s="351">
        <f>ES319-DZ319</f>
        <v>0</v>
      </c>
      <c r="FW319" s="351"/>
      <c r="FX319" s="351"/>
      <c r="FY319" s="351"/>
      <c r="FZ319" s="780"/>
      <c r="GA319" s="302"/>
    </row>
    <row r="320" spans="1:189" s="392" customFormat="1" ht="80.25" hidden="1" customHeight="1" x14ac:dyDescent="0.25">
      <c r="A320" s="215"/>
      <c r="B320" s="805" t="s">
        <v>82</v>
      </c>
      <c r="C320" s="974" t="s">
        <v>499</v>
      </c>
      <c r="D320" s="361"/>
      <c r="E320" s="341"/>
      <c r="F320" s="341"/>
      <c r="G320" s="341"/>
      <c r="H320" s="341"/>
      <c r="I320" s="354"/>
      <c r="J320" s="354"/>
      <c r="K320" s="341"/>
      <c r="L320" s="341"/>
      <c r="M320" s="341"/>
      <c r="N320" s="341"/>
      <c r="O320" s="354"/>
      <c r="P320" s="354"/>
      <c r="Q320" s="351"/>
      <c r="R320" s="351"/>
      <c r="S320" s="351"/>
      <c r="T320" s="351"/>
      <c r="U320" s="351"/>
      <c r="V320" s="351"/>
      <c r="W320" s="351"/>
      <c r="X320" s="355"/>
      <c r="Y320" s="355"/>
      <c r="Z320" s="351"/>
      <c r="AA320" s="351"/>
      <c r="AB320" s="351"/>
      <c r="AC320" s="351"/>
      <c r="AD320" s="351"/>
      <c r="AE320" s="351"/>
      <c r="AF320" s="351"/>
      <c r="AG320" s="351"/>
      <c r="AH320" s="351"/>
      <c r="AI320" s="351"/>
      <c r="AJ320" s="351"/>
      <c r="AK320" s="351"/>
      <c r="AL320" s="351"/>
      <c r="AM320" s="351"/>
      <c r="AN320" s="351"/>
      <c r="AO320" s="351"/>
      <c r="AP320" s="351"/>
      <c r="AQ320" s="351"/>
      <c r="AR320" s="351"/>
      <c r="AS320" s="351"/>
      <c r="AT320" s="351"/>
      <c r="AU320" s="351"/>
      <c r="AV320" s="351"/>
      <c r="AW320" s="355"/>
      <c r="AX320" s="355"/>
      <c r="AY320" s="351"/>
      <c r="AZ320" s="351"/>
      <c r="BA320" s="351"/>
      <c r="BB320" s="351"/>
      <c r="BC320" s="351"/>
      <c r="BD320" s="351"/>
      <c r="BE320" s="351"/>
      <c r="BF320" s="355"/>
      <c r="BG320" s="355"/>
      <c r="BH320" s="351"/>
      <c r="BI320" s="351"/>
      <c r="BJ320" s="351"/>
      <c r="BK320" s="351"/>
      <c r="BL320" s="351"/>
      <c r="BM320" s="351"/>
      <c r="BN320" s="351"/>
      <c r="BO320" s="351"/>
      <c r="BP320" s="351"/>
      <c r="BQ320" s="351"/>
      <c r="BR320" s="351"/>
      <c r="BS320" s="351"/>
      <c r="BT320" s="351"/>
      <c r="BU320" s="351"/>
      <c r="BV320" s="351"/>
      <c r="BW320" s="351"/>
      <c r="BX320" s="351"/>
      <c r="BY320" s="351"/>
      <c r="BZ320" s="355"/>
      <c r="CA320" s="355"/>
      <c r="CB320" s="235"/>
      <c r="CC320" s="351"/>
      <c r="CD320" s="351"/>
      <c r="CE320" s="351"/>
      <c r="CF320" s="351"/>
      <c r="CG320" s="351"/>
      <c r="CH320" s="351"/>
      <c r="CI320" s="351"/>
      <c r="CJ320" s="351"/>
      <c r="CK320" s="351"/>
      <c r="CL320" s="355"/>
      <c r="CM320" s="355"/>
      <c r="CN320" s="355"/>
      <c r="CO320" s="355"/>
      <c r="CP320" s="355"/>
      <c r="CQ320" s="351"/>
      <c r="CR320" s="351"/>
      <c r="CS320" s="351"/>
      <c r="CT320" s="351"/>
      <c r="CU320" s="351"/>
      <c r="CV320" s="351"/>
      <c r="CW320" s="351"/>
      <c r="CX320" s="351"/>
      <c r="CY320" s="351"/>
      <c r="CZ320" s="351"/>
      <c r="DA320" s="351"/>
      <c r="DB320" s="351"/>
      <c r="DC320" s="351"/>
      <c r="DD320" s="351"/>
      <c r="DE320" s="351"/>
      <c r="DF320" s="351"/>
      <c r="DG320" s="351"/>
      <c r="DH320" s="351"/>
      <c r="DI320" s="307">
        <f t="shared" si="888"/>
        <v>1599.1666600000001</v>
      </c>
      <c r="DJ320" s="307">
        <f>'[6]2020_2022_уточн'!$ES$337</f>
        <v>1599.1666600000001</v>
      </c>
      <c r="DK320" s="351"/>
      <c r="DL320" s="351"/>
      <c r="DM320" s="351"/>
      <c r="DN320" s="351"/>
      <c r="DO320" s="351"/>
      <c r="DP320" s="351"/>
      <c r="DQ320" s="351"/>
      <c r="DR320" s="351"/>
      <c r="DS320" s="351"/>
      <c r="DT320" s="351"/>
      <c r="DU320" s="351"/>
      <c r="DV320" s="351"/>
      <c r="DW320" s="351"/>
      <c r="DX320" s="351">
        <f t="shared" si="889"/>
        <v>0</v>
      </c>
      <c r="DY320" s="595">
        <f t="shared" si="872"/>
        <v>0</v>
      </c>
      <c r="DZ320" s="307">
        <v>0</v>
      </c>
      <c r="EA320" s="351"/>
      <c r="EB320" s="351"/>
      <c r="EC320" s="351"/>
      <c r="ED320" s="351"/>
      <c r="EE320" s="643"/>
      <c r="EF320" s="306">
        <f t="shared" si="874"/>
        <v>1599.1666600000001</v>
      </c>
      <c r="EG320" s="385">
        <f t="shared" si="887"/>
        <v>1</v>
      </c>
      <c r="EH320" s="306">
        <f t="shared" si="890"/>
        <v>1599.1666600000001</v>
      </c>
      <c r="EI320" s="307"/>
      <c r="EJ320" s="234">
        <f t="shared" si="880"/>
        <v>0</v>
      </c>
      <c r="EK320" s="351">
        <f t="shared" si="891"/>
        <v>0</v>
      </c>
      <c r="EL320" s="595">
        <f t="shared" si="867"/>
        <v>0</v>
      </c>
      <c r="EM320" s="351"/>
      <c r="EN320" s="351"/>
      <c r="EO320" s="351"/>
      <c r="EP320" s="351"/>
      <c r="EQ320" s="351"/>
      <c r="ER320" s="351"/>
      <c r="ES320" s="307">
        <v>0</v>
      </c>
      <c r="ET320" s="351"/>
      <c r="EU320" s="351"/>
      <c r="EV320" s="351"/>
      <c r="EW320" s="351"/>
      <c r="EX320" s="351"/>
      <c r="EY320" s="307">
        <f t="shared" si="767"/>
        <v>1599.1666600000001</v>
      </c>
      <c r="EZ320" s="385">
        <f t="shared" si="861"/>
        <v>1</v>
      </c>
      <c r="FA320" s="307">
        <f>DJ320-ES320</f>
        <v>1599.1666600000001</v>
      </c>
      <c r="FB320" s="307"/>
      <c r="FC320" s="306"/>
      <c r="FD320" s="341">
        <f>FF320</f>
        <v>3752.5</v>
      </c>
      <c r="FE320" s="595">
        <f t="shared" si="877"/>
        <v>2.3465346632476689</v>
      </c>
      <c r="FF320" s="306">
        <f>[4]Лист1!$I$535</f>
        <v>3752.5</v>
      </c>
      <c r="FG320" s="595">
        <f t="shared" si="886"/>
        <v>2.3465346632476689</v>
      </c>
      <c r="FH320" s="351"/>
      <c r="FI320" s="351"/>
      <c r="FJ320" s="351"/>
      <c r="FK320" s="351"/>
      <c r="FL320" s="351"/>
      <c r="FM320" s="351"/>
      <c r="FN320" s="351"/>
      <c r="FO320" s="351"/>
      <c r="FP320" s="351"/>
      <c r="FQ320" s="351"/>
      <c r="FR320" s="351"/>
      <c r="FS320" s="780"/>
      <c r="FT320" s="351">
        <f t="shared" si="863"/>
        <v>0</v>
      </c>
      <c r="FU320" s="595">
        <v>0</v>
      </c>
      <c r="FV320" s="351">
        <f>ES320-DZ320</f>
        <v>0</v>
      </c>
      <c r="FW320" s="351"/>
      <c r="FX320" s="351"/>
      <c r="FY320" s="351"/>
      <c r="FZ320" s="780"/>
      <c r="GA320" s="302"/>
    </row>
    <row r="321" spans="2:189" s="392" customFormat="1" ht="54.75" customHeight="1" x14ac:dyDescent="0.3">
      <c r="B321" s="1130" t="s">
        <v>500</v>
      </c>
      <c r="C321" s="1131"/>
      <c r="D321" s="1131"/>
      <c r="E321" s="1131"/>
      <c r="F321" s="1131"/>
      <c r="G321" s="1131"/>
      <c r="H321" s="1131"/>
      <c r="I321" s="1131"/>
      <c r="J321" s="1131"/>
      <c r="K321" s="1131"/>
      <c r="L321" s="1131"/>
      <c r="M321" s="1131"/>
      <c r="N321" s="1131"/>
      <c r="O321" s="1131"/>
      <c r="P321" s="1131"/>
      <c r="Q321" s="1131"/>
      <c r="R321" s="1131"/>
      <c r="S321" s="1131"/>
      <c r="T321" s="1131"/>
      <c r="U321" s="1131"/>
      <c r="V321" s="1131"/>
      <c r="W321" s="1131"/>
      <c r="X321" s="1131"/>
      <c r="Y321" s="1131"/>
      <c r="Z321" s="1131"/>
      <c r="AA321" s="1131"/>
      <c r="AB321" s="1131"/>
      <c r="AC321" s="1131"/>
      <c r="AD321" s="1131"/>
      <c r="AE321" s="1131"/>
      <c r="AF321" s="1131"/>
      <c r="AG321" s="1131"/>
      <c r="AH321" s="1131"/>
      <c r="AI321" s="1131"/>
      <c r="AJ321" s="1131"/>
      <c r="AK321" s="1131"/>
      <c r="AL321" s="1131"/>
      <c r="AM321" s="1131"/>
      <c r="AN321" s="1131"/>
      <c r="AO321" s="1131"/>
      <c r="AP321" s="1131"/>
      <c r="AQ321" s="1131"/>
      <c r="AR321" s="1131"/>
      <c r="AS321" s="1131"/>
      <c r="AT321" s="1131"/>
      <c r="AU321" s="1131"/>
      <c r="AV321" s="1131"/>
      <c r="AW321" s="1131"/>
      <c r="AX321" s="1131"/>
      <c r="AY321" s="1131"/>
      <c r="AZ321" s="1131"/>
      <c r="BA321" s="1131"/>
      <c r="BB321" s="1131"/>
      <c r="BC321" s="1131"/>
      <c r="BD321" s="1131"/>
      <c r="BE321" s="1131"/>
      <c r="BF321" s="1131"/>
      <c r="BG321" s="1131"/>
      <c r="BH321" s="1131"/>
      <c r="BI321" s="1131"/>
      <c r="BJ321" s="1131"/>
      <c r="BK321" s="1131"/>
      <c r="BL321" s="1131"/>
      <c r="BM321" s="1131"/>
      <c r="BN321" s="1131"/>
      <c r="BO321" s="1131"/>
      <c r="BP321" s="1131"/>
      <c r="BQ321" s="1131"/>
      <c r="BR321" s="1131"/>
      <c r="BS321" s="1131"/>
      <c r="BT321" s="1131"/>
      <c r="BU321" s="1131"/>
      <c r="BV321" s="1131"/>
      <c r="BW321" s="1131"/>
      <c r="BX321" s="1131"/>
      <c r="BY321" s="1131"/>
      <c r="BZ321" s="1131"/>
      <c r="CA321" s="1131"/>
      <c r="CB321" s="1131"/>
      <c r="CC321" s="1131"/>
      <c r="CD321" s="1131"/>
      <c r="CE321" s="1131"/>
      <c r="CF321" s="1131"/>
      <c r="CG321" s="1131"/>
      <c r="CH321" s="1131"/>
      <c r="CI321" s="1131"/>
      <c r="CJ321" s="1131"/>
      <c r="CK321" s="1131"/>
      <c r="CL321" s="1131"/>
      <c r="CM321" s="1131"/>
      <c r="CN321" s="1131"/>
      <c r="CO321" s="1131"/>
      <c r="CP321" s="1131"/>
      <c r="CQ321" s="1131"/>
      <c r="CR321" s="1131"/>
      <c r="CS321" s="1131"/>
      <c r="CT321" s="1131"/>
      <c r="CU321" s="1131"/>
      <c r="CV321" s="1131"/>
      <c r="CW321" s="1131"/>
      <c r="CX321" s="1131"/>
      <c r="CY321" s="1131"/>
      <c r="CZ321" s="1131"/>
      <c r="DA321" s="1131"/>
      <c r="DB321" s="1131"/>
      <c r="DC321" s="1131"/>
      <c r="DD321" s="1131"/>
      <c r="DE321" s="1131"/>
      <c r="DF321" s="1131"/>
      <c r="DG321" s="1131"/>
      <c r="DH321" s="1131"/>
      <c r="DI321" s="1131"/>
      <c r="DJ321" s="1131"/>
      <c r="DK321" s="1131"/>
      <c r="DL321" s="1131"/>
      <c r="DM321" s="1131"/>
      <c r="DN321" s="1131"/>
      <c r="DO321" s="1131"/>
      <c r="DP321" s="1131"/>
      <c r="DQ321" s="1131"/>
      <c r="DR321" s="1131"/>
      <c r="DS321" s="1131"/>
      <c r="DT321" s="1131"/>
      <c r="DU321" s="1131"/>
      <c r="DV321" s="1131"/>
      <c r="DW321" s="1131"/>
      <c r="DX321" s="1131"/>
      <c r="DY321" s="1131"/>
      <c r="DZ321" s="1131"/>
      <c r="EA321" s="1131"/>
      <c r="EB321" s="1131"/>
      <c r="EC321" s="1131"/>
      <c r="ED321" s="1131"/>
      <c r="EE321" s="1131"/>
      <c r="EF321" s="1131"/>
      <c r="EG321" s="1131"/>
      <c r="EH321" s="1131"/>
      <c r="EI321" s="1131"/>
      <c r="EJ321" s="1131"/>
      <c r="EK321" s="1131"/>
      <c r="EL321" s="1131"/>
      <c r="EM321" s="1131"/>
      <c r="EN321" s="1131"/>
      <c r="EO321" s="1131"/>
      <c r="EP321" s="1131"/>
      <c r="EQ321" s="1131"/>
      <c r="ER321" s="1131"/>
      <c r="ES321" s="1131"/>
      <c r="ET321" s="1131"/>
      <c r="EU321" s="1131"/>
      <c r="EV321" s="1131"/>
      <c r="EW321" s="1131"/>
      <c r="EX321" s="1131"/>
      <c r="EY321" s="1131"/>
      <c r="EZ321" s="1131"/>
      <c r="FA321" s="1131"/>
      <c r="FB321" s="1131"/>
      <c r="FC321" s="1131"/>
      <c r="FD321" s="1131"/>
      <c r="FE321" s="1131"/>
      <c r="FF321" s="1131"/>
      <c r="FG321" s="1131"/>
      <c r="FH321" s="1131"/>
      <c r="FI321" s="1131"/>
      <c r="FJ321" s="1131"/>
      <c r="FK321" s="1132"/>
      <c r="FL321" s="351"/>
      <c r="FM321" s="351"/>
      <c r="FN321" s="351"/>
      <c r="FO321" s="351"/>
      <c r="FP321" s="351"/>
      <c r="FQ321" s="351"/>
      <c r="FR321" s="351"/>
      <c r="FS321" s="780"/>
      <c r="FT321" s="351"/>
      <c r="FU321" s="351"/>
      <c r="FV321" s="351"/>
      <c r="FW321" s="351"/>
      <c r="FX321" s="351"/>
      <c r="FY321" s="351"/>
      <c r="FZ321" s="780"/>
      <c r="GA321" s="790"/>
    </row>
    <row r="322" spans="2:189" s="607" customFormat="1" ht="86.25" customHeight="1" x14ac:dyDescent="0.3">
      <c r="B322" s="624" t="s">
        <v>501</v>
      </c>
      <c r="C322" s="978" t="s">
        <v>502</v>
      </c>
      <c r="D322" s="978"/>
      <c r="E322" s="978"/>
      <c r="F322" s="978"/>
      <c r="G322" s="978"/>
      <c r="H322" s="978"/>
      <c r="I322" s="978"/>
      <c r="J322" s="978"/>
      <c r="K322" s="978"/>
      <c r="L322" s="978"/>
      <c r="M322" s="978"/>
      <c r="N322" s="978"/>
      <c r="O322" s="978"/>
      <c r="P322" s="978"/>
      <c r="Q322" s="978"/>
      <c r="R322" s="978"/>
      <c r="S322" s="978"/>
      <c r="T322" s="978"/>
      <c r="U322" s="978"/>
      <c r="V322" s="978"/>
      <c r="W322" s="978"/>
      <c r="X322" s="978"/>
      <c r="Y322" s="978"/>
      <c r="Z322" s="978"/>
      <c r="AA322" s="978"/>
      <c r="AB322" s="978"/>
      <c r="AC322" s="978"/>
      <c r="AD322" s="978"/>
      <c r="AE322" s="978"/>
      <c r="AF322" s="978"/>
      <c r="AG322" s="978"/>
      <c r="AH322" s="978"/>
      <c r="AI322" s="978"/>
      <c r="AJ322" s="978"/>
      <c r="AK322" s="978"/>
      <c r="AL322" s="978"/>
      <c r="AM322" s="978"/>
      <c r="AN322" s="978"/>
      <c r="AO322" s="978"/>
      <c r="AP322" s="978"/>
      <c r="AQ322" s="978"/>
      <c r="AR322" s="978"/>
      <c r="AS322" s="978"/>
      <c r="AT322" s="978"/>
      <c r="AU322" s="978"/>
      <c r="AV322" s="978"/>
      <c r="AW322" s="978"/>
      <c r="AX322" s="978"/>
      <c r="AY322" s="978"/>
      <c r="AZ322" s="978"/>
      <c r="BA322" s="978"/>
      <c r="BB322" s="978"/>
      <c r="BC322" s="978"/>
      <c r="BD322" s="978"/>
      <c r="BE322" s="978"/>
      <c r="BF322" s="978"/>
      <c r="BG322" s="978"/>
      <c r="BH322" s="978"/>
      <c r="BI322" s="978"/>
      <c r="BJ322" s="978"/>
      <c r="BK322" s="978"/>
      <c r="BL322" s="978"/>
      <c r="BM322" s="978"/>
      <c r="BN322" s="978"/>
      <c r="BO322" s="978"/>
      <c r="BP322" s="978"/>
      <c r="BQ322" s="978"/>
      <c r="BR322" s="978"/>
      <c r="BS322" s="978"/>
      <c r="BT322" s="978"/>
      <c r="BU322" s="978"/>
      <c r="BV322" s="978"/>
      <c r="BW322" s="978"/>
      <c r="BX322" s="978"/>
      <c r="BY322" s="978"/>
      <c r="BZ322" s="978"/>
      <c r="CA322" s="978"/>
      <c r="CB322" s="978"/>
      <c r="CC322" s="978"/>
      <c r="CD322" s="978"/>
      <c r="CE322" s="978"/>
      <c r="CF322" s="978"/>
      <c r="CG322" s="978"/>
      <c r="CH322" s="978"/>
      <c r="CI322" s="978"/>
      <c r="CJ322" s="978"/>
      <c r="CK322" s="978"/>
      <c r="CL322" s="978"/>
      <c r="CM322" s="978"/>
      <c r="CN322" s="978"/>
      <c r="CO322" s="978"/>
      <c r="CP322" s="978"/>
      <c r="CQ322" s="978"/>
      <c r="CR322" s="978"/>
      <c r="CS322" s="978"/>
      <c r="CT322" s="978"/>
      <c r="CU322" s="978"/>
      <c r="CV322" s="978"/>
      <c r="CW322" s="978"/>
      <c r="CX322" s="978"/>
      <c r="CY322" s="978"/>
      <c r="CZ322" s="978"/>
      <c r="DA322" s="978"/>
      <c r="DB322" s="978"/>
      <c r="DC322" s="978"/>
      <c r="DD322" s="978"/>
      <c r="DE322" s="978"/>
      <c r="DF322" s="978"/>
      <c r="DG322" s="978"/>
      <c r="DH322" s="978"/>
      <c r="DI322" s="979">
        <f>DI323+DI324</f>
        <v>11525.761200000001</v>
      </c>
      <c r="DJ322" s="979">
        <f>DJ323</f>
        <v>11525.761200000001</v>
      </c>
      <c r="DK322" s="979"/>
      <c r="DL322" s="979"/>
      <c r="DM322" s="979">
        <f>DQ322</f>
        <v>4455.7740000000003</v>
      </c>
      <c r="DN322" s="785">
        <f>DM322/DI322</f>
        <v>0.38659260092947267</v>
      </c>
      <c r="DO322" s="979"/>
      <c r="DP322" s="979"/>
      <c r="DQ322" s="979">
        <f>DQ323+DQ324</f>
        <v>4455.7740000000003</v>
      </c>
      <c r="DR322" s="979">
        <f>DV322</f>
        <v>-4455.7740000000003</v>
      </c>
      <c r="DS322" s="785" t="e">
        <f>DV322/DL322</f>
        <v>#DIV/0!</v>
      </c>
      <c r="DT322" s="979"/>
      <c r="DU322" s="979"/>
      <c r="DV322" s="979">
        <f>DV323+DV324</f>
        <v>-4455.7740000000003</v>
      </c>
      <c r="DW322" s="979"/>
      <c r="DX322" s="979">
        <f>DZ322</f>
        <v>11525.761200000001</v>
      </c>
      <c r="DY322" s="980">
        <f>DX322/DI322</f>
        <v>1</v>
      </c>
      <c r="DZ322" s="981">
        <f>DZ323</f>
        <v>11525.761200000001</v>
      </c>
      <c r="EA322" s="980">
        <f>DZ322/DJ322</f>
        <v>1</v>
      </c>
      <c r="EB322" s="979"/>
      <c r="EC322" s="982"/>
      <c r="ED322" s="979">
        <f>ED323+ED324</f>
        <v>0</v>
      </c>
      <c r="EE322" s="982">
        <v>0</v>
      </c>
      <c r="EF322" s="983">
        <f>EH322</f>
        <v>0</v>
      </c>
      <c r="EG322" s="980">
        <f>EF322/DI322</f>
        <v>0</v>
      </c>
      <c r="EH322" s="983">
        <f>EH323</f>
        <v>0</v>
      </c>
      <c r="EI322" s="979"/>
      <c r="EJ322" s="983">
        <f>EJ323+EJ324</f>
        <v>0</v>
      </c>
      <c r="EK322" s="983">
        <f>EK323+EK324</f>
        <v>11525.761200000001</v>
      </c>
      <c r="EL322" s="980">
        <f>EK322/DI322</f>
        <v>1</v>
      </c>
      <c r="EM322" s="980">
        <f>EK322/DM322</f>
        <v>2.5867023776340541</v>
      </c>
      <c r="EN322" s="980"/>
      <c r="EO322" s="980"/>
      <c r="EP322" s="980"/>
      <c r="EQ322" s="980"/>
      <c r="ER322" s="980"/>
      <c r="ES322" s="984">
        <f>ES323</f>
        <v>11525.761200000001</v>
      </c>
      <c r="ET322" s="980">
        <f>ES322/DJ322</f>
        <v>1</v>
      </c>
      <c r="EU322" s="979"/>
      <c r="EV322" s="980"/>
      <c r="EW322" s="983">
        <f>EW323+EW324</f>
        <v>0</v>
      </c>
      <c r="EX322" s="980">
        <v>0</v>
      </c>
      <c r="EY322" s="979">
        <f>FA322</f>
        <v>0</v>
      </c>
      <c r="EZ322" s="980">
        <f>EY322/DI322</f>
        <v>0</v>
      </c>
      <c r="FA322" s="979">
        <f>FA323</f>
        <v>0</v>
      </c>
      <c r="FB322" s="979"/>
      <c r="FC322" s="979">
        <f>FC323+FC324</f>
        <v>0</v>
      </c>
      <c r="FD322" s="983">
        <f>FD323+FD324</f>
        <v>13439.78558</v>
      </c>
      <c r="FE322" s="980">
        <f>FD322/DI322</f>
        <v>1.1660648999043983</v>
      </c>
      <c r="FF322" s="983">
        <f>FF323</f>
        <v>13439.78558</v>
      </c>
      <c r="FG322" s="980">
        <f>FF322/DJ322</f>
        <v>1.1660648999043983</v>
      </c>
      <c r="FH322" s="979"/>
      <c r="FI322" s="980"/>
      <c r="FJ322" s="983"/>
      <c r="FK322" s="980"/>
      <c r="FL322" s="358">
        <v>0</v>
      </c>
      <c r="FM322" s="980">
        <v>0</v>
      </c>
      <c r="FN322" s="358">
        <v>0</v>
      </c>
      <c r="FO322" s="980">
        <v>0</v>
      </c>
      <c r="FP322" s="358">
        <v>0</v>
      </c>
      <c r="FQ322" s="980">
        <v>0</v>
      </c>
      <c r="FR322" s="358">
        <v>0</v>
      </c>
      <c r="FS322" s="985">
        <v>0</v>
      </c>
      <c r="FT322" s="358">
        <v>0</v>
      </c>
      <c r="FU322" s="980">
        <v>0</v>
      </c>
      <c r="FV322" s="358">
        <v>0</v>
      </c>
      <c r="FW322" s="358">
        <v>0</v>
      </c>
      <c r="FX322" s="980">
        <v>0</v>
      </c>
      <c r="FY322" s="358">
        <v>0</v>
      </c>
      <c r="FZ322" s="985">
        <v>0</v>
      </c>
      <c r="GA322" s="807"/>
    </row>
    <row r="323" spans="2:189" s="788" customFormat="1" ht="77.25" customHeight="1" x14ac:dyDescent="0.3">
      <c r="B323" s="805" t="s">
        <v>105</v>
      </c>
      <c r="C323" s="974" t="s">
        <v>503</v>
      </c>
      <c r="D323" s="305"/>
      <c r="E323" s="306"/>
      <c r="F323" s="306"/>
      <c r="G323" s="306"/>
      <c r="H323" s="306"/>
      <c r="I323" s="306"/>
      <c r="J323" s="306"/>
      <c r="K323" s="306"/>
      <c r="L323" s="306"/>
      <c r="M323" s="306"/>
      <c r="N323" s="306"/>
      <c r="O323" s="306"/>
      <c r="P323" s="306"/>
      <c r="Q323" s="307"/>
      <c r="R323" s="307"/>
      <c r="S323" s="307"/>
      <c r="T323" s="307"/>
      <c r="U323" s="307"/>
      <c r="V323" s="307"/>
      <c r="W323" s="307"/>
      <c r="X323" s="307"/>
      <c r="Y323" s="307"/>
      <c r="Z323" s="307"/>
      <c r="AA323" s="307"/>
      <c r="AB323" s="307"/>
      <c r="AC323" s="307"/>
      <c r="AD323" s="307"/>
      <c r="AE323" s="307"/>
      <c r="AF323" s="307"/>
      <c r="AG323" s="307"/>
      <c r="AH323" s="307"/>
      <c r="AI323" s="307"/>
      <c r="AJ323" s="307"/>
      <c r="AK323" s="307"/>
      <c r="AL323" s="307"/>
      <c r="AM323" s="342"/>
      <c r="AN323" s="342"/>
      <c r="AO323" s="791"/>
      <c r="AP323" s="308"/>
      <c r="AQ323" s="342"/>
      <c r="AR323" s="342"/>
      <c r="AS323" s="307"/>
      <c r="AT323" s="307"/>
      <c r="AU323" s="307"/>
      <c r="AV323" s="307"/>
      <c r="AW323" s="307"/>
      <c r="AX323" s="307"/>
      <c r="AY323" s="307"/>
      <c r="AZ323" s="307"/>
      <c r="BA323" s="307"/>
      <c r="BB323" s="307"/>
      <c r="BC323" s="307"/>
      <c r="BD323" s="307"/>
      <c r="BE323" s="307"/>
      <c r="BF323" s="307"/>
      <c r="BG323" s="307"/>
      <c r="BH323" s="307"/>
      <c r="BI323" s="307"/>
      <c r="BJ323" s="307"/>
      <c r="BK323" s="792"/>
      <c r="BL323" s="308"/>
      <c r="BM323" s="307"/>
      <c r="BN323" s="307"/>
      <c r="BO323" s="307"/>
      <c r="BP323" s="307"/>
      <c r="BQ323" s="307"/>
      <c r="BR323" s="307"/>
      <c r="BS323" s="307"/>
      <c r="BT323" s="307"/>
      <c r="BU323" s="307"/>
      <c r="BV323" s="307"/>
      <c r="BW323" s="307"/>
      <c r="BX323" s="307"/>
      <c r="BY323" s="307"/>
      <c r="BZ323" s="307"/>
      <c r="CA323" s="307"/>
      <c r="CB323" s="307"/>
      <c r="CC323" s="307"/>
      <c r="CD323" s="307"/>
      <c r="CE323" s="308"/>
      <c r="CF323" s="308"/>
      <c r="CG323" s="307"/>
      <c r="CH323" s="307"/>
      <c r="CI323" s="307"/>
      <c r="CJ323" s="307"/>
      <c r="CK323" s="307"/>
      <c r="CL323" s="307"/>
      <c r="CM323" s="307"/>
      <c r="CN323" s="307"/>
      <c r="CO323" s="307"/>
      <c r="CP323" s="307"/>
      <c r="CQ323" s="307"/>
      <c r="CR323" s="307"/>
      <c r="CS323" s="307"/>
      <c r="CT323" s="307"/>
      <c r="CU323" s="307"/>
      <c r="CV323" s="307"/>
      <c r="CW323" s="307"/>
      <c r="CX323" s="307"/>
      <c r="CY323" s="307"/>
      <c r="CZ323" s="307"/>
      <c r="DA323" s="307"/>
      <c r="DB323" s="307"/>
      <c r="DC323" s="307"/>
      <c r="DD323" s="307"/>
      <c r="DE323" s="307"/>
      <c r="DF323" s="307"/>
      <c r="DG323" s="307"/>
      <c r="DH323" s="307"/>
      <c r="DI323" s="307">
        <f>DJ323+DK323+DL323</f>
        <v>11525.761200000001</v>
      </c>
      <c r="DJ323" s="307">
        <f>ES323</f>
        <v>11525.761200000001</v>
      </c>
      <c r="DK323" s="307"/>
      <c r="DL323" s="307"/>
      <c r="DM323" s="307">
        <f>DQ323</f>
        <v>0</v>
      </c>
      <c r="DN323" s="975">
        <f t="shared" ref="DN323:DN324" si="893">DM323/DI323</f>
        <v>0</v>
      </c>
      <c r="DO323" s="307"/>
      <c r="DP323" s="307"/>
      <c r="DQ323" s="307">
        <v>0</v>
      </c>
      <c r="DR323" s="986">
        <f t="shared" ref="DR323:DR324" si="894">DV323</f>
        <v>0</v>
      </c>
      <c r="DS323" s="975" t="e">
        <f t="shared" ref="DS323:DS324" si="895">DV323/DL323</f>
        <v>#DIV/0!</v>
      </c>
      <c r="DT323" s="307"/>
      <c r="DU323" s="307"/>
      <c r="DV323" s="307">
        <f>DL323-DQ323</f>
        <v>0</v>
      </c>
      <c r="DW323" s="307"/>
      <c r="DX323" s="307">
        <f>DZ323+EB323+ED323</f>
        <v>11525.761200000001</v>
      </c>
      <c r="DY323" s="595">
        <f>DX323/DI323</f>
        <v>1</v>
      </c>
      <c r="DZ323" s="307">
        <f>11525.7612</f>
        <v>11525.761200000001</v>
      </c>
      <c r="EA323" s="595">
        <f>DZ323/DJ323</f>
        <v>1</v>
      </c>
      <c r="EB323" s="307"/>
      <c r="EC323" s="975"/>
      <c r="ED323" s="307">
        <v>0</v>
      </c>
      <c r="EE323" s="307">
        <v>0</v>
      </c>
      <c r="EF323" s="306">
        <f>EH323</f>
        <v>0</v>
      </c>
      <c r="EG323" s="980">
        <f>EF323/DI323</f>
        <v>0</v>
      </c>
      <c r="EH323" s="306">
        <f>DJ323-DZ323</f>
        <v>0</v>
      </c>
      <c r="EI323" s="307"/>
      <c r="EJ323" s="306">
        <f>CP323-ED323</f>
        <v>0</v>
      </c>
      <c r="EK323" s="306">
        <f>ES323</f>
        <v>11525.761200000001</v>
      </c>
      <c r="EL323" s="595">
        <f>EK323/DI323</f>
        <v>1</v>
      </c>
      <c r="EM323" s="987" t="e">
        <f>EK323/DM323</f>
        <v>#DIV/0!</v>
      </c>
      <c r="EN323" s="595"/>
      <c r="EO323" s="595"/>
      <c r="EP323" s="595"/>
      <c r="EQ323" s="595"/>
      <c r="ER323" s="595"/>
      <c r="ES323" s="306">
        <v>11525.761200000001</v>
      </c>
      <c r="ET323" s="595">
        <f>ES323/DJ323</f>
        <v>1</v>
      </c>
      <c r="EU323" s="307"/>
      <c r="EV323" s="394"/>
      <c r="EW323" s="306">
        <v>0</v>
      </c>
      <c r="EX323" s="595">
        <v>0</v>
      </c>
      <c r="EY323" s="307">
        <f>FA323</f>
        <v>0</v>
      </c>
      <c r="EZ323" s="385">
        <f>EY323/DI323</f>
        <v>0</v>
      </c>
      <c r="FA323" s="307">
        <f>DJ323-ES323</f>
        <v>0</v>
      </c>
      <c r="FB323" s="307"/>
      <c r="FC323" s="307">
        <f>DL323-EW323</f>
        <v>0</v>
      </c>
      <c r="FD323" s="306">
        <f>FF323</f>
        <v>13439.78558</v>
      </c>
      <c r="FE323" s="595">
        <f>FD323/DI323</f>
        <v>1.1660648999043983</v>
      </c>
      <c r="FF323" s="306">
        <v>13439.78558</v>
      </c>
      <c r="FG323" s="595">
        <f>FF323/DJ323</f>
        <v>1.1660648999043983</v>
      </c>
      <c r="FH323" s="307"/>
      <c r="FI323" s="595"/>
      <c r="FJ323" s="306"/>
      <c r="FK323" s="595"/>
      <c r="FL323" s="307">
        <v>0</v>
      </c>
      <c r="FM323" s="595">
        <v>0</v>
      </c>
      <c r="FN323" s="307">
        <v>0</v>
      </c>
      <c r="FO323" s="595">
        <v>0</v>
      </c>
      <c r="FP323" s="307">
        <v>0</v>
      </c>
      <c r="FQ323" s="595">
        <v>0</v>
      </c>
      <c r="FR323" s="307">
        <v>0</v>
      </c>
      <c r="FS323" s="988">
        <v>0</v>
      </c>
      <c r="FT323" s="307">
        <v>0</v>
      </c>
      <c r="FU323" s="595">
        <v>0</v>
      </c>
      <c r="FV323" s="307">
        <v>0</v>
      </c>
      <c r="FW323" s="307">
        <v>0</v>
      </c>
      <c r="FX323" s="595">
        <v>0</v>
      </c>
      <c r="FY323" s="307">
        <v>0</v>
      </c>
      <c r="FZ323" s="988">
        <v>0</v>
      </c>
      <c r="GA323" s="317"/>
      <c r="GB323" s="313"/>
      <c r="GC323" s="313"/>
      <c r="GD323" s="313"/>
      <c r="GE323" s="313"/>
      <c r="GF323" s="313"/>
      <c r="GG323" s="313"/>
    </row>
    <row r="324" spans="2:189" s="788" customFormat="1" ht="45" hidden="1" customHeight="1" x14ac:dyDescent="0.25">
      <c r="B324" s="805"/>
      <c r="C324" s="314"/>
      <c r="D324" s="305"/>
      <c r="E324" s="306"/>
      <c r="F324" s="306"/>
      <c r="G324" s="306"/>
      <c r="H324" s="306"/>
      <c r="I324" s="306"/>
      <c r="J324" s="306"/>
      <c r="K324" s="306"/>
      <c r="L324" s="306"/>
      <c r="M324" s="306"/>
      <c r="N324" s="306"/>
      <c r="O324" s="306"/>
      <c r="P324" s="306"/>
      <c r="Q324" s="307"/>
      <c r="R324" s="307"/>
      <c r="S324" s="307"/>
      <c r="T324" s="307"/>
      <c r="U324" s="307"/>
      <c r="V324" s="307"/>
      <c r="W324" s="307"/>
      <c r="X324" s="307"/>
      <c r="Y324" s="307"/>
      <c r="Z324" s="307"/>
      <c r="AA324" s="307"/>
      <c r="AB324" s="307"/>
      <c r="AC324" s="307"/>
      <c r="AD324" s="307"/>
      <c r="AE324" s="307"/>
      <c r="AF324" s="307"/>
      <c r="AG324" s="307"/>
      <c r="AH324" s="307"/>
      <c r="AI324" s="307"/>
      <c r="AJ324" s="307"/>
      <c r="AK324" s="307"/>
      <c r="AL324" s="307"/>
      <c r="AM324" s="342"/>
      <c r="AN324" s="342"/>
      <c r="AO324" s="791"/>
      <c r="AP324" s="308"/>
      <c r="AQ324" s="342"/>
      <c r="AR324" s="342"/>
      <c r="AS324" s="307"/>
      <c r="AT324" s="307"/>
      <c r="AU324" s="307"/>
      <c r="AV324" s="307"/>
      <c r="AW324" s="307"/>
      <c r="AX324" s="307"/>
      <c r="AY324" s="307"/>
      <c r="AZ324" s="307"/>
      <c r="BA324" s="307"/>
      <c r="BB324" s="307"/>
      <c r="BC324" s="307"/>
      <c r="BD324" s="307"/>
      <c r="BE324" s="307"/>
      <c r="BF324" s="307"/>
      <c r="BG324" s="307"/>
      <c r="BH324" s="307"/>
      <c r="BI324" s="307"/>
      <c r="BJ324" s="307"/>
      <c r="BK324" s="792"/>
      <c r="BL324" s="308"/>
      <c r="BM324" s="307"/>
      <c r="BN324" s="307"/>
      <c r="BO324" s="307"/>
      <c r="BP324" s="307"/>
      <c r="BQ324" s="307"/>
      <c r="BR324" s="307"/>
      <c r="BS324" s="307"/>
      <c r="BT324" s="307"/>
      <c r="BU324" s="307"/>
      <c r="BV324" s="307"/>
      <c r="BW324" s="307"/>
      <c r="BX324" s="307"/>
      <c r="BY324" s="307"/>
      <c r="BZ324" s="307"/>
      <c r="CA324" s="307"/>
      <c r="CB324" s="307"/>
      <c r="CC324" s="307"/>
      <c r="CD324" s="307"/>
      <c r="CE324" s="308"/>
      <c r="CF324" s="308"/>
      <c r="CG324" s="307"/>
      <c r="CH324" s="307"/>
      <c r="CI324" s="307"/>
      <c r="CJ324" s="307"/>
      <c r="CK324" s="307"/>
      <c r="CL324" s="307"/>
      <c r="CM324" s="307"/>
      <c r="CN324" s="307"/>
      <c r="CO324" s="307"/>
      <c r="CP324" s="307"/>
      <c r="CQ324" s="307"/>
      <c r="CR324" s="307"/>
      <c r="CS324" s="307"/>
      <c r="CT324" s="307"/>
      <c r="CU324" s="307"/>
      <c r="CV324" s="307"/>
      <c r="CW324" s="307"/>
      <c r="CX324" s="307"/>
      <c r="CY324" s="307"/>
      <c r="CZ324" s="307"/>
      <c r="DA324" s="307"/>
      <c r="DB324" s="307"/>
      <c r="DC324" s="307"/>
      <c r="DD324" s="307"/>
      <c r="DE324" s="307"/>
      <c r="DF324" s="307"/>
      <c r="DG324" s="307"/>
      <c r="DH324" s="307"/>
      <c r="DI324" s="306">
        <f>DJ324+DK324+DL324</f>
        <v>0</v>
      </c>
      <c r="DJ324" s="306"/>
      <c r="DK324" s="306"/>
      <c r="DL324" s="306"/>
      <c r="DM324" s="306">
        <f>DQ324</f>
        <v>4455.7740000000003</v>
      </c>
      <c r="DN324" s="599" t="e">
        <f t="shared" si="893"/>
        <v>#DIV/0!</v>
      </c>
      <c r="DO324" s="306"/>
      <c r="DP324" s="306"/>
      <c r="DQ324" s="306">
        <v>4455.7740000000003</v>
      </c>
      <c r="DR324" s="989">
        <f t="shared" si="894"/>
        <v>-4455.7740000000003</v>
      </c>
      <c r="DS324" s="599" t="e">
        <f t="shared" si="895"/>
        <v>#DIV/0!</v>
      </c>
      <c r="DT324" s="306"/>
      <c r="DU324" s="306"/>
      <c r="DV324" s="306">
        <f>DL324-DQ324</f>
        <v>-4455.7740000000003</v>
      </c>
      <c r="DW324" s="306"/>
      <c r="DX324" s="306">
        <f>DZ324+EB324+ED324</f>
        <v>0</v>
      </c>
      <c r="DY324" s="595" t="e">
        <f>DX324/DI324</f>
        <v>#DIV/0!</v>
      </c>
      <c r="DZ324" s="307"/>
      <c r="EA324" s="595"/>
      <c r="EB324" s="307"/>
      <c r="EC324" s="975"/>
      <c r="ED324" s="306">
        <f>DL324</f>
        <v>0</v>
      </c>
      <c r="EE324" s="595" t="e">
        <f>ED324/DL324</f>
        <v>#DIV/0!</v>
      </c>
      <c r="EF324" s="306">
        <f t="shared" ref="EF324" si="896">EJ324</f>
        <v>0</v>
      </c>
      <c r="EG324" s="595" t="e">
        <f>EF324/CM324</f>
        <v>#DIV/0!</v>
      </c>
      <c r="EH324" s="307"/>
      <c r="EI324" s="307"/>
      <c r="EJ324" s="306">
        <f>CP324-ED324</f>
        <v>0</v>
      </c>
      <c r="EK324" s="306">
        <f>EW324</f>
        <v>0</v>
      </c>
      <c r="EL324" s="595" t="e">
        <f>EK324/DI324</f>
        <v>#DIV/0!</v>
      </c>
      <c r="EM324" s="987">
        <f>EK324/DM324</f>
        <v>0</v>
      </c>
      <c r="EN324" s="595"/>
      <c r="EO324" s="595"/>
      <c r="EP324" s="595"/>
      <c r="EQ324" s="595"/>
      <c r="ER324" s="595"/>
      <c r="ES324" s="307"/>
      <c r="ET324" s="394"/>
      <c r="EU324" s="307"/>
      <c r="EV324" s="394"/>
      <c r="EW324" s="306">
        <f>DL324</f>
        <v>0</v>
      </c>
      <c r="EX324" s="595" t="e">
        <f>EW324/DL324</f>
        <v>#DIV/0!</v>
      </c>
      <c r="EY324" s="306">
        <f t="shared" ref="EY324" si="897">FC324</f>
        <v>0</v>
      </c>
      <c r="EZ324" s="385" t="e">
        <f>EY324/DI324</f>
        <v>#DIV/0!</v>
      </c>
      <c r="FA324" s="307"/>
      <c r="FB324" s="307"/>
      <c r="FC324" s="306">
        <f>DL324-EW324</f>
        <v>0</v>
      </c>
      <c r="FD324" s="306">
        <f>FJ324</f>
        <v>0</v>
      </c>
      <c r="FE324" s="595" t="e">
        <f>FD324/EK324</f>
        <v>#DIV/0!</v>
      </c>
      <c r="FF324" s="307"/>
      <c r="FG324" s="595"/>
      <c r="FH324" s="307"/>
      <c r="FI324" s="595"/>
      <c r="FJ324" s="306">
        <f>EW324</f>
        <v>0</v>
      </c>
      <c r="FK324" s="595" t="e">
        <f t="shared" ref="FK324" si="898">FE324</f>
        <v>#DIV/0!</v>
      </c>
      <c r="FL324" s="307">
        <v>0</v>
      </c>
      <c r="FM324" s="595">
        <v>0</v>
      </c>
      <c r="FN324" s="307">
        <v>0</v>
      </c>
      <c r="FO324" s="595">
        <v>0</v>
      </c>
      <c r="FP324" s="307">
        <v>0</v>
      </c>
      <c r="FQ324" s="595">
        <v>0</v>
      </c>
      <c r="FR324" s="307">
        <v>0</v>
      </c>
      <c r="FS324" s="988">
        <v>0</v>
      </c>
      <c r="FT324" s="307">
        <v>0</v>
      </c>
      <c r="FU324" s="595">
        <v>0</v>
      </c>
      <c r="FV324" s="307">
        <v>0</v>
      </c>
      <c r="FW324" s="307">
        <v>0</v>
      </c>
      <c r="FX324" s="595">
        <v>0</v>
      </c>
      <c r="FY324" s="307">
        <v>0</v>
      </c>
      <c r="FZ324" s="988">
        <v>0</v>
      </c>
      <c r="GA324" s="317"/>
      <c r="GB324" s="313"/>
      <c r="GC324" s="313"/>
      <c r="GD324" s="313"/>
      <c r="GE324" s="313"/>
      <c r="GF324" s="313"/>
      <c r="GG324" s="313"/>
    </row>
    <row r="325" spans="2:189" s="216" customFormat="1" ht="22.5" customHeight="1" x14ac:dyDescent="0.3">
      <c r="B325" s="1133" t="s">
        <v>504</v>
      </c>
      <c r="C325" s="1127"/>
      <c r="D325" s="1127"/>
      <c r="E325" s="1127"/>
      <c r="F325" s="1127"/>
      <c r="G325" s="1127"/>
      <c r="H325" s="1127"/>
      <c r="I325" s="1127"/>
      <c r="J325" s="1127"/>
      <c r="K325" s="1127"/>
      <c r="L325" s="1127"/>
      <c r="M325" s="1127"/>
      <c r="N325" s="1127"/>
      <c r="O325" s="1127"/>
      <c r="P325" s="1127"/>
      <c r="Q325" s="1127"/>
      <c r="R325" s="1127"/>
      <c r="S325" s="1127"/>
      <c r="T325" s="1127"/>
      <c r="U325" s="1127"/>
      <c r="V325" s="1127"/>
      <c r="W325" s="1127"/>
      <c r="X325" s="1127"/>
      <c r="Y325" s="1127"/>
      <c r="Z325" s="1127"/>
      <c r="AA325" s="1127"/>
      <c r="AB325" s="1127"/>
      <c r="AC325" s="1127"/>
      <c r="AD325" s="1127"/>
      <c r="AE325" s="1127"/>
      <c r="AF325" s="1127"/>
      <c r="AG325" s="1127"/>
      <c r="AH325" s="1127"/>
      <c r="AI325" s="1127"/>
      <c r="AJ325" s="1127"/>
      <c r="AK325" s="1127"/>
      <c r="AL325" s="1127"/>
      <c r="AM325" s="1127"/>
      <c r="AN325" s="1127"/>
      <c r="AO325" s="1127"/>
      <c r="AP325" s="1127"/>
      <c r="AQ325" s="1127"/>
      <c r="AR325" s="1127"/>
      <c r="AS325" s="1127"/>
      <c r="AT325" s="1127"/>
      <c r="AU325" s="1127"/>
      <c r="AV325" s="1127"/>
      <c r="AW325" s="1127"/>
      <c r="AX325" s="1127"/>
      <c r="AY325" s="1127"/>
      <c r="AZ325" s="1127"/>
      <c r="BA325" s="1127"/>
      <c r="BB325" s="1127"/>
      <c r="BC325" s="1127"/>
      <c r="BD325" s="1127"/>
      <c r="BE325" s="1127"/>
      <c r="BF325" s="1127"/>
      <c r="BG325" s="1127"/>
      <c r="BH325" s="1127"/>
      <c r="BI325" s="1127"/>
      <c r="BJ325" s="1127"/>
      <c r="BK325" s="1127"/>
      <c r="BL325" s="1127"/>
      <c r="BM325" s="1127"/>
      <c r="BN325" s="1127"/>
      <c r="BO325" s="1127"/>
      <c r="BP325" s="1127"/>
      <c r="BQ325" s="1127"/>
      <c r="BR325" s="1127"/>
      <c r="BS325" s="1127"/>
      <c r="BT325" s="1127"/>
      <c r="BU325" s="1127"/>
      <c r="BV325" s="1127"/>
      <c r="BW325" s="1127"/>
      <c r="BX325" s="1127"/>
      <c r="BY325" s="1127"/>
      <c r="BZ325" s="1127"/>
      <c r="CA325" s="1127"/>
      <c r="CB325" s="1127"/>
      <c r="CC325" s="1127"/>
      <c r="CD325" s="1127"/>
      <c r="CE325" s="1127"/>
      <c r="CF325" s="1127"/>
      <c r="CG325" s="1127"/>
      <c r="CH325" s="1127"/>
      <c r="CI325" s="1127"/>
      <c r="CJ325" s="1127"/>
      <c r="CK325" s="1127"/>
      <c r="CL325" s="1127"/>
      <c r="CM325" s="1127"/>
      <c r="CN325" s="1127"/>
      <c r="CO325" s="1127"/>
      <c r="CP325" s="1127"/>
      <c r="CQ325" s="1127"/>
      <c r="CR325" s="1127"/>
      <c r="CS325" s="1127"/>
      <c r="CT325" s="1127"/>
      <c r="CU325" s="1127"/>
      <c r="CV325" s="1127"/>
      <c r="CW325" s="1127"/>
      <c r="CX325" s="1127"/>
      <c r="CY325" s="1127"/>
      <c r="CZ325" s="1127"/>
      <c r="DA325" s="1127"/>
      <c r="DB325" s="1127"/>
      <c r="DC325" s="1127"/>
      <c r="DD325" s="1127"/>
      <c r="DE325" s="1127"/>
      <c r="DF325" s="1127"/>
      <c r="DG325" s="1127"/>
      <c r="DH325" s="1127"/>
      <c r="DI325" s="1127"/>
      <c r="DJ325" s="1127"/>
      <c r="DK325" s="1127"/>
      <c r="DL325" s="1127"/>
      <c r="DM325" s="1127"/>
      <c r="DN325" s="1127"/>
      <c r="DO325" s="1127"/>
      <c r="DP325" s="1127"/>
      <c r="DQ325" s="1127"/>
      <c r="DR325" s="1127"/>
      <c r="DS325" s="1127"/>
      <c r="DT325" s="1127"/>
      <c r="DU325" s="1127"/>
      <c r="DV325" s="1127"/>
      <c r="DW325" s="1127"/>
      <c r="DX325" s="1127"/>
      <c r="DY325" s="1127"/>
      <c r="DZ325" s="1127"/>
      <c r="EA325" s="1127"/>
      <c r="EB325" s="1127"/>
      <c r="EC325" s="1127"/>
      <c r="ED325" s="1127"/>
      <c r="EE325" s="1127"/>
      <c r="EF325" s="1127"/>
      <c r="EG325" s="1127"/>
      <c r="EH325" s="1127"/>
      <c r="EI325" s="1127"/>
      <c r="EJ325" s="1127"/>
      <c r="EK325" s="1127"/>
      <c r="EL325" s="1127"/>
      <c r="EM325" s="1127"/>
      <c r="EN325" s="1127"/>
      <c r="EO325" s="1127"/>
      <c r="EP325" s="1127"/>
      <c r="EQ325" s="1127"/>
      <c r="ER325" s="1127"/>
      <c r="ES325" s="1127"/>
      <c r="ET325" s="1127"/>
      <c r="EU325" s="1127"/>
      <c r="EV325" s="1127"/>
      <c r="EW325" s="1127"/>
      <c r="EX325" s="1127"/>
      <c r="EY325" s="1127"/>
      <c r="EZ325" s="1127"/>
      <c r="FA325" s="1127"/>
      <c r="FB325" s="1127"/>
      <c r="FC325" s="1127"/>
      <c r="FD325" s="1127"/>
      <c r="FE325" s="1127"/>
      <c r="FF325" s="1127"/>
      <c r="FG325" s="1127"/>
      <c r="FH325" s="1127"/>
      <c r="FI325" s="1127"/>
      <c r="FJ325" s="1127"/>
      <c r="FK325" s="1127"/>
      <c r="FL325" s="1127"/>
      <c r="FM325" s="1127"/>
      <c r="FN325" s="1127"/>
      <c r="FO325" s="1127"/>
      <c r="FP325" s="1127"/>
      <c r="FQ325" s="1127"/>
      <c r="FR325" s="1127"/>
      <c r="FS325" s="1128"/>
      <c r="FT325" s="215"/>
      <c r="FU325" s="215"/>
      <c r="FV325" s="215"/>
      <c r="FW325" s="215"/>
      <c r="FX325" s="215"/>
      <c r="FY325" s="215"/>
      <c r="GA325" s="387"/>
      <c r="GB325" s="215"/>
      <c r="GC325" s="215"/>
      <c r="GD325" s="215"/>
      <c r="GE325" s="215"/>
      <c r="GF325" s="215"/>
      <c r="GG325" s="215"/>
    </row>
    <row r="326" spans="2:189" s="1006" customFormat="1" ht="75.75" customHeight="1" thickBot="1" x14ac:dyDescent="0.35">
      <c r="B326" s="990" t="s">
        <v>505</v>
      </c>
      <c r="C326" s="991" t="s">
        <v>506</v>
      </c>
      <c r="D326" s="992" t="s">
        <v>507</v>
      </c>
      <c r="E326" s="993" t="e">
        <f>F326+G326</f>
        <v>#REF!</v>
      </c>
      <c r="F326" s="993" t="e">
        <f>F327+#REF!</f>
        <v>#REF!</v>
      </c>
      <c r="G326" s="993" t="e">
        <f>G327+#REF!</f>
        <v>#REF!</v>
      </c>
      <c r="H326" s="993" t="e">
        <f>I326+J326</f>
        <v>#REF!</v>
      </c>
      <c r="I326" s="993" t="e">
        <f>I327+#REF!</f>
        <v>#REF!</v>
      </c>
      <c r="J326" s="993" t="e">
        <f>J327+#REF!</f>
        <v>#REF!</v>
      </c>
      <c r="K326" s="993" t="e">
        <f>L326+M326</f>
        <v>#REF!</v>
      </c>
      <c r="L326" s="993" t="e">
        <f>L327+#REF!</f>
        <v>#REF!</v>
      </c>
      <c r="M326" s="993" t="e">
        <f>M327+#REF!</f>
        <v>#REF!</v>
      </c>
      <c r="N326" s="993" t="e">
        <f>O326+P326</f>
        <v>#REF!</v>
      </c>
      <c r="O326" s="993" t="e">
        <f>O327+#REF!</f>
        <v>#REF!</v>
      </c>
      <c r="P326" s="993" t="e">
        <f>P327+#REF!</f>
        <v>#REF!</v>
      </c>
      <c r="Q326" s="994" t="e">
        <f>R326+S326</f>
        <v>#REF!</v>
      </c>
      <c r="R326" s="994" t="e">
        <f>R327+#REF!</f>
        <v>#REF!</v>
      </c>
      <c r="S326" s="994" t="e">
        <f>S327+#REF!</f>
        <v>#REF!</v>
      </c>
      <c r="T326" s="994" t="e">
        <f>U326+V326</f>
        <v>#REF!</v>
      </c>
      <c r="U326" s="994" t="e">
        <f>U327+#REF!</f>
        <v>#REF!</v>
      </c>
      <c r="V326" s="994" t="e">
        <f>V327+#REF!</f>
        <v>#REF!</v>
      </c>
      <c r="W326" s="994" t="e">
        <f>X326+Y326</f>
        <v>#REF!</v>
      </c>
      <c r="X326" s="994" t="e">
        <f>X327+#REF!</f>
        <v>#REF!</v>
      </c>
      <c r="Y326" s="994" t="e">
        <f>Y327+#REF!</f>
        <v>#REF!</v>
      </c>
      <c r="Z326" s="994" t="e">
        <f>AA326+AB326</f>
        <v>#REF!</v>
      </c>
      <c r="AA326" s="994" t="e">
        <f>AA327+#REF!</f>
        <v>#REF!</v>
      </c>
      <c r="AB326" s="994" t="e">
        <f>AB327+#REF!</f>
        <v>#REF!</v>
      </c>
      <c r="AC326" s="994" t="e">
        <f>AD326+AE326</f>
        <v>#REF!</v>
      </c>
      <c r="AD326" s="994"/>
      <c r="AE326" s="994" t="e">
        <f>AE327+#REF!</f>
        <v>#REF!</v>
      </c>
      <c r="AF326" s="994" t="e">
        <f>AG326+AH326</f>
        <v>#REF!</v>
      </c>
      <c r="AG326" s="994" t="e">
        <f>AG327+#REF!</f>
        <v>#REF!</v>
      </c>
      <c r="AH326" s="994" t="e">
        <f>AH327+#REF!</f>
        <v>#REF!</v>
      </c>
      <c r="AI326" s="994">
        <v>0</v>
      </c>
      <c r="AJ326" s="994">
        <v>0</v>
      </c>
      <c r="AK326" s="995" t="e">
        <f>Z326-AJ326</f>
        <v>#REF!</v>
      </c>
      <c r="AL326" s="995" t="e">
        <f>AF326-AJ326</f>
        <v>#REF!</v>
      </c>
      <c r="AM326" s="996" t="s">
        <v>508</v>
      </c>
      <c r="AN326" s="996" t="s">
        <v>508</v>
      </c>
      <c r="AO326" s="997">
        <v>1</v>
      </c>
      <c r="AP326" s="998">
        <v>19700</v>
      </c>
      <c r="AQ326" s="996"/>
      <c r="AR326" s="996"/>
      <c r="AS326" s="994" t="e">
        <f>AT326+AU326</f>
        <v>#REF!</v>
      </c>
      <c r="AT326" s="994">
        <f>'[10]2018-2019 _с лимит75и50'!BQ216</f>
        <v>20000.400000000001</v>
      </c>
      <c r="AU326" s="994" t="e">
        <f>AU327+#REF!</f>
        <v>#REF!</v>
      </c>
      <c r="AV326" s="994" t="e">
        <f>AW326+AX326</f>
        <v>#REF!</v>
      </c>
      <c r="AW326" s="994" t="e">
        <f>AW327+#REF!</f>
        <v>#REF!</v>
      </c>
      <c r="AX326" s="994" t="e">
        <f>AX327+#REF!</f>
        <v>#REF!</v>
      </c>
      <c r="AY326" s="994" t="e">
        <f>AZ326+BA326</f>
        <v>#REF!</v>
      </c>
      <c r="AZ326" s="994" t="e">
        <f>AT326+AW326</f>
        <v>#REF!</v>
      </c>
      <c r="BA326" s="994" t="e">
        <f>BA327+#REF!</f>
        <v>#REF!</v>
      </c>
      <c r="BB326" s="994" t="e">
        <f>BC326+BD326</f>
        <v>#REF!</v>
      </c>
      <c r="BC326" s="994" t="e">
        <f>BC327+#REF!</f>
        <v>#REF!</v>
      </c>
      <c r="BD326" s="994" t="e">
        <f>BD327+#REF!</f>
        <v>#REF!</v>
      </c>
      <c r="BE326" s="994" t="e">
        <f>BF326+BG326</f>
        <v>#REF!</v>
      </c>
      <c r="BF326" s="994" t="e">
        <f>BI326-AZ326</f>
        <v>#REF!</v>
      </c>
      <c r="BG326" s="994" t="e">
        <f>BG327+#REF!</f>
        <v>#REF!</v>
      </c>
      <c r="BH326" s="994" t="e">
        <f>BI326+BJ326</f>
        <v>#REF!</v>
      </c>
      <c r="BI326" s="994">
        <v>20000</v>
      </c>
      <c r="BJ326" s="994" t="e">
        <f>BJ327+#REF!</f>
        <v>#REF!</v>
      </c>
      <c r="BK326" s="999">
        <v>1</v>
      </c>
      <c r="BL326" s="1000" t="e">
        <f>AZ326</f>
        <v>#REF!</v>
      </c>
      <c r="BM326" s="994" t="e">
        <f>BN326+BO326</f>
        <v>#REF!</v>
      </c>
      <c r="BN326" s="994">
        <f>BI326</f>
        <v>20000</v>
      </c>
      <c r="BO326" s="994" t="e">
        <f>BO327+#REF!</f>
        <v>#REF!</v>
      </c>
      <c r="BP326" s="994" t="e">
        <f>BQ326+BR326</f>
        <v>#REF!</v>
      </c>
      <c r="BQ326" s="994">
        <v>0</v>
      </c>
      <c r="BR326" s="994" t="e">
        <f>BR327+#REF!</f>
        <v>#REF!</v>
      </c>
      <c r="BS326" s="994" t="e">
        <f>BT326+BU326</f>
        <v>#REF!</v>
      </c>
      <c r="BT326" s="994">
        <v>0</v>
      </c>
      <c r="BU326" s="994" t="e">
        <f>BU327+#REF!</f>
        <v>#REF!</v>
      </c>
      <c r="BV326" s="994" t="e">
        <f>BW326+BX326</f>
        <v>#REF!</v>
      </c>
      <c r="BW326" s="994">
        <v>20000.400000000001</v>
      </c>
      <c r="BX326" s="994" t="e">
        <f>BX327+#REF!</f>
        <v>#REF!</v>
      </c>
      <c r="BY326" s="994" t="e">
        <f>BZ326+CA326</f>
        <v>#REF!</v>
      </c>
      <c r="BZ326" s="994">
        <f>CC326-BI326</f>
        <v>0</v>
      </c>
      <c r="CA326" s="994" t="e">
        <f>CA327+#REF!</f>
        <v>#REF!</v>
      </c>
      <c r="CB326" s="994" t="e">
        <f>CC326+CD326</f>
        <v>#REF!</v>
      </c>
      <c r="CC326" s="994">
        <f>BI326</f>
        <v>20000</v>
      </c>
      <c r="CD326" s="994" t="e">
        <f>CD327+#REF!</f>
        <v>#REF!</v>
      </c>
      <c r="CE326" s="1000">
        <v>1</v>
      </c>
      <c r="CF326" s="1000">
        <f>BW326</f>
        <v>20000.400000000001</v>
      </c>
      <c r="CG326" s="994"/>
      <c r="CH326" s="994" t="e">
        <f>CI326+CJ326</f>
        <v>#REF!</v>
      </c>
      <c r="CI326" s="994">
        <f>'[10]2018-2019 _с лимит75и50'!DC216</f>
        <v>0</v>
      </c>
      <c r="CJ326" s="994" t="e">
        <f>CJ327+#REF!</f>
        <v>#REF!</v>
      </c>
      <c r="CK326" s="994" t="e">
        <f>CL326+CM326</f>
        <v>#REF!</v>
      </c>
      <c r="CL326" s="994" t="e">
        <f>CR326-CH326</f>
        <v>#REF!</v>
      </c>
      <c r="CM326" s="994" t="e">
        <f>CM327+#REF!</f>
        <v>#REF!</v>
      </c>
      <c r="CN326" s="994" t="e">
        <f>CO326+CP326</f>
        <v>#REF!</v>
      </c>
      <c r="CO326" s="994">
        <v>0</v>
      </c>
      <c r="CP326" s="994" t="e">
        <f>CP327+#REF!</f>
        <v>#REF!</v>
      </c>
      <c r="CQ326" s="994" t="e">
        <f>CR326+CS326</f>
        <v>#REF!</v>
      </c>
      <c r="CR326" s="994">
        <f>20000</f>
        <v>20000</v>
      </c>
      <c r="CS326" s="994" t="e">
        <f>CS327+#REF!</f>
        <v>#REF!</v>
      </c>
      <c r="CT326" s="994" t="e">
        <f>CU326+CV326</f>
        <v>#REF!</v>
      </c>
      <c r="CU326" s="994" t="e">
        <f>CA326</f>
        <v>#REF!</v>
      </c>
      <c r="CV326" s="994" t="e">
        <f>CV327+#REF!</f>
        <v>#REF!</v>
      </c>
      <c r="CW326" s="994">
        <f>CX326+CY326</f>
        <v>20000</v>
      </c>
      <c r="CX326" s="994">
        <v>20000</v>
      </c>
      <c r="CY326" s="994"/>
      <c r="CZ326" s="994" t="e">
        <f>DA326+DB326</f>
        <v>#REF!</v>
      </c>
      <c r="DA326" s="994">
        <f>20000</f>
        <v>20000</v>
      </c>
      <c r="DB326" s="994" t="e">
        <f>DB327+#REF!</f>
        <v>#REF!</v>
      </c>
      <c r="DC326" s="994">
        <v>0</v>
      </c>
      <c r="DD326" s="994">
        <v>0</v>
      </c>
      <c r="DE326" s="994">
        <v>0</v>
      </c>
      <c r="DF326" s="994">
        <f>DG326</f>
        <v>-222.01892000000225</v>
      </c>
      <c r="DG326" s="994">
        <f>DJ326-CX326</f>
        <v>-222.01892000000225</v>
      </c>
      <c r="DH326" s="994"/>
      <c r="DI326" s="994">
        <f>DJ326+DK326+DL326</f>
        <v>19999.999999999996</v>
      </c>
      <c r="DJ326" s="994">
        <f>SUM(DJ327:DJ329)</f>
        <v>19777.981079999998</v>
      </c>
      <c r="DK326" s="994">
        <f>SUM(DK327:DK329)</f>
        <v>0</v>
      </c>
      <c r="DL326" s="994">
        <f>SUM(DL327:DL331)</f>
        <v>222.01892000000001</v>
      </c>
      <c r="DM326" s="994">
        <f t="shared" ref="DM326:DW326" si="899">SUM(DM327:DM329)</f>
        <v>0</v>
      </c>
      <c r="DN326" s="994">
        <f t="shared" si="899"/>
        <v>0</v>
      </c>
      <c r="DO326" s="994">
        <f t="shared" si="899"/>
        <v>0</v>
      </c>
      <c r="DP326" s="994">
        <f t="shared" si="899"/>
        <v>0</v>
      </c>
      <c r="DQ326" s="994">
        <f t="shared" si="899"/>
        <v>0</v>
      </c>
      <c r="DR326" s="994">
        <f t="shared" si="899"/>
        <v>0</v>
      </c>
      <c r="DS326" s="994">
        <f t="shared" si="899"/>
        <v>0</v>
      </c>
      <c r="DT326" s="994">
        <f t="shared" si="899"/>
        <v>0</v>
      </c>
      <c r="DU326" s="994">
        <f t="shared" si="899"/>
        <v>0</v>
      </c>
      <c r="DV326" s="994">
        <f t="shared" si="899"/>
        <v>0</v>
      </c>
      <c r="DW326" s="994">
        <f t="shared" si="899"/>
        <v>0</v>
      </c>
      <c r="DX326" s="994">
        <f>DZ326+EB326+ED326</f>
        <v>4929.5114599999997</v>
      </c>
      <c r="DY326" s="1001">
        <f>DX326/DI326</f>
        <v>0.24647557300000003</v>
      </c>
      <c r="DZ326" s="994">
        <f>SUM(DZ327:DZ332)</f>
        <v>4707.4925399999993</v>
      </c>
      <c r="EA326" s="1001">
        <f>DZ326/DJ326</f>
        <v>0.23801683907769214</v>
      </c>
      <c r="EB326" s="994">
        <v>0</v>
      </c>
      <c r="EC326" s="1001">
        <v>0</v>
      </c>
      <c r="ED326" s="994">
        <f>SUM(ED327:ED331)</f>
        <v>222.01892000000001</v>
      </c>
      <c r="EE326" s="1001">
        <f>ED326/DL326</f>
        <v>1</v>
      </c>
      <c r="EF326" s="993">
        <f>EH326+EI326+EJ326</f>
        <v>15070.488539999998</v>
      </c>
      <c r="EG326" s="1001">
        <f>EF326/DI326</f>
        <v>0.75352442700000011</v>
      </c>
      <c r="EH326" s="993">
        <f>DJ326-DZ326</f>
        <v>15070.488539999998</v>
      </c>
      <c r="EI326" s="994">
        <v>0</v>
      </c>
      <c r="EJ326" s="994">
        <f>DL326-ED326</f>
        <v>0</v>
      </c>
      <c r="EK326" s="993">
        <f>ES326+EW326</f>
        <v>4729.5114599999997</v>
      </c>
      <c r="EL326" s="1001">
        <f t="shared" ref="EL326:EL341" si="900">EK326/DI326</f>
        <v>0.23647557300000002</v>
      </c>
      <c r="EM326" s="1001" t="e">
        <f>EK326/DM326</f>
        <v>#DIV/0!</v>
      </c>
      <c r="EN326" s="1001"/>
      <c r="EO326" s="1001"/>
      <c r="EP326" s="1001"/>
      <c r="EQ326" s="1001"/>
      <c r="ER326" s="1001"/>
      <c r="ES326" s="993">
        <f>SUM(ES327:ES331)</f>
        <v>4507.4925399999993</v>
      </c>
      <c r="ET326" s="1001">
        <f>ES326/DJ326</f>
        <v>0.2279045834743007</v>
      </c>
      <c r="EU326" s="993">
        <v>0</v>
      </c>
      <c r="EV326" s="1001">
        <v>0</v>
      </c>
      <c r="EW326" s="993">
        <f>SUM(EW327:EW331)</f>
        <v>222.01892000000001</v>
      </c>
      <c r="EX326" s="1001">
        <f>EW326/DL326</f>
        <v>1</v>
      </c>
      <c r="EY326" s="994">
        <f>FA326+FB326+FC326</f>
        <v>15070.488539999998</v>
      </c>
      <c r="EZ326" s="1001">
        <f>EY326/DI326</f>
        <v>0.75352442700000011</v>
      </c>
      <c r="FA326" s="994">
        <f>SUM(FA327:FA332)</f>
        <v>15070.488539999998</v>
      </c>
      <c r="FB326" s="994">
        <v>0</v>
      </c>
      <c r="FC326" s="994">
        <f>DL326-EW326</f>
        <v>0</v>
      </c>
      <c r="FD326" s="993">
        <f>FF326+FH326+FJ326</f>
        <v>4726.1781299999993</v>
      </c>
      <c r="FE326" s="1001">
        <f t="shared" ref="FE326:FE341" si="901">FD326/DI326</f>
        <v>0.2363089065</v>
      </c>
      <c r="FF326" s="993">
        <f>SUM(FF327:FF329)</f>
        <v>4507.4925399999993</v>
      </c>
      <c r="FG326" s="1001">
        <f>FF326/DJ326</f>
        <v>0.2279045834743007</v>
      </c>
      <c r="FH326" s="994">
        <v>0</v>
      </c>
      <c r="FI326" s="1002">
        <v>0</v>
      </c>
      <c r="FJ326" s="993">
        <f>SUM(FJ327:FJ331)</f>
        <v>218.68558999999999</v>
      </c>
      <c r="FK326" s="1001">
        <f>FJ326/DL326</f>
        <v>0.9849862795477069</v>
      </c>
      <c r="FL326" s="994">
        <v>0</v>
      </c>
      <c r="FM326" s="1002">
        <v>0</v>
      </c>
      <c r="FN326" s="994">
        <v>0</v>
      </c>
      <c r="FO326" s="1002">
        <v>0</v>
      </c>
      <c r="FP326" s="994">
        <v>0</v>
      </c>
      <c r="FQ326" s="1002">
        <v>0</v>
      </c>
      <c r="FR326" s="994">
        <v>0</v>
      </c>
      <c r="FS326" s="1003">
        <v>0</v>
      </c>
      <c r="FT326" s="994">
        <v>0</v>
      </c>
      <c r="FU326" s="1002">
        <v>0</v>
      </c>
      <c r="FV326" s="994">
        <v>0</v>
      </c>
      <c r="FW326" s="994">
        <v>0</v>
      </c>
      <c r="FX326" s="1002">
        <v>0</v>
      </c>
      <c r="FY326" s="994">
        <v>0</v>
      </c>
      <c r="FZ326" s="1004">
        <v>0</v>
      </c>
      <c r="GA326" s="1005" t="s">
        <v>509</v>
      </c>
      <c r="GB326" s="430"/>
      <c r="GC326" s="430"/>
      <c r="GD326" s="430"/>
      <c r="GE326" s="430"/>
      <c r="GF326" s="430"/>
      <c r="GG326" s="430"/>
    </row>
    <row r="327" spans="2:189" s="216" customFormat="1" ht="20.25" hidden="1" customHeight="1" x14ac:dyDescent="0.25">
      <c r="B327" s="1007" t="s">
        <v>94</v>
      </c>
      <c r="C327" s="1008" t="s">
        <v>510</v>
      </c>
      <c r="D327" s="1009" t="s">
        <v>511</v>
      </c>
      <c r="E327" s="1010">
        <f>F327+G327</f>
        <v>3696.0509999999999</v>
      </c>
      <c r="F327" s="1010">
        <v>2919.1757699999998</v>
      </c>
      <c r="G327" s="1010">
        <v>776.87522999999999</v>
      </c>
      <c r="H327" s="1010">
        <f>I327+J327</f>
        <v>10086.60174</v>
      </c>
      <c r="I327" s="1011">
        <f>L327-F327</f>
        <v>536.3421800000001</v>
      </c>
      <c r="J327" s="1011">
        <f>M327-G327</f>
        <v>9550.2595600000004</v>
      </c>
      <c r="K327" s="1010">
        <f>L327+M327</f>
        <v>13782.65274</v>
      </c>
      <c r="L327" s="1010">
        <f>2919.17577+536.34218</f>
        <v>3455.5179499999999</v>
      </c>
      <c r="M327" s="1010">
        <f>776.87523+9550.25956</f>
        <v>10327.13479</v>
      </c>
      <c r="N327" s="1010">
        <f>O327+P327</f>
        <v>0</v>
      </c>
      <c r="O327" s="1011">
        <f>R327-L327</f>
        <v>0</v>
      </c>
      <c r="P327" s="1011">
        <f>S327-M327</f>
        <v>0</v>
      </c>
      <c r="Q327" s="1012">
        <f>R327+S327</f>
        <v>13782.65274</v>
      </c>
      <c r="R327" s="1012">
        <f>2919.17577+536.34218</f>
        <v>3455.5179499999999</v>
      </c>
      <c r="S327" s="1012">
        <f>776.87523+9550.25956</f>
        <v>10327.13479</v>
      </c>
      <c r="T327" s="1012">
        <f>U327+V327</f>
        <v>1555</v>
      </c>
      <c r="U327" s="1012"/>
      <c r="V327" s="1012">
        <v>1555</v>
      </c>
      <c r="W327" s="1012">
        <f>X327+Y327</f>
        <v>-1555</v>
      </c>
      <c r="X327" s="1013">
        <f>AA327-U327</f>
        <v>0</v>
      </c>
      <c r="Y327" s="1013">
        <f>AB327-V327</f>
        <v>-1555</v>
      </c>
      <c r="Z327" s="1012">
        <f>AA327+AB327</f>
        <v>0</v>
      </c>
      <c r="AA327" s="1012">
        <f>'[3]2017_с остатком на торги'!$AG$206</f>
        <v>0</v>
      </c>
      <c r="AB327" s="1012">
        <v>0</v>
      </c>
      <c r="AC327" s="1012">
        <f>AD327+AE327</f>
        <v>0</v>
      </c>
      <c r="AD327" s="1012">
        <f>'[3]2017_с остатком на торги'!$AG$206</f>
        <v>0</v>
      </c>
      <c r="AE327" s="1012">
        <v>0</v>
      </c>
      <c r="AF327" s="1012">
        <f>AG327+AH327</f>
        <v>0</v>
      </c>
      <c r="AG327" s="1012">
        <f>'[3]2017_с остатком на торги'!$AG$206</f>
        <v>0</v>
      </c>
      <c r="AH327" s="1012">
        <v>0</v>
      </c>
      <c r="AI327" s="1012">
        <v>0</v>
      </c>
      <c r="AJ327" s="1012">
        <v>0</v>
      </c>
      <c r="AK327" s="1012">
        <f>Z327-AJ327</f>
        <v>0</v>
      </c>
      <c r="AL327" s="1012">
        <f>AF327-AJ327</f>
        <v>0</v>
      </c>
      <c r="AM327" s="1012"/>
      <c r="AN327" s="1012"/>
      <c r="AO327" s="1014"/>
      <c r="AP327" s="1012"/>
      <c r="AQ327" s="1012"/>
      <c r="AR327" s="1012"/>
      <c r="AS327" s="1012">
        <f>AT327+AU327</f>
        <v>0</v>
      </c>
      <c r="AT327" s="1012">
        <f>AJ327</f>
        <v>0</v>
      </c>
      <c r="AU327" s="1012"/>
      <c r="AV327" s="1012">
        <f>AW327+AX327</f>
        <v>0</v>
      </c>
      <c r="AW327" s="1013">
        <f>AZ327-AT327</f>
        <v>0</v>
      </c>
      <c r="AX327" s="1013">
        <f>BA327-AU327</f>
        <v>0</v>
      </c>
      <c r="AY327" s="1012">
        <f>AZ327+BA327</f>
        <v>0</v>
      </c>
      <c r="AZ327" s="1012">
        <f>AT327</f>
        <v>0</v>
      </c>
      <c r="BA327" s="1012"/>
      <c r="BB327" s="1012">
        <f>BC327+BD327</f>
        <v>0</v>
      </c>
      <c r="BC327" s="1012"/>
      <c r="BD327" s="1012"/>
      <c r="BE327" s="1012">
        <f>BF327+BG327</f>
        <v>20000.400000000001</v>
      </c>
      <c r="BF327" s="1013">
        <f>BW327-BC327</f>
        <v>20000.400000000001</v>
      </c>
      <c r="BG327" s="1013">
        <f>BX327-BD327</f>
        <v>0</v>
      </c>
      <c r="BH327" s="1012">
        <f>BI327+BJ327</f>
        <v>0</v>
      </c>
      <c r="BI327" s="1012">
        <f>BC327</f>
        <v>0</v>
      </c>
      <c r="BJ327" s="1012"/>
      <c r="BK327" s="1015"/>
      <c r="BL327" s="1016"/>
      <c r="BM327" s="1016"/>
      <c r="BN327" s="1016"/>
      <c r="BO327" s="1016"/>
      <c r="BP327" s="1016"/>
      <c r="BQ327" s="1016"/>
      <c r="BR327" s="1016"/>
      <c r="BS327" s="1016"/>
      <c r="BT327" s="1016"/>
      <c r="BU327" s="1016"/>
      <c r="BV327" s="1012">
        <f>BW327+BX327</f>
        <v>20000.400000000001</v>
      </c>
      <c r="BW327" s="1012">
        <v>20000.400000000001</v>
      </c>
      <c r="BX327" s="1012">
        <v>0</v>
      </c>
      <c r="BY327" s="1012">
        <f>BZ327+CA327</f>
        <v>-0.40000000000145519</v>
      </c>
      <c r="BZ327" s="1013">
        <f>CC327-BW327</f>
        <v>-0.40000000000145519</v>
      </c>
      <c r="CA327" s="1013">
        <f>CD327-BX327</f>
        <v>0</v>
      </c>
      <c r="CB327" s="1012">
        <f>CC327+CD327</f>
        <v>20000</v>
      </c>
      <c r="CC327" s="1012">
        <v>20000</v>
      </c>
      <c r="CD327" s="1012">
        <v>0</v>
      </c>
      <c r="CE327" s="1014"/>
      <c r="CF327" s="1016"/>
      <c r="CG327" s="1012"/>
      <c r="CH327" s="1012">
        <f>CI327+CJ327</f>
        <v>-0.40000000000145519</v>
      </c>
      <c r="CI327" s="1012">
        <f>BY327</f>
        <v>-0.40000000000145519</v>
      </c>
      <c r="CJ327" s="1012"/>
      <c r="CK327" s="1012">
        <f>CL327+CM327</f>
        <v>0.40000000000145519</v>
      </c>
      <c r="CL327" s="1013">
        <f>CR327-CI327</f>
        <v>0.40000000000145519</v>
      </c>
      <c r="CM327" s="1013">
        <f>CS327-CJ327</f>
        <v>0</v>
      </c>
      <c r="CN327" s="1013"/>
      <c r="CO327" s="1013"/>
      <c r="CP327" s="1013"/>
      <c r="CQ327" s="1012">
        <f>CR327+CS327</f>
        <v>0</v>
      </c>
      <c r="CR327" s="1012">
        <f>CE327</f>
        <v>0</v>
      </c>
      <c r="CS327" s="1012"/>
      <c r="CT327" s="1012">
        <f>CU327+CV327</f>
        <v>0</v>
      </c>
      <c r="CU327" s="1012">
        <v>0</v>
      </c>
      <c r="CV327" s="1012">
        <v>0</v>
      </c>
      <c r="CW327" s="1012">
        <f>CX327+CY327</f>
        <v>0</v>
      </c>
      <c r="CX327" s="1012"/>
      <c r="CY327" s="1012"/>
      <c r="CZ327" s="1012">
        <f>DA327+DB327</f>
        <v>0.40000000000145519</v>
      </c>
      <c r="DA327" s="1012">
        <f>CK327</f>
        <v>0.40000000000145519</v>
      </c>
      <c r="DB327" s="1012"/>
      <c r="DC327" s="1012"/>
      <c r="DD327" s="1012"/>
      <c r="DE327" s="1012"/>
      <c r="DF327" s="1012"/>
      <c r="DG327" s="1012"/>
      <c r="DH327" s="1012"/>
      <c r="DI327" s="775">
        <f>DJ327+DK327+DL327</f>
        <v>6571.7199900000005</v>
      </c>
      <c r="DJ327" s="775">
        <v>6562.3866600000001</v>
      </c>
      <c r="DK327" s="1012">
        <v>0</v>
      </c>
      <c r="DL327" s="775">
        <v>9.3333300000000001</v>
      </c>
      <c r="DM327" s="1012"/>
      <c r="DN327" s="1012"/>
      <c r="DO327" s="1012"/>
      <c r="DP327" s="1012"/>
      <c r="DQ327" s="1012"/>
      <c r="DR327" s="1012"/>
      <c r="DS327" s="1012"/>
      <c r="DT327" s="1012"/>
      <c r="DU327" s="1012"/>
      <c r="DV327" s="1012"/>
      <c r="DW327" s="1012"/>
      <c r="DX327" s="775">
        <f>DZ327+ED327</f>
        <v>12.66666</v>
      </c>
      <c r="DY327" s="1017">
        <f>DX327/DI327</f>
        <v>1.9274497421184252E-3</v>
      </c>
      <c r="DZ327" s="775">
        <v>3.3333300000000001</v>
      </c>
      <c r="EA327" s="1017">
        <f>DZ327/DJ327</f>
        <v>5.0794477264160475E-4</v>
      </c>
      <c r="EB327" s="1012"/>
      <c r="EC327" s="1012"/>
      <c r="ED327" s="775">
        <f>DL327</f>
        <v>9.3333300000000001</v>
      </c>
      <c r="EE327" s="1017">
        <f>ED327/DL327</f>
        <v>1</v>
      </c>
      <c r="EF327" s="775">
        <f>EH327+EI327+EJ327</f>
        <v>-3.3333300000000001</v>
      </c>
      <c r="EG327" s="1017" t="e">
        <f>EF327/CM327</f>
        <v>#DIV/0!</v>
      </c>
      <c r="EH327" s="775">
        <f>CN327-DZ327</f>
        <v>-3.3333300000000001</v>
      </c>
      <c r="EI327" s="1012"/>
      <c r="EJ327" s="1012"/>
      <c r="EK327" s="775">
        <f>ES327+EU327+EW327</f>
        <v>12.66666</v>
      </c>
      <c r="EL327" s="1017">
        <f t="shared" si="900"/>
        <v>1.9274497421184252E-3</v>
      </c>
      <c r="EM327" s="1017"/>
      <c r="EN327" s="1017"/>
      <c r="EO327" s="1017"/>
      <c r="EP327" s="1017"/>
      <c r="EQ327" s="1017"/>
      <c r="ER327" s="1017"/>
      <c r="ES327" s="775">
        <v>3.3333300000000001</v>
      </c>
      <c r="ET327" s="1017">
        <f>ES327/DJ327</f>
        <v>5.0794477264160475E-4</v>
      </c>
      <c r="EU327" s="1012">
        <v>0</v>
      </c>
      <c r="EV327" s="1012">
        <v>0</v>
      </c>
      <c r="EW327" s="775">
        <v>9.3333300000000001</v>
      </c>
      <c r="EX327" s="1017">
        <f>EW327/DL327</f>
        <v>1</v>
      </c>
      <c r="EY327" s="775">
        <f>FA327+FB327+FC327</f>
        <v>6559.0533299999997</v>
      </c>
      <c r="EZ327" s="1017">
        <f>EY327/DI327</f>
        <v>0.99807255025788144</v>
      </c>
      <c r="FA327" s="775">
        <f>DJ327-DZ327</f>
        <v>6559.0533299999997</v>
      </c>
      <c r="FB327" s="1012"/>
      <c r="FC327" s="1012"/>
      <c r="FD327" s="775">
        <f>FF327+FH327+FJ327</f>
        <v>9.3333300000000001</v>
      </c>
      <c r="FE327" s="1017">
        <f t="shared" si="901"/>
        <v>1.4202263660354159E-3</v>
      </c>
      <c r="FF327" s="775">
        <f>ES327</f>
        <v>3.3333300000000001</v>
      </c>
      <c r="FG327" s="1017">
        <f>FF327/DJ327</f>
        <v>5.0794477264160475E-4</v>
      </c>
      <c r="FH327" s="1012">
        <v>0</v>
      </c>
      <c r="FI327" s="1017">
        <f>FH327/DL327</f>
        <v>0</v>
      </c>
      <c r="FJ327" s="775">
        <v>6</v>
      </c>
      <c r="FK327" s="1017">
        <f>FJ327/DL327</f>
        <v>0.6428573724490616</v>
      </c>
      <c r="FL327" s="1012"/>
      <c r="FM327" s="1012"/>
      <c r="FN327" s="1012"/>
      <c r="FO327" s="1012"/>
      <c r="FP327" s="1012"/>
      <c r="FQ327" s="1012"/>
      <c r="FR327" s="1012"/>
      <c r="FS327" s="1012"/>
      <c r="FT327" s="1012"/>
      <c r="FU327" s="1012"/>
      <c r="FV327" s="1012"/>
      <c r="FW327" s="1012"/>
      <c r="FX327" s="1012"/>
      <c r="FY327" s="1012"/>
      <c r="FZ327" s="1012"/>
      <c r="GA327" s="215"/>
      <c r="GB327" s="215"/>
      <c r="GC327" s="215"/>
      <c r="GD327" s="215"/>
      <c r="GE327" s="215"/>
      <c r="GF327" s="215"/>
      <c r="GG327" s="215"/>
    </row>
    <row r="328" spans="2:189" s="216" customFormat="1" ht="18" hidden="1" customHeight="1" x14ac:dyDescent="0.25">
      <c r="B328" s="1018" t="s">
        <v>95</v>
      </c>
      <c r="C328" s="384" t="s">
        <v>512</v>
      </c>
      <c r="D328" s="1019"/>
      <c r="E328" s="1020"/>
      <c r="F328" s="1020"/>
      <c r="G328" s="1020"/>
      <c r="H328" s="1020"/>
      <c r="I328" s="1021"/>
      <c r="J328" s="1021"/>
      <c r="K328" s="1020"/>
      <c r="L328" s="1020"/>
      <c r="M328" s="1020"/>
      <c r="N328" s="1020"/>
      <c r="O328" s="1021"/>
      <c r="P328" s="1021"/>
      <c r="Q328" s="1022"/>
      <c r="R328" s="1022"/>
      <c r="S328" s="1022"/>
      <c r="T328" s="1022"/>
      <c r="U328" s="1022"/>
      <c r="V328" s="1022"/>
      <c r="W328" s="1022"/>
      <c r="X328" s="1023"/>
      <c r="Y328" s="1023"/>
      <c r="Z328" s="1022"/>
      <c r="AA328" s="1022"/>
      <c r="AB328" s="1022"/>
      <c r="AC328" s="1022"/>
      <c r="AD328" s="1022"/>
      <c r="AE328" s="1022"/>
      <c r="AF328" s="1022"/>
      <c r="AG328" s="1022"/>
      <c r="AH328" s="1022"/>
      <c r="AI328" s="1022"/>
      <c r="AJ328" s="1022"/>
      <c r="AK328" s="1022"/>
      <c r="AL328" s="1022"/>
      <c r="AM328" s="1022"/>
      <c r="AN328" s="1022"/>
      <c r="AO328" s="1024"/>
      <c r="AP328" s="1022"/>
      <c r="AQ328" s="1022"/>
      <c r="AR328" s="1022"/>
      <c r="AS328" s="1022"/>
      <c r="AT328" s="1022"/>
      <c r="AU328" s="1022"/>
      <c r="AV328" s="1022"/>
      <c r="AW328" s="1023"/>
      <c r="AX328" s="1023"/>
      <c r="AY328" s="1022"/>
      <c r="AZ328" s="1022"/>
      <c r="BA328" s="1022"/>
      <c r="BB328" s="1022"/>
      <c r="BC328" s="1022"/>
      <c r="BD328" s="1022"/>
      <c r="BE328" s="1022"/>
      <c r="BF328" s="1023"/>
      <c r="BG328" s="1023"/>
      <c r="BH328" s="1022"/>
      <c r="BI328" s="1022"/>
      <c r="BJ328" s="1022"/>
      <c r="BK328" s="1025"/>
      <c r="BL328" s="1026"/>
      <c r="BM328" s="1026"/>
      <c r="BN328" s="1026"/>
      <c r="BO328" s="1026"/>
      <c r="BP328" s="1026"/>
      <c r="BQ328" s="1026"/>
      <c r="BR328" s="1026"/>
      <c r="BS328" s="1026"/>
      <c r="BT328" s="1026"/>
      <c r="BU328" s="1026"/>
      <c r="BV328" s="1022"/>
      <c r="BW328" s="1022"/>
      <c r="BX328" s="1022"/>
      <c r="BY328" s="1022"/>
      <c r="BZ328" s="1023"/>
      <c r="CA328" s="1023"/>
      <c r="CB328" s="1022"/>
      <c r="CC328" s="1022"/>
      <c r="CD328" s="1022"/>
      <c r="CE328" s="1024"/>
      <c r="CF328" s="1026"/>
      <c r="CG328" s="1022"/>
      <c r="CH328" s="1022"/>
      <c r="CI328" s="1022"/>
      <c r="CJ328" s="1022"/>
      <c r="CK328" s="1022"/>
      <c r="CL328" s="1023"/>
      <c r="CM328" s="1023"/>
      <c r="CN328" s="1023"/>
      <c r="CO328" s="1023"/>
      <c r="CP328" s="1023"/>
      <c r="CQ328" s="1022"/>
      <c r="CR328" s="1022"/>
      <c r="CS328" s="1022"/>
      <c r="CT328" s="1022"/>
      <c r="CU328" s="1022"/>
      <c r="CV328" s="1022"/>
      <c r="CW328" s="1022"/>
      <c r="CX328" s="1022"/>
      <c r="CY328" s="1022"/>
      <c r="CZ328" s="1022"/>
      <c r="DA328" s="1022"/>
      <c r="DB328" s="1022"/>
      <c r="DC328" s="1022"/>
      <c r="DD328" s="1022"/>
      <c r="DE328" s="1022"/>
      <c r="DF328" s="1022"/>
      <c r="DG328" s="1022"/>
      <c r="DH328" s="1022"/>
      <c r="DI328" s="351">
        <f t="shared" ref="DI328:DI331" si="902">DJ328+DK328+DL328</f>
        <v>9950</v>
      </c>
      <c r="DJ328" s="351">
        <v>9903.0944199999994</v>
      </c>
      <c r="DK328" s="1022">
        <v>0</v>
      </c>
      <c r="DL328" s="351">
        <v>46.90558</v>
      </c>
      <c r="DM328" s="1022"/>
      <c r="DN328" s="1022"/>
      <c r="DO328" s="1022"/>
      <c r="DP328" s="1022"/>
      <c r="DQ328" s="1022"/>
      <c r="DR328" s="1022"/>
      <c r="DS328" s="1022"/>
      <c r="DT328" s="1022"/>
      <c r="DU328" s="1022"/>
      <c r="DV328" s="1022"/>
      <c r="DW328" s="1022"/>
      <c r="DX328" s="351">
        <f t="shared" ref="DX328:DX331" si="903">DZ328</f>
        <v>2811.6592099999998</v>
      </c>
      <c r="DY328" s="393">
        <f t="shared" ref="DY328:DY341" si="904">DX328/DI328</f>
        <v>0.28257881507537685</v>
      </c>
      <c r="DZ328" s="351">
        <v>2811.6592099999998</v>
      </c>
      <c r="EA328" s="393">
        <f t="shared" ref="EA328:EA341" si="905">DZ328/DJ328</f>
        <v>0.28391723745677466</v>
      </c>
      <c r="EB328" s="1022"/>
      <c r="EC328" s="1022"/>
      <c r="ED328" s="351">
        <f>EW328</f>
        <v>46.90558</v>
      </c>
      <c r="EE328" s="393">
        <f>ED328/DL328</f>
        <v>1</v>
      </c>
      <c r="EF328" s="351">
        <f t="shared" ref="EF328:EF329" si="906">EH328+EI328+EJ328</f>
        <v>-2811.6592099999998</v>
      </c>
      <c r="EG328" s="393" t="e">
        <f>EF328/CM328</f>
        <v>#DIV/0!</v>
      </c>
      <c r="EH328" s="351">
        <f>CN328-DZ328</f>
        <v>-2811.6592099999998</v>
      </c>
      <c r="EI328" s="1022"/>
      <c r="EJ328" s="1022"/>
      <c r="EK328" s="351">
        <f t="shared" ref="EK328:EK331" si="907">ES328+EU328+EW328</f>
        <v>2858.5647899999999</v>
      </c>
      <c r="EL328" s="393">
        <f t="shared" si="900"/>
        <v>0.28729294371859293</v>
      </c>
      <c r="EM328" s="393"/>
      <c r="EN328" s="393"/>
      <c r="EO328" s="393"/>
      <c r="EP328" s="393"/>
      <c r="EQ328" s="393"/>
      <c r="ER328" s="393"/>
      <c r="ES328" s="351">
        <v>2811.6592099999998</v>
      </c>
      <c r="ET328" s="393">
        <f>ES328/DJ328</f>
        <v>0.28391723745677466</v>
      </c>
      <c r="EU328" s="1022">
        <v>0</v>
      </c>
      <c r="EV328" s="1022">
        <v>0</v>
      </c>
      <c r="EW328" s="351">
        <v>46.90558</v>
      </c>
      <c r="EX328" s="393">
        <f>EW328/DL328</f>
        <v>1</v>
      </c>
      <c r="EY328" s="351">
        <f t="shared" ref="EY328:EY341" si="908">FA328+FB328+FC328</f>
        <v>7091.4352099999996</v>
      </c>
      <c r="EZ328" s="393">
        <f>EY328/DI328</f>
        <v>0.71270705628140696</v>
      </c>
      <c r="FA328" s="775">
        <f t="shared" ref="FA328:FA331" si="909">DJ328-DZ328</f>
        <v>7091.4352099999996</v>
      </c>
      <c r="FB328" s="1022"/>
      <c r="FC328" s="1022"/>
      <c r="FD328" s="351">
        <f t="shared" ref="FD328:FD331" si="910">FF328+FH328+FJ328</f>
        <v>2858.5647899999999</v>
      </c>
      <c r="FE328" s="393">
        <f t="shared" si="901"/>
        <v>0.28729294371859293</v>
      </c>
      <c r="FF328" s="775">
        <f t="shared" ref="FF328:FF341" si="911">ES328</f>
        <v>2811.6592099999998</v>
      </c>
      <c r="FG328" s="393">
        <f>FF328/DJ328</f>
        <v>0.28391723745677466</v>
      </c>
      <c r="FH328" s="1022">
        <v>0</v>
      </c>
      <c r="FI328" s="393">
        <f>FH328/DL328</f>
        <v>0</v>
      </c>
      <c r="FJ328" s="351">
        <v>46.90558</v>
      </c>
      <c r="FK328" s="393">
        <f>FJ328/DL328</f>
        <v>1</v>
      </c>
      <c r="FL328" s="1027"/>
      <c r="FM328" s="1027"/>
      <c r="FN328" s="1027"/>
      <c r="FO328" s="1027"/>
      <c r="FP328" s="1027"/>
      <c r="FQ328" s="1027"/>
      <c r="FR328" s="1027"/>
      <c r="FS328" s="1027"/>
      <c r="FT328" s="1027"/>
      <c r="FU328" s="1027"/>
      <c r="FV328" s="1027"/>
      <c r="FW328" s="1027"/>
      <c r="FX328" s="1027"/>
      <c r="FY328" s="1027"/>
      <c r="FZ328" s="1027"/>
      <c r="GA328" s="215"/>
      <c r="GB328" s="215"/>
      <c r="GC328" s="215"/>
      <c r="GD328" s="215"/>
      <c r="GE328" s="215"/>
      <c r="GF328" s="215"/>
      <c r="GG328" s="215"/>
    </row>
    <row r="329" spans="2:189" s="216" customFormat="1" ht="18" hidden="1" customHeight="1" x14ac:dyDescent="0.25">
      <c r="B329" s="1018" t="s">
        <v>513</v>
      </c>
      <c r="C329" s="384" t="s">
        <v>514</v>
      </c>
      <c r="D329" s="1019"/>
      <c r="E329" s="1020"/>
      <c r="F329" s="1020"/>
      <c r="G329" s="1020"/>
      <c r="H329" s="1020"/>
      <c r="I329" s="1021"/>
      <c r="J329" s="1021"/>
      <c r="K329" s="1020"/>
      <c r="L329" s="1020"/>
      <c r="M329" s="1020"/>
      <c r="N329" s="1020"/>
      <c r="O329" s="1021"/>
      <c r="P329" s="1021"/>
      <c r="Q329" s="1022"/>
      <c r="R329" s="1022"/>
      <c r="S329" s="1022"/>
      <c r="T329" s="1022"/>
      <c r="U329" s="1022"/>
      <c r="V329" s="1022"/>
      <c r="W329" s="1022"/>
      <c r="X329" s="1023"/>
      <c r="Y329" s="1023"/>
      <c r="Z329" s="1022"/>
      <c r="AA329" s="1022"/>
      <c r="AB329" s="1022"/>
      <c r="AC329" s="1022"/>
      <c r="AD329" s="1022"/>
      <c r="AE329" s="1022"/>
      <c r="AF329" s="1022"/>
      <c r="AG329" s="1022"/>
      <c r="AH329" s="1022"/>
      <c r="AI329" s="1022"/>
      <c r="AJ329" s="1022"/>
      <c r="AK329" s="1022"/>
      <c r="AL329" s="1022"/>
      <c r="AM329" s="1022"/>
      <c r="AN329" s="1022"/>
      <c r="AO329" s="1024"/>
      <c r="AP329" s="1022"/>
      <c r="AQ329" s="1022"/>
      <c r="AR329" s="1022"/>
      <c r="AS329" s="1022"/>
      <c r="AT329" s="1022"/>
      <c r="AU329" s="1022"/>
      <c r="AV329" s="1022"/>
      <c r="AW329" s="1023"/>
      <c r="AX329" s="1023"/>
      <c r="AY329" s="1022"/>
      <c r="AZ329" s="1022"/>
      <c r="BA329" s="1022"/>
      <c r="BB329" s="1022"/>
      <c r="BC329" s="1022"/>
      <c r="BD329" s="1022"/>
      <c r="BE329" s="1022"/>
      <c r="BF329" s="1023"/>
      <c r="BG329" s="1023"/>
      <c r="BH329" s="1022"/>
      <c r="BI329" s="1022"/>
      <c r="BJ329" s="1022"/>
      <c r="BK329" s="1025"/>
      <c r="BL329" s="1026"/>
      <c r="BM329" s="1026"/>
      <c r="BN329" s="1026"/>
      <c r="BO329" s="1026"/>
      <c r="BP329" s="1026"/>
      <c r="BQ329" s="1026"/>
      <c r="BR329" s="1026"/>
      <c r="BS329" s="1026"/>
      <c r="BT329" s="1026"/>
      <c r="BU329" s="1026"/>
      <c r="BV329" s="1022"/>
      <c r="BW329" s="1022"/>
      <c r="BX329" s="1022"/>
      <c r="BY329" s="1022"/>
      <c r="BZ329" s="1023"/>
      <c r="CA329" s="1023"/>
      <c r="CB329" s="1022"/>
      <c r="CC329" s="1022"/>
      <c r="CD329" s="1022"/>
      <c r="CE329" s="1024"/>
      <c r="CF329" s="1026"/>
      <c r="CG329" s="1022"/>
      <c r="CH329" s="1022"/>
      <c r="CI329" s="1022"/>
      <c r="CJ329" s="1022"/>
      <c r="CK329" s="1022"/>
      <c r="CL329" s="1023"/>
      <c r="CM329" s="1023"/>
      <c r="CN329" s="1023"/>
      <c r="CO329" s="1023"/>
      <c r="CP329" s="1023"/>
      <c r="CQ329" s="1022"/>
      <c r="CR329" s="1022"/>
      <c r="CS329" s="1022"/>
      <c r="CT329" s="1022"/>
      <c r="CU329" s="1022"/>
      <c r="CV329" s="1022"/>
      <c r="CW329" s="1022"/>
      <c r="CX329" s="1022"/>
      <c r="CY329" s="1022"/>
      <c r="CZ329" s="1022"/>
      <c r="DA329" s="1022"/>
      <c r="DB329" s="1022"/>
      <c r="DC329" s="1022"/>
      <c r="DD329" s="1022"/>
      <c r="DE329" s="1022"/>
      <c r="DF329" s="1022"/>
      <c r="DG329" s="1022"/>
      <c r="DH329" s="1022"/>
      <c r="DI329" s="351">
        <f t="shared" si="902"/>
        <v>3312.5</v>
      </c>
      <c r="DJ329" s="351">
        <v>3312.5</v>
      </c>
      <c r="DK329" s="1022">
        <v>0</v>
      </c>
      <c r="DL329" s="351">
        <v>0</v>
      </c>
      <c r="DM329" s="1022"/>
      <c r="DN329" s="1022"/>
      <c r="DO329" s="1022"/>
      <c r="DP329" s="1022"/>
      <c r="DQ329" s="1022"/>
      <c r="DR329" s="1022"/>
      <c r="DS329" s="1022"/>
      <c r="DT329" s="1022"/>
      <c r="DU329" s="1022"/>
      <c r="DV329" s="1022"/>
      <c r="DW329" s="1022"/>
      <c r="DX329" s="351">
        <f t="shared" si="903"/>
        <v>1892.5</v>
      </c>
      <c r="DY329" s="393">
        <f t="shared" si="904"/>
        <v>0.57132075471698118</v>
      </c>
      <c r="DZ329" s="351">
        <v>1892.5</v>
      </c>
      <c r="EA329" s="393">
        <f t="shared" si="905"/>
        <v>0.57132075471698118</v>
      </c>
      <c r="EB329" s="1022"/>
      <c r="EC329" s="1022"/>
      <c r="ED329" s="351">
        <f t="shared" ref="ED329" si="912">EW329</f>
        <v>0</v>
      </c>
      <c r="EE329" s="393" t="e">
        <f t="shared" ref="EE329:EE331" si="913">ED329/DL329</f>
        <v>#DIV/0!</v>
      </c>
      <c r="EF329" s="351">
        <f t="shared" si="906"/>
        <v>-1892.5</v>
      </c>
      <c r="EG329" s="393" t="e">
        <f>EF329/CM329</f>
        <v>#DIV/0!</v>
      </c>
      <c r="EH329" s="351">
        <f>CN329-DZ329</f>
        <v>-1892.5</v>
      </c>
      <c r="EI329" s="1022"/>
      <c r="EJ329" s="1022"/>
      <c r="EK329" s="351">
        <f t="shared" si="907"/>
        <v>1692.5</v>
      </c>
      <c r="EL329" s="393">
        <f t="shared" si="900"/>
        <v>0.51094339622641505</v>
      </c>
      <c r="EM329" s="393"/>
      <c r="EN329" s="393"/>
      <c r="EO329" s="393"/>
      <c r="EP329" s="393"/>
      <c r="EQ329" s="393"/>
      <c r="ER329" s="393"/>
      <c r="ES329" s="351">
        <v>1692.5</v>
      </c>
      <c r="ET329" s="393">
        <f>ES329/DJ329</f>
        <v>0.51094339622641505</v>
      </c>
      <c r="EU329" s="1022">
        <v>0</v>
      </c>
      <c r="EV329" s="1022">
        <v>0</v>
      </c>
      <c r="EW329" s="351">
        <v>0</v>
      </c>
      <c r="EX329" s="393">
        <v>0</v>
      </c>
      <c r="EY329" s="351">
        <f t="shared" si="908"/>
        <v>1420</v>
      </c>
      <c r="EZ329" s="393">
        <f>EY329/DI329</f>
        <v>0.42867924528301887</v>
      </c>
      <c r="FA329" s="775">
        <f t="shared" si="909"/>
        <v>1420</v>
      </c>
      <c r="FB329" s="1022"/>
      <c r="FC329" s="1022"/>
      <c r="FD329" s="351">
        <f t="shared" si="910"/>
        <v>1692.5</v>
      </c>
      <c r="FE329" s="393">
        <f t="shared" si="901"/>
        <v>0.51094339622641505</v>
      </c>
      <c r="FF329" s="775">
        <f t="shared" si="911"/>
        <v>1692.5</v>
      </c>
      <c r="FG329" s="393">
        <f>FF329/DJ329</f>
        <v>0.51094339622641505</v>
      </c>
      <c r="FH329" s="1022">
        <v>0</v>
      </c>
      <c r="FI329" s="393">
        <v>0</v>
      </c>
      <c r="FJ329" s="351">
        <v>0</v>
      </c>
      <c r="FK329" s="393">
        <v>0</v>
      </c>
      <c r="FL329" s="1027"/>
      <c r="FM329" s="1027"/>
      <c r="FN329" s="1027"/>
      <c r="FO329" s="1027"/>
      <c r="FP329" s="1027"/>
      <c r="FQ329" s="1027"/>
      <c r="FR329" s="1027"/>
      <c r="FS329" s="1027"/>
      <c r="FT329" s="1027"/>
      <c r="FU329" s="1027"/>
      <c r="FV329" s="1027"/>
      <c r="FW329" s="1027"/>
      <c r="FX329" s="1027"/>
      <c r="FY329" s="1027"/>
      <c r="FZ329" s="1027"/>
      <c r="GA329" s="215"/>
      <c r="GB329" s="215"/>
      <c r="GC329" s="215"/>
      <c r="GD329" s="215"/>
      <c r="GE329" s="215"/>
      <c r="GF329" s="215"/>
      <c r="GG329" s="215"/>
    </row>
    <row r="330" spans="2:189" s="216" customFormat="1" ht="18" hidden="1" customHeight="1" x14ac:dyDescent="0.25">
      <c r="B330" s="1018" t="s">
        <v>515</v>
      </c>
      <c r="C330" s="384" t="s">
        <v>516</v>
      </c>
      <c r="D330" s="1019"/>
      <c r="E330" s="1020"/>
      <c r="F330" s="1020"/>
      <c r="G330" s="1020"/>
      <c r="H330" s="1020"/>
      <c r="I330" s="1021"/>
      <c r="J330" s="1021"/>
      <c r="K330" s="1020"/>
      <c r="L330" s="1020"/>
      <c r="M330" s="1020"/>
      <c r="N330" s="1020"/>
      <c r="O330" s="1021"/>
      <c r="P330" s="1021"/>
      <c r="Q330" s="1022"/>
      <c r="R330" s="1022"/>
      <c r="S330" s="1022"/>
      <c r="T330" s="1022"/>
      <c r="U330" s="1022"/>
      <c r="V330" s="1022"/>
      <c r="W330" s="1022"/>
      <c r="X330" s="1023"/>
      <c r="Y330" s="1023"/>
      <c r="Z330" s="1022"/>
      <c r="AA330" s="1022"/>
      <c r="AB330" s="1022"/>
      <c r="AC330" s="1022"/>
      <c r="AD330" s="1022"/>
      <c r="AE330" s="1022"/>
      <c r="AF330" s="1022"/>
      <c r="AG330" s="1022"/>
      <c r="AH330" s="1022"/>
      <c r="AI330" s="1022"/>
      <c r="AJ330" s="1022"/>
      <c r="AK330" s="1022"/>
      <c r="AL330" s="1022"/>
      <c r="AM330" s="1022"/>
      <c r="AN330" s="1022"/>
      <c r="AO330" s="1024"/>
      <c r="AP330" s="1022"/>
      <c r="AQ330" s="1022"/>
      <c r="AR330" s="1022"/>
      <c r="AS330" s="1022"/>
      <c r="AT330" s="1022"/>
      <c r="AU330" s="1022"/>
      <c r="AV330" s="1022"/>
      <c r="AW330" s="1023"/>
      <c r="AX330" s="1023"/>
      <c r="AY330" s="1022"/>
      <c r="AZ330" s="1022"/>
      <c r="BA330" s="1022"/>
      <c r="BB330" s="1022"/>
      <c r="BC330" s="1022"/>
      <c r="BD330" s="1022"/>
      <c r="BE330" s="1022"/>
      <c r="BF330" s="1023"/>
      <c r="BG330" s="1023"/>
      <c r="BH330" s="1022"/>
      <c r="BI330" s="1022"/>
      <c r="BJ330" s="1022"/>
      <c r="BK330" s="1025"/>
      <c r="BL330" s="1026"/>
      <c r="BM330" s="1026"/>
      <c r="BN330" s="1026"/>
      <c r="BO330" s="1026"/>
      <c r="BP330" s="1026"/>
      <c r="BQ330" s="1026"/>
      <c r="BR330" s="1026"/>
      <c r="BS330" s="1026"/>
      <c r="BT330" s="1026"/>
      <c r="BU330" s="1026"/>
      <c r="BV330" s="1022"/>
      <c r="BW330" s="1022"/>
      <c r="BX330" s="1022"/>
      <c r="BY330" s="1022"/>
      <c r="BZ330" s="1023"/>
      <c r="CA330" s="1023"/>
      <c r="CB330" s="1022"/>
      <c r="CC330" s="1022"/>
      <c r="CD330" s="1022"/>
      <c r="CE330" s="1024"/>
      <c r="CF330" s="1026"/>
      <c r="CG330" s="1022"/>
      <c r="CH330" s="1022"/>
      <c r="CI330" s="1022"/>
      <c r="CJ330" s="1022"/>
      <c r="CK330" s="1022"/>
      <c r="CL330" s="1023"/>
      <c r="CM330" s="1023"/>
      <c r="CN330" s="1023"/>
      <c r="CO330" s="1023"/>
      <c r="CP330" s="1023"/>
      <c r="CQ330" s="1022"/>
      <c r="CR330" s="1022"/>
      <c r="CS330" s="1022"/>
      <c r="CT330" s="1022"/>
      <c r="CU330" s="1022"/>
      <c r="CV330" s="1022"/>
      <c r="CW330" s="1022"/>
      <c r="CX330" s="1022"/>
      <c r="CY330" s="1022"/>
      <c r="CZ330" s="1022"/>
      <c r="DA330" s="1022"/>
      <c r="DB330" s="1022"/>
      <c r="DC330" s="1022"/>
      <c r="DD330" s="1022"/>
      <c r="DE330" s="1022"/>
      <c r="DF330" s="1022"/>
      <c r="DG330" s="1022"/>
      <c r="DH330" s="1022"/>
      <c r="DI330" s="351">
        <f t="shared" si="902"/>
        <v>2.53037</v>
      </c>
      <c r="DJ330" s="351">
        <v>0</v>
      </c>
      <c r="DK330" s="1022">
        <v>0</v>
      </c>
      <c r="DL330" s="351">
        <v>2.53037</v>
      </c>
      <c r="DM330" s="1022"/>
      <c r="DN330" s="1022"/>
      <c r="DO330" s="1022"/>
      <c r="DP330" s="1022"/>
      <c r="DQ330" s="1022"/>
      <c r="DR330" s="1022"/>
      <c r="DS330" s="1022"/>
      <c r="DT330" s="1022"/>
      <c r="DU330" s="1022"/>
      <c r="DV330" s="1022"/>
      <c r="DW330" s="1022"/>
      <c r="DX330" s="351">
        <f t="shared" si="903"/>
        <v>0</v>
      </c>
      <c r="DY330" s="393">
        <f t="shared" si="904"/>
        <v>0</v>
      </c>
      <c r="DZ330" s="351"/>
      <c r="EA330" s="393" t="e">
        <f t="shared" si="905"/>
        <v>#DIV/0!</v>
      </c>
      <c r="EB330" s="1022"/>
      <c r="EC330" s="1022"/>
      <c r="ED330" s="351">
        <v>2.53037</v>
      </c>
      <c r="EE330" s="393">
        <f t="shared" si="913"/>
        <v>1</v>
      </c>
      <c r="EF330" s="351"/>
      <c r="EG330" s="393"/>
      <c r="EH330" s="351"/>
      <c r="EI330" s="1022"/>
      <c r="EJ330" s="1022"/>
      <c r="EK330" s="351">
        <f t="shared" si="907"/>
        <v>2.53037</v>
      </c>
      <c r="EL330" s="393">
        <f t="shared" si="900"/>
        <v>1</v>
      </c>
      <c r="EM330" s="393"/>
      <c r="EN330" s="393"/>
      <c r="EO330" s="393"/>
      <c r="EP330" s="393"/>
      <c r="EQ330" s="393"/>
      <c r="ER330" s="393"/>
      <c r="ES330" s="351">
        <f>DZ330</f>
        <v>0</v>
      </c>
      <c r="ET330" s="393">
        <v>0</v>
      </c>
      <c r="EU330" s="1022">
        <v>0</v>
      </c>
      <c r="EV330" s="1022">
        <v>0</v>
      </c>
      <c r="EW330" s="351">
        <v>2.53037</v>
      </c>
      <c r="EX330" s="393">
        <f t="shared" ref="EX330:EX341" si="914">EW330/DL330</f>
        <v>1</v>
      </c>
      <c r="EY330" s="351"/>
      <c r="EZ330" s="393"/>
      <c r="FA330" s="775">
        <f t="shared" si="909"/>
        <v>0</v>
      </c>
      <c r="FB330" s="1022"/>
      <c r="FC330" s="1022"/>
      <c r="FD330" s="351">
        <f t="shared" si="910"/>
        <v>2.53037</v>
      </c>
      <c r="FE330" s="393">
        <f t="shared" si="901"/>
        <v>1</v>
      </c>
      <c r="FF330" s="775">
        <f t="shared" si="911"/>
        <v>0</v>
      </c>
      <c r="FG330" s="393">
        <v>0</v>
      </c>
      <c r="FH330" s="1022">
        <v>0</v>
      </c>
      <c r="FI330" s="393">
        <f>FH330/DL330</f>
        <v>0</v>
      </c>
      <c r="FJ330" s="351">
        <v>2.53037</v>
      </c>
      <c r="FK330" s="393">
        <f>FJ330/DL330</f>
        <v>1</v>
      </c>
      <c r="FL330" s="1027"/>
      <c r="FM330" s="1027"/>
      <c r="FN330" s="1027"/>
      <c r="FO330" s="1027"/>
      <c r="FP330" s="1027"/>
      <c r="FQ330" s="1027"/>
      <c r="FR330" s="1027"/>
      <c r="FS330" s="1027"/>
      <c r="FT330" s="1027"/>
      <c r="FU330" s="1027"/>
      <c r="FV330" s="1027"/>
      <c r="FW330" s="1027"/>
      <c r="FX330" s="1027"/>
      <c r="FY330" s="1027"/>
      <c r="FZ330" s="1027"/>
      <c r="GA330" s="215"/>
      <c r="GB330" s="215"/>
      <c r="GC330" s="215"/>
      <c r="GD330" s="215"/>
      <c r="GE330" s="215"/>
      <c r="GF330" s="215"/>
      <c r="GG330" s="215"/>
    </row>
    <row r="331" spans="2:189" s="216" customFormat="1" ht="18" hidden="1" customHeight="1" thickBot="1" x14ac:dyDescent="0.3">
      <c r="B331" s="1018" t="s">
        <v>517</v>
      </c>
      <c r="C331" s="384" t="s">
        <v>518</v>
      </c>
      <c r="D331" s="1019"/>
      <c r="E331" s="1020"/>
      <c r="F331" s="1020"/>
      <c r="G331" s="1020"/>
      <c r="H331" s="1020"/>
      <c r="I331" s="1021"/>
      <c r="J331" s="1021"/>
      <c r="K331" s="1020"/>
      <c r="L331" s="1020"/>
      <c r="M331" s="1020"/>
      <c r="N331" s="1020"/>
      <c r="O331" s="1021"/>
      <c r="P331" s="1021"/>
      <c r="Q331" s="1022"/>
      <c r="R331" s="1022"/>
      <c r="S331" s="1022"/>
      <c r="T331" s="1022"/>
      <c r="U331" s="1022"/>
      <c r="V331" s="1022"/>
      <c r="W331" s="1022"/>
      <c r="X331" s="1023"/>
      <c r="Y331" s="1023"/>
      <c r="Z331" s="1022"/>
      <c r="AA331" s="1022"/>
      <c r="AB331" s="1022"/>
      <c r="AC331" s="1022"/>
      <c r="AD331" s="1022"/>
      <c r="AE331" s="1022"/>
      <c r="AF331" s="1022"/>
      <c r="AG331" s="1022"/>
      <c r="AH331" s="1022"/>
      <c r="AI331" s="1022"/>
      <c r="AJ331" s="1022"/>
      <c r="AK331" s="1022"/>
      <c r="AL331" s="1022"/>
      <c r="AM331" s="1022"/>
      <c r="AN331" s="1022"/>
      <c r="AO331" s="1024"/>
      <c r="AP331" s="1022"/>
      <c r="AQ331" s="1022"/>
      <c r="AR331" s="1022"/>
      <c r="AS331" s="1022"/>
      <c r="AT331" s="1022"/>
      <c r="AU331" s="1022"/>
      <c r="AV331" s="1022"/>
      <c r="AW331" s="1023"/>
      <c r="AX331" s="1023"/>
      <c r="AY331" s="1022"/>
      <c r="AZ331" s="1022"/>
      <c r="BA331" s="1022"/>
      <c r="BB331" s="1022"/>
      <c r="BC331" s="1022"/>
      <c r="BD331" s="1022"/>
      <c r="BE331" s="1022"/>
      <c r="BF331" s="1023"/>
      <c r="BG331" s="1023"/>
      <c r="BH331" s="1022"/>
      <c r="BI331" s="1022"/>
      <c r="BJ331" s="1022"/>
      <c r="BK331" s="1025"/>
      <c r="BL331" s="1026"/>
      <c r="BM331" s="1026"/>
      <c r="BN331" s="1026"/>
      <c r="BO331" s="1026"/>
      <c r="BP331" s="1026"/>
      <c r="BQ331" s="1026"/>
      <c r="BR331" s="1026"/>
      <c r="BS331" s="1026"/>
      <c r="BT331" s="1026"/>
      <c r="BU331" s="1026"/>
      <c r="BV331" s="1022"/>
      <c r="BW331" s="1022"/>
      <c r="BX331" s="1022"/>
      <c r="BY331" s="1022"/>
      <c r="BZ331" s="1023"/>
      <c r="CA331" s="1023"/>
      <c r="CB331" s="1022"/>
      <c r="CC331" s="1022"/>
      <c r="CD331" s="1022"/>
      <c r="CE331" s="1024"/>
      <c r="CF331" s="1026"/>
      <c r="CG331" s="1022"/>
      <c r="CH331" s="1022"/>
      <c r="CI331" s="1022"/>
      <c r="CJ331" s="1022"/>
      <c r="CK331" s="1022"/>
      <c r="CL331" s="1023"/>
      <c r="CM331" s="1023"/>
      <c r="CN331" s="1023"/>
      <c r="CO331" s="1023"/>
      <c r="CP331" s="1023"/>
      <c r="CQ331" s="1022"/>
      <c r="CR331" s="1022"/>
      <c r="CS331" s="1022"/>
      <c r="CT331" s="1022"/>
      <c r="CU331" s="1022"/>
      <c r="CV331" s="1022"/>
      <c r="CW331" s="1022"/>
      <c r="CX331" s="1022"/>
      <c r="CY331" s="1022"/>
      <c r="CZ331" s="1022"/>
      <c r="DA331" s="1022"/>
      <c r="DB331" s="1022"/>
      <c r="DC331" s="1022"/>
      <c r="DD331" s="1022"/>
      <c r="DE331" s="1022"/>
      <c r="DF331" s="1022"/>
      <c r="DG331" s="1022"/>
      <c r="DH331" s="1022"/>
      <c r="DI331" s="351">
        <f t="shared" si="902"/>
        <v>163.24964</v>
      </c>
      <c r="DJ331" s="351">
        <v>0</v>
      </c>
      <c r="DK331" s="1022">
        <v>0</v>
      </c>
      <c r="DL331" s="351">
        <v>163.24964</v>
      </c>
      <c r="DM331" s="1022"/>
      <c r="DN331" s="1022"/>
      <c r="DO331" s="1022"/>
      <c r="DP331" s="1022"/>
      <c r="DQ331" s="1022"/>
      <c r="DR331" s="1022"/>
      <c r="DS331" s="1022"/>
      <c r="DT331" s="1022"/>
      <c r="DU331" s="1022"/>
      <c r="DV331" s="1022"/>
      <c r="DW331" s="1022"/>
      <c r="DX331" s="351">
        <f t="shared" si="903"/>
        <v>0</v>
      </c>
      <c r="DY331" s="393">
        <f t="shared" si="904"/>
        <v>0</v>
      </c>
      <c r="DZ331" s="351">
        <f t="shared" ref="DZ331:DZ341" si="915">ES331</f>
        <v>0</v>
      </c>
      <c r="EA331" s="393" t="e">
        <f t="shared" si="905"/>
        <v>#DIV/0!</v>
      </c>
      <c r="EB331" s="1022"/>
      <c r="EC331" s="1022"/>
      <c r="ED331" s="351">
        <v>163.24964</v>
      </c>
      <c r="EE331" s="393">
        <f t="shared" si="913"/>
        <v>1</v>
      </c>
      <c r="EF331" s="351">
        <f t="shared" ref="EF331:EF341" si="916">EH331+EI331+EJ331</f>
        <v>0</v>
      </c>
      <c r="EG331" s="393" t="e">
        <f t="shared" ref="EG331:EG341" si="917">EF331/CM331</f>
        <v>#DIV/0!</v>
      </c>
      <c r="EH331" s="351">
        <f t="shared" ref="EH331:EH341" si="918">CN331-DZ331</f>
        <v>0</v>
      </c>
      <c r="EI331" s="1022"/>
      <c r="EJ331" s="1022"/>
      <c r="EK331" s="351">
        <f t="shared" si="907"/>
        <v>163.24964</v>
      </c>
      <c r="EL331" s="393">
        <f t="shared" si="900"/>
        <v>1</v>
      </c>
      <c r="EM331" s="393"/>
      <c r="EN331" s="393"/>
      <c r="EO331" s="393"/>
      <c r="EP331" s="393"/>
      <c r="EQ331" s="393"/>
      <c r="ER331" s="393"/>
      <c r="ES331" s="351">
        <v>0</v>
      </c>
      <c r="ET331" s="393">
        <v>0</v>
      </c>
      <c r="EU331" s="1022">
        <v>0</v>
      </c>
      <c r="EV331" s="1022">
        <v>0</v>
      </c>
      <c r="EW331" s="351">
        <v>163.24964</v>
      </c>
      <c r="EX331" s="393">
        <f t="shared" si="914"/>
        <v>1</v>
      </c>
      <c r="EY331" s="351">
        <f t="shared" ref="EY331" si="919">FA331+FB331+FC331</f>
        <v>0</v>
      </c>
      <c r="EZ331" s="393">
        <f t="shared" ref="EZ331:EZ341" si="920">EY331/DI331</f>
        <v>0</v>
      </c>
      <c r="FA331" s="775">
        <f t="shared" si="909"/>
        <v>0</v>
      </c>
      <c r="FB331" s="1022"/>
      <c r="FC331" s="1022"/>
      <c r="FD331" s="351">
        <f t="shared" si="910"/>
        <v>163.24964</v>
      </c>
      <c r="FE331" s="393">
        <f t="shared" si="901"/>
        <v>1</v>
      </c>
      <c r="FF331" s="775">
        <f t="shared" si="911"/>
        <v>0</v>
      </c>
      <c r="FG331" s="393">
        <v>0</v>
      </c>
      <c r="FH331" s="1022">
        <v>0</v>
      </c>
      <c r="FI331" s="393">
        <f>FH331/DL331</f>
        <v>0</v>
      </c>
      <c r="FJ331" s="351">
        <v>163.24964</v>
      </c>
      <c r="FK331" s="393">
        <f>FJ331/DL331</f>
        <v>1</v>
      </c>
      <c r="FL331" s="1027"/>
      <c r="FM331" s="1027"/>
      <c r="FN331" s="1027"/>
      <c r="FO331" s="1027"/>
      <c r="FP331" s="1027"/>
      <c r="FQ331" s="1027"/>
      <c r="FR331" s="1027"/>
      <c r="FS331" s="1027"/>
      <c r="FT331" s="1027"/>
      <c r="FU331" s="1027"/>
      <c r="FV331" s="1027"/>
      <c r="FW331" s="1027"/>
      <c r="FX331" s="1027"/>
      <c r="FY331" s="1027"/>
      <c r="FZ331" s="1027"/>
      <c r="GA331" s="215"/>
      <c r="GB331" s="215"/>
      <c r="GC331" s="215"/>
      <c r="GD331" s="215"/>
      <c r="GE331" s="215"/>
      <c r="GF331" s="215"/>
      <c r="GG331" s="215"/>
    </row>
    <row r="332" spans="2:189" s="216" customFormat="1" ht="92.25" hidden="1" customHeight="1" thickBot="1" x14ac:dyDescent="0.3">
      <c r="B332" s="1028" t="s">
        <v>87</v>
      </c>
      <c r="C332" s="1134" t="s">
        <v>519</v>
      </c>
      <c r="D332" s="1135"/>
      <c r="E332" s="1029"/>
      <c r="F332" s="1029"/>
      <c r="G332" s="1029"/>
      <c r="H332" s="1029"/>
      <c r="I332" s="1030"/>
      <c r="J332" s="1030"/>
      <c r="K332" s="1029"/>
      <c r="L332" s="1029"/>
      <c r="M332" s="1029"/>
      <c r="N332" s="1029"/>
      <c r="O332" s="1030"/>
      <c r="P332" s="1030"/>
      <c r="Q332" s="1031"/>
      <c r="R332" s="1031"/>
      <c r="S332" s="1031"/>
      <c r="T332" s="1031"/>
      <c r="U332" s="1031"/>
      <c r="V332" s="1031"/>
      <c r="W332" s="1031"/>
      <c r="X332" s="1032"/>
      <c r="Y332" s="1032"/>
      <c r="Z332" s="1031"/>
      <c r="AA332" s="1031"/>
      <c r="AB332" s="1031"/>
      <c r="AC332" s="1031"/>
      <c r="AD332" s="1031"/>
      <c r="AE332" s="1031"/>
      <c r="AF332" s="1031"/>
      <c r="AG332" s="1031"/>
      <c r="AH332" s="1031"/>
      <c r="AI332" s="1031"/>
      <c r="AJ332" s="1031"/>
      <c r="AK332" s="1031"/>
      <c r="AL332" s="1031"/>
      <c r="AM332" s="1031"/>
      <c r="AN332" s="1031"/>
      <c r="AO332" s="1033"/>
      <c r="AP332" s="1031"/>
      <c r="AQ332" s="1031"/>
      <c r="AR332" s="1031"/>
      <c r="AS332" s="1031"/>
      <c r="AT332" s="1031"/>
      <c r="AU332" s="1031"/>
      <c r="AV332" s="1031"/>
      <c r="AW332" s="1032"/>
      <c r="AX332" s="1032"/>
      <c r="AY332" s="1031"/>
      <c r="AZ332" s="1031"/>
      <c r="BA332" s="1031"/>
      <c r="BB332" s="1031"/>
      <c r="BC332" s="1031"/>
      <c r="BD332" s="1031"/>
      <c r="BE332" s="1031"/>
      <c r="BF332" s="1032"/>
      <c r="BG332" s="1032"/>
      <c r="BH332" s="1031"/>
      <c r="BI332" s="1031"/>
      <c r="BJ332" s="1031"/>
      <c r="BK332" s="1034"/>
      <c r="BL332" s="1035"/>
      <c r="BM332" s="1035"/>
      <c r="BN332" s="1035"/>
      <c r="BO332" s="1035"/>
      <c r="BP332" s="1035"/>
      <c r="BQ332" s="1035"/>
      <c r="BR332" s="1035"/>
      <c r="BS332" s="1035"/>
      <c r="BT332" s="1035"/>
      <c r="BU332" s="1035"/>
      <c r="BV332" s="1031"/>
      <c r="BW332" s="1031"/>
      <c r="BX332" s="1031"/>
      <c r="BY332" s="1031"/>
      <c r="BZ332" s="1032"/>
      <c r="CA332" s="1032"/>
      <c r="CB332" s="1031"/>
      <c r="CC332" s="1031"/>
      <c r="CD332" s="1036"/>
      <c r="CE332" s="1033"/>
      <c r="CF332" s="1037"/>
      <c r="CG332" s="1031"/>
      <c r="CH332" s="1031"/>
      <c r="CI332" s="1031"/>
      <c r="CJ332" s="1031"/>
      <c r="CK332" s="1031"/>
      <c r="CL332" s="1032"/>
      <c r="CM332" s="1032"/>
      <c r="CN332" s="1032"/>
      <c r="CO332" s="1032"/>
      <c r="CP332" s="1032"/>
      <c r="CQ332" s="1031"/>
      <c r="CR332" s="1031"/>
      <c r="CS332" s="1031"/>
      <c r="CT332" s="1031"/>
      <c r="CU332" s="1031"/>
      <c r="CV332" s="1036"/>
      <c r="CW332" s="1038">
        <f>CX332</f>
        <v>248442.4</v>
      </c>
      <c r="CX332" s="1038">
        <v>248442.4</v>
      </c>
      <c r="CY332" s="1036"/>
      <c r="CZ332" s="1031"/>
      <c r="DA332" s="1031"/>
      <c r="DB332" s="1031"/>
      <c r="DC332" s="1031"/>
      <c r="DD332" s="1031"/>
      <c r="DE332" s="1031"/>
      <c r="DF332" s="1038">
        <f>DG332</f>
        <v>-248442.4</v>
      </c>
      <c r="DG332" s="1038">
        <f>DJ332-CX332</f>
        <v>-248442.4</v>
      </c>
      <c r="DH332" s="1036"/>
      <c r="DI332" s="1038">
        <f>DJ332</f>
        <v>0</v>
      </c>
      <c r="DJ332" s="1038">
        <v>0</v>
      </c>
      <c r="DK332" s="1039"/>
      <c r="DL332" s="1036"/>
      <c r="DM332" s="1036"/>
      <c r="DN332" s="1036"/>
      <c r="DO332" s="1036"/>
      <c r="DP332" s="1036"/>
      <c r="DQ332" s="1036"/>
      <c r="DR332" s="1036"/>
      <c r="DS332" s="1036"/>
      <c r="DT332" s="1036"/>
      <c r="DU332" s="1036"/>
      <c r="DV332" s="1036"/>
      <c r="DW332" s="1036"/>
      <c r="DX332" s="1031"/>
      <c r="DY332" s="393" t="e">
        <f t="shared" si="904"/>
        <v>#DIV/0!</v>
      </c>
      <c r="DZ332" s="351">
        <f t="shared" si="915"/>
        <v>0</v>
      </c>
      <c r="EA332" s="393" t="e">
        <f t="shared" si="905"/>
        <v>#DIV/0!</v>
      </c>
      <c r="EB332" s="1036"/>
      <c r="EC332" s="1036"/>
      <c r="ED332" s="1036"/>
      <c r="EE332" s="1036"/>
      <c r="EF332" s="1022">
        <f t="shared" si="916"/>
        <v>0</v>
      </c>
      <c r="EG332" s="1040" t="e">
        <f t="shared" si="917"/>
        <v>#DIV/0!</v>
      </c>
      <c r="EH332" s="1022">
        <f t="shared" si="918"/>
        <v>0</v>
      </c>
      <c r="EI332" s="1031"/>
      <c r="EJ332" s="1031"/>
      <c r="EK332" s="1031"/>
      <c r="EL332" s="393" t="e">
        <f t="shared" si="900"/>
        <v>#DIV/0!</v>
      </c>
      <c r="EM332" s="1031"/>
      <c r="EN332" s="1031"/>
      <c r="EO332" s="1031"/>
      <c r="EP332" s="1031"/>
      <c r="EQ332" s="1031"/>
      <c r="ER332" s="1031"/>
      <c r="ES332" s="1031"/>
      <c r="ET332" s="393" t="e">
        <f t="shared" ref="ET332:ET341" si="921">ES332/DJ332</f>
        <v>#DIV/0!</v>
      </c>
      <c r="EU332" s="1036"/>
      <c r="EV332" s="1036"/>
      <c r="EW332" s="1036"/>
      <c r="EX332" s="393" t="e">
        <f t="shared" si="914"/>
        <v>#DIV/0!</v>
      </c>
      <c r="EY332" s="1022">
        <f t="shared" si="908"/>
        <v>0</v>
      </c>
      <c r="EZ332" s="1040" t="e">
        <f t="shared" si="920"/>
        <v>#DIV/0!</v>
      </c>
      <c r="FA332" s="1022">
        <f t="shared" ref="FA332:FA341" si="922">DJ332-ES332</f>
        <v>0</v>
      </c>
      <c r="FB332" s="1031"/>
      <c r="FC332" s="1031"/>
      <c r="FD332" s="1031"/>
      <c r="FE332" s="1041" t="e">
        <f t="shared" si="901"/>
        <v>#DIV/0!</v>
      </c>
      <c r="FF332" s="775">
        <f t="shared" si="911"/>
        <v>0</v>
      </c>
      <c r="FG332" s="393" t="e">
        <f t="shared" ref="FG332:FG341" si="923">FF332/DJ332</f>
        <v>#DIV/0!</v>
      </c>
      <c r="FH332" s="1036"/>
      <c r="FI332" s="1036"/>
      <c r="FJ332" s="1022">
        <f t="shared" ref="FJ332:FJ341" si="924">EW332</f>
        <v>0</v>
      </c>
      <c r="FK332" s="1036"/>
      <c r="FL332" s="1042"/>
      <c r="FM332" s="1042"/>
      <c r="FN332" s="1042"/>
      <c r="FO332" s="1043"/>
      <c r="FP332" s="1043"/>
      <c r="FQ332" s="1043"/>
      <c r="FR332" s="1043"/>
      <c r="FS332" s="1043"/>
      <c r="FT332" s="1042"/>
      <c r="FU332" s="1042"/>
      <c r="FV332" s="1042"/>
      <c r="FW332" s="1043"/>
      <c r="FX332" s="1043"/>
      <c r="FY332" s="1043"/>
      <c r="FZ332" s="1043"/>
      <c r="GA332" s="215"/>
      <c r="GB332" s="215"/>
      <c r="GC332" s="215"/>
      <c r="GD332" s="215"/>
      <c r="GE332" s="215"/>
      <c r="GF332" s="215"/>
      <c r="GG332" s="215"/>
    </row>
    <row r="333" spans="2:189" s="1052" customFormat="1" ht="45.75" hidden="1" customHeight="1" x14ac:dyDescent="0.2">
      <c r="B333" s="1118" t="s">
        <v>131</v>
      </c>
      <c r="C333" s="1119"/>
      <c r="D333" s="1044"/>
      <c r="E333" s="1045" t="e">
        <f>E300+E306+#REF!+#REF!+E326</f>
        <v>#REF!</v>
      </c>
      <c r="F333" s="1045" t="e">
        <f>F300+F306+#REF!+#REF!+F326</f>
        <v>#REF!</v>
      </c>
      <c r="G333" s="1045" t="e">
        <f>G300+G306+#REF!+#REF!+G326</f>
        <v>#REF!</v>
      </c>
      <c r="H333" s="1045" t="e">
        <f>H300+H306+#REF!+#REF!+H326</f>
        <v>#REF!</v>
      </c>
      <c r="I333" s="1045" t="e">
        <f>I300+I306+#REF!+#REF!+I326</f>
        <v>#REF!</v>
      </c>
      <c r="J333" s="1045" t="e">
        <f>J300+J306+#REF!+#REF!+J326</f>
        <v>#REF!</v>
      </c>
      <c r="K333" s="1045" t="e">
        <f>K300+K306+#REF!+#REF!+K326</f>
        <v>#REF!</v>
      </c>
      <c r="L333" s="1045" t="e">
        <f>L300+L306+#REF!+#REF!+L326</f>
        <v>#REF!</v>
      </c>
      <c r="M333" s="1045" t="e">
        <f>M300+M306+#REF!+#REF!+M326</f>
        <v>#REF!</v>
      </c>
      <c r="N333" s="1045" t="e">
        <f>N300+N306+#REF!+#REF!+N326</f>
        <v>#REF!</v>
      </c>
      <c r="O333" s="1045" t="e">
        <f>O300+O306+#REF!+#REF!+O326</f>
        <v>#REF!</v>
      </c>
      <c r="P333" s="1045" t="e">
        <f>P300+P306+#REF!+#REF!+P326</f>
        <v>#REF!</v>
      </c>
      <c r="Q333" s="1046" t="e">
        <f>Q300+Q306+#REF!+#REF!+Q326</f>
        <v>#REF!</v>
      </c>
      <c r="R333" s="1046" t="e">
        <f>R300+R306+#REF!+#REF!+R326</f>
        <v>#REF!</v>
      </c>
      <c r="S333" s="1046" t="e">
        <f>S300+S306+#REF!+#REF!+S326</f>
        <v>#REF!</v>
      </c>
      <c r="T333" s="1046" t="e">
        <f>T300+T306+#REF!+#REF!+T326</f>
        <v>#REF!</v>
      </c>
      <c r="U333" s="1046" t="e">
        <f>U300+U306+#REF!+#REF!+U326</f>
        <v>#REF!</v>
      </c>
      <c r="V333" s="1046" t="e">
        <f>V300+V306+#REF!+#REF!+V326</f>
        <v>#REF!</v>
      </c>
      <c r="W333" s="1046" t="e">
        <f>W300+W306+#REF!+#REF!+W326</f>
        <v>#REF!</v>
      </c>
      <c r="X333" s="1046" t="e">
        <f>X300+X306+#REF!+#REF!+X326</f>
        <v>#REF!</v>
      </c>
      <c r="Y333" s="1046" t="e">
        <f>Y300+Y306+#REF!+#REF!+Y326</f>
        <v>#REF!</v>
      </c>
      <c r="Z333" s="1046" t="e">
        <f>Z300+Z306+#REF!+#REF!+Z326</f>
        <v>#REF!</v>
      </c>
      <c r="AA333" s="1046" t="e">
        <f>AA300+AA306+#REF!+#REF!+AA326</f>
        <v>#REF!</v>
      </c>
      <c r="AB333" s="1046" t="e">
        <f>AB300+AB306+#REF!+#REF!+AB326</f>
        <v>#REF!</v>
      </c>
      <c r="AC333" s="1046" t="e">
        <f>AC300+AC306+#REF!+#REF!+AC326</f>
        <v>#REF!</v>
      </c>
      <c r="AD333" s="1046" t="e">
        <f>AD300+AD306+#REF!+#REF!+AD326</f>
        <v>#REF!</v>
      </c>
      <c r="AE333" s="1046" t="e">
        <f>AE300+AE306+#REF!+#REF!+AE326</f>
        <v>#REF!</v>
      </c>
      <c r="AF333" s="1046" t="e">
        <f>AF300+AF306+#REF!+#REF!+AF326</f>
        <v>#REF!</v>
      </c>
      <c r="AG333" s="1046" t="e">
        <f>AG300+AG306+#REF!+#REF!+AG326</f>
        <v>#REF!</v>
      </c>
      <c r="AH333" s="1046" t="e">
        <f>AH300+AH306+#REF!+#REF!+AH326</f>
        <v>#REF!</v>
      </c>
      <c r="AI333" s="1046" t="e">
        <f>AI300+AI306+#REF!+#REF!+AI326</f>
        <v>#REF!</v>
      </c>
      <c r="AJ333" s="1046" t="e">
        <f>AJ300+AJ306+#REF!+#REF!+AJ326</f>
        <v>#REF!</v>
      </c>
      <c r="AK333" s="1046" t="e">
        <f>AK300+AK306+#REF!+#REF!+AK326</f>
        <v>#REF!</v>
      </c>
      <c r="AL333" s="1046" t="e">
        <f>AL300+AL306+#REF!+#REF!+AL326</f>
        <v>#REF!</v>
      </c>
      <c r="AM333" s="1046" t="e">
        <f>AM300+AM306+#REF!+#REF!+AM326</f>
        <v>#REF!</v>
      </c>
      <c r="AN333" s="1046" t="e">
        <f>AN300+AN306+#REF!+#REF!+AN326</f>
        <v>#REF!</v>
      </c>
      <c r="AO333" s="1047">
        <v>1</v>
      </c>
      <c r="AP333" s="1046" t="e">
        <f>AP300+AP306+#REF!+#REF!+AP326</f>
        <v>#REF!</v>
      </c>
      <c r="AQ333" s="1046" t="e">
        <f>AQ300+AQ306+#REF!+#REF!+AQ326</f>
        <v>#REF!</v>
      </c>
      <c r="AR333" s="1046" t="e">
        <f>AR300+AR306+#REF!+#REF!+AR326</f>
        <v>#REF!</v>
      </c>
      <c r="AS333" s="1046" t="e">
        <f>AS300+AS306+#REF!+#REF!+AS326</f>
        <v>#REF!</v>
      </c>
      <c r="AT333" s="1046" t="e">
        <f>AT300+AT306+#REF!+#REF!+AT326</f>
        <v>#REF!</v>
      </c>
      <c r="AU333" s="1046" t="e">
        <f>AU300+AU306+#REF!+#REF!+AU326</f>
        <v>#REF!</v>
      </c>
      <c r="AV333" s="1046" t="e">
        <f>AV300+AV306+#REF!+#REF!+AV326</f>
        <v>#REF!</v>
      </c>
      <c r="AW333" s="1046" t="e">
        <f>AW300+AW306+#REF!+#REF!+AW326</f>
        <v>#REF!</v>
      </c>
      <c r="AX333" s="1046" t="e">
        <f>AX300+AX306+#REF!+#REF!+AX326</f>
        <v>#REF!</v>
      </c>
      <c r="AY333" s="1046" t="e">
        <f>AY300+AY306+#REF!+#REF!+AY326</f>
        <v>#REF!</v>
      </c>
      <c r="AZ333" s="1046" t="e">
        <f>AZ300+AZ306+#REF!+#REF!+AZ326</f>
        <v>#REF!</v>
      </c>
      <c r="BA333" s="1046" t="e">
        <f>BA300+BA306+#REF!+#REF!+BA326</f>
        <v>#REF!</v>
      </c>
      <c r="BB333" s="1046" t="e">
        <f>BB300+BB306+#REF!+#REF!+BB326</f>
        <v>#REF!</v>
      </c>
      <c r="BC333" s="1046" t="e">
        <f>BC300+BC306+#REF!+#REF!+BC326</f>
        <v>#REF!</v>
      </c>
      <c r="BD333" s="1046" t="e">
        <f>BD300+BD306+#REF!+#REF!+BD326</f>
        <v>#REF!</v>
      </c>
      <c r="BE333" s="1046" t="e">
        <f>BE300+BE306+#REF!+#REF!+BE326</f>
        <v>#REF!</v>
      </c>
      <c r="BF333" s="1046" t="e">
        <f>BF300+BF306+#REF!+#REF!+BF326</f>
        <v>#REF!</v>
      </c>
      <c r="BG333" s="1046" t="e">
        <f>BG300+BG306+#REF!+#REF!+BG326</f>
        <v>#REF!</v>
      </c>
      <c r="BH333" s="1046" t="e">
        <f>BH300+BH306+#REF!+#REF!+BH326</f>
        <v>#REF!</v>
      </c>
      <c r="BI333" s="1046" t="e">
        <f>BI300+BI306+#REF!+#REF!+BI326</f>
        <v>#REF!</v>
      </c>
      <c r="BJ333" s="1046" t="e">
        <f>BJ300+BJ306+#REF!+#REF!+BJ326</f>
        <v>#REF!</v>
      </c>
      <c r="BK333" s="1048">
        <v>1</v>
      </c>
      <c r="BL333" s="1046" t="e">
        <f>BL300+BL306+#REF!+#REF!+BL326</f>
        <v>#REF!</v>
      </c>
      <c r="BM333" s="1046" t="e">
        <f>BM300+BM306+#REF!+#REF!+BM326</f>
        <v>#REF!</v>
      </c>
      <c r="BN333" s="1046" t="e">
        <f>BN300+BN306+#REF!+#REF!+BN326</f>
        <v>#REF!</v>
      </c>
      <c r="BO333" s="1046" t="e">
        <f>BO300+BO306+#REF!+#REF!+BO326</f>
        <v>#REF!</v>
      </c>
      <c r="BP333" s="1046" t="e">
        <f>BP300+BP306+#REF!+#REF!+BP326</f>
        <v>#REF!</v>
      </c>
      <c r="BQ333" s="1046" t="e">
        <f>BQ300+BQ306+#REF!+#REF!+BQ326</f>
        <v>#REF!</v>
      </c>
      <c r="BR333" s="1046" t="e">
        <f>BR300+BR306+#REF!+#REF!+BR326</f>
        <v>#REF!</v>
      </c>
      <c r="BS333" s="1046" t="e">
        <f>BS300+BS306+#REF!+#REF!+BS326</f>
        <v>#REF!</v>
      </c>
      <c r="BT333" s="1046" t="e">
        <f>BT300+BT306+#REF!+#REF!+BT326</f>
        <v>#REF!</v>
      </c>
      <c r="BU333" s="1046" t="e">
        <f>BU300+BU306+#REF!+#REF!+BU326</f>
        <v>#REF!</v>
      </c>
      <c r="BV333" s="1046" t="e">
        <f>BV300+BV306+#REF!+#REF!+BV326</f>
        <v>#REF!</v>
      </c>
      <c r="BW333" s="1046" t="e">
        <f>BW300+BW306+#REF!+#REF!+BW326</f>
        <v>#REF!</v>
      </c>
      <c r="BX333" s="1046" t="e">
        <f>BX300+BX306+#REF!+#REF!+BX326</f>
        <v>#REF!</v>
      </c>
      <c r="BY333" s="1046" t="e">
        <f>BY300+BY306+#REF!+#REF!+BY326</f>
        <v>#REF!</v>
      </c>
      <c r="BZ333" s="1046" t="e">
        <f>BZ300+BZ306+#REF!+#REF!+BZ326</f>
        <v>#REF!</v>
      </c>
      <c r="CA333" s="1046" t="e">
        <f>CA300+CA306+#REF!+#REF!+CA326</f>
        <v>#REF!</v>
      </c>
      <c r="CB333" s="1046" t="e">
        <f>CB300+CB306+#REF!+#REF!+CB326</f>
        <v>#REF!</v>
      </c>
      <c r="CC333" s="1046" t="e">
        <f>CC300+CC306+#REF!+#REF!+CC326</f>
        <v>#REF!</v>
      </c>
      <c r="CD333" s="1049" t="e">
        <f>CD300+CD306+#REF!+#REF!+CD326</f>
        <v>#REF!</v>
      </c>
      <c r="CE333" s="1047">
        <v>1</v>
      </c>
      <c r="CF333" s="1050" t="e">
        <f>CF300+CF306+#REF!+#REF!+CF326</f>
        <v>#REF!</v>
      </c>
      <c r="CG333" s="1046"/>
      <c r="CH333" s="1046" t="e">
        <f>CH300+CH306+#REF!+#REF!+CH326</f>
        <v>#REF!</v>
      </c>
      <c r="CI333" s="1046" t="e">
        <f>CI300+CI306+#REF!+#REF!+CI326</f>
        <v>#REF!</v>
      </c>
      <c r="CJ333" s="1046" t="e">
        <f>CJ300+CJ306+#REF!+#REF!+CJ326</f>
        <v>#REF!</v>
      </c>
      <c r="CK333" s="1046" t="e">
        <f>CK300+CK306+#REF!+#REF!+CK326</f>
        <v>#REF!</v>
      </c>
      <c r="CL333" s="1046" t="e">
        <f>CL300+CL306+#REF!+#REF!+CL326</f>
        <v>#REF!</v>
      </c>
      <c r="CM333" s="1046" t="e">
        <f>CM300+CM306+#REF!+#REF!+CM326</f>
        <v>#REF!</v>
      </c>
      <c r="CN333" s="1046"/>
      <c r="CO333" s="1046"/>
      <c r="CP333" s="1046"/>
      <c r="CQ333" s="1046" t="e">
        <f>CQ300+CQ306+#REF!+#REF!+CQ326</f>
        <v>#REF!</v>
      </c>
      <c r="CR333" s="1046" t="e">
        <f>CR300+CR306+#REF!+#REF!+CR326</f>
        <v>#REF!</v>
      </c>
      <c r="CS333" s="1046" t="e">
        <f>CS300+CS306+#REF!+#REF!+CS326</f>
        <v>#REF!</v>
      </c>
      <c r="CT333" s="1046" t="e">
        <f>CT300+CT306+#REF!+#REF!+CT326</f>
        <v>#REF!</v>
      </c>
      <c r="CU333" s="1046" t="e">
        <f>CU300+CU306+#REF!+#REF!+CU326</f>
        <v>#REF!</v>
      </c>
      <c r="CV333" s="1049" t="e">
        <f>CV300+CV306+#REF!+#REF!+CV326</f>
        <v>#REF!</v>
      </c>
      <c r="CW333" s="1046" t="e">
        <f>CW300+CW306+#REF!+CW326+CW332</f>
        <v>#REF!</v>
      </c>
      <c r="CX333" s="1046" t="e">
        <f>CX300+CX306+#REF!+CX326+CX332</f>
        <v>#REF!</v>
      </c>
      <c r="CY333" s="1046" t="e">
        <f>CY300+CY306+#REF!+CY326+CY332</f>
        <v>#REF!</v>
      </c>
      <c r="CZ333" s="1046" t="e">
        <f>CZ300+CZ306+#REF!+CZ326+CZ332</f>
        <v>#REF!</v>
      </c>
      <c r="DA333" s="1046" t="e">
        <f>DA300+DA306+#REF!+DA326+DA332</f>
        <v>#REF!</v>
      </c>
      <c r="DB333" s="1046" t="e">
        <f>DB300+DB306+#REF!+DB326+DB332</f>
        <v>#REF!</v>
      </c>
      <c r="DC333" s="1046" t="e">
        <f>DC300+DC306+#REF!+DC326+DC332</f>
        <v>#REF!</v>
      </c>
      <c r="DD333" s="1046" t="e">
        <f>DD300+DD306+#REF!+DD326+DD332</f>
        <v>#DIV/0!</v>
      </c>
      <c r="DE333" s="1046" t="e">
        <f>DE300+DE306+#REF!+DE326+DE332</f>
        <v>#REF!</v>
      </c>
      <c r="DF333" s="1046" t="e">
        <f>DF300+DF306+#REF!+DF326+DF332</f>
        <v>#REF!</v>
      </c>
      <c r="DG333" s="1046" t="e">
        <f>DG300+DG306+#REF!+DG326+DG332</f>
        <v>#REF!</v>
      </c>
      <c r="DH333" s="1046" t="e">
        <f>DH300+DH306+#REF!+DH326+DH332</f>
        <v>#REF!</v>
      </c>
      <c r="DI333" s="1046" t="e">
        <f>DI300+DI306+#REF!+DI326+DI332+DI323</f>
        <v>#REF!</v>
      </c>
      <c r="DJ333" s="1046" t="e">
        <f>DJ300+DJ306+#REF!+DJ326+DJ332</f>
        <v>#REF!</v>
      </c>
      <c r="DK333" s="1046"/>
      <c r="DL333" s="1046" t="e">
        <f>DL300+DL306+#REF!+DL326+DL332+DL323</f>
        <v>#REF!</v>
      </c>
      <c r="DM333" s="1046"/>
      <c r="DN333" s="1046"/>
      <c r="DO333" s="1046"/>
      <c r="DP333" s="1046"/>
      <c r="DQ333" s="1046"/>
      <c r="DR333" s="1046"/>
      <c r="DS333" s="1046"/>
      <c r="DT333" s="1046"/>
      <c r="DU333" s="1046"/>
      <c r="DV333" s="1046"/>
      <c r="DW333" s="1046"/>
      <c r="DX333" s="1046" t="e">
        <f>DX300+DX306+#REF!+DX326+DX332</f>
        <v>#REF!</v>
      </c>
      <c r="DY333" s="393" t="e">
        <f t="shared" si="904"/>
        <v>#REF!</v>
      </c>
      <c r="DZ333" s="351" t="e">
        <f t="shared" si="915"/>
        <v>#REF!</v>
      </c>
      <c r="EA333" s="393" t="e">
        <f t="shared" si="905"/>
        <v>#REF!</v>
      </c>
      <c r="EB333" s="1046"/>
      <c r="EC333" s="1046"/>
      <c r="ED333" s="1046"/>
      <c r="EE333" s="1046" t="e">
        <f>EE300+EE306+#REF!+EE326+EE332</f>
        <v>#REF!</v>
      </c>
      <c r="EF333" s="1022" t="e">
        <f t="shared" si="916"/>
        <v>#REF!</v>
      </c>
      <c r="EG333" s="1040" t="e">
        <f t="shared" si="917"/>
        <v>#REF!</v>
      </c>
      <c r="EH333" s="1022" t="e">
        <f t="shared" si="918"/>
        <v>#REF!</v>
      </c>
      <c r="EI333" s="1046"/>
      <c r="EJ333" s="1046"/>
      <c r="EK333" s="1046" t="e">
        <f>EK300+EK306+#REF!+EK326+EK332</f>
        <v>#REF!</v>
      </c>
      <c r="EL333" s="393" t="e">
        <f t="shared" si="900"/>
        <v>#REF!</v>
      </c>
      <c r="EM333" s="1046"/>
      <c r="EN333" s="1046"/>
      <c r="EO333" s="1046"/>
      <c r="EP333" s="1046"/>
      <c r="EQ333" s="1046"/>
      <c r="ER333" s="1046"/>
      <c r="ES333" s="1051" t="e">
        <f>ES300+ES306+#REF!+ES326+ES332</f>
        <v>#REF!</v>
      </c>
      <c r="ET333" s="393" t="e">
        <f t="shared" si="921"/>
        <v>#REF!</v>
      </c>
      <c r="EU333" s="1046"/>
      <c r="EV333" s="1046"/>
      <c r="EW333" s="1046"/>
      <c r="EX333" s="393" t="e">
        <f t="shared" si="914"/>
        <v>#REF!</v>
      </c>
      <c r="EY333" s="1022" t="e">
        <f t="shared" si="908"/>
        <v>#REF!</v>
      </c>
      <c r="EZ333" s="1040" t="e">
        <f t="shared" si="920"/>
        <v>#REF!</v>
      </c>
      <c r="FA333" s="1022" t="e">
        <f t="shared" si="922"/>
        <v>#REF!</v>
      </c>
      <c r="FB333" s="1046"/>
      <c r="FC333" s="1046"/>
      <c r="FD333" s="1046" t="e">
        <f>FD300+FD306+#REF!+FD326+FD332</f>
        <v>#REF!</v>
      </c>
      <c r="FE333" s="1041" t="e">
        <f t="shared" si="901"/>
        <v>#REF!</v>
      </c>
      <c r="FF333" s="775" t="e">
        <f t="shared" si="911"/>
        <v>#REF!</v>
      </c>
      <c r="FG333" s="393" t="e">
        <f t="shared" si="923"/>
        <v>#REF!</v>
      </c>
      <c r="FH333" s="1046"/>
      <c r="FI333" s="1046"/>
      <c r="FJ333" s="1022">
        <f t="shared" si="924"/>
        <v>0</v>
      </c>
      <c r="FK333" s="1046" t="e">
        <f>FK300+FK306+#REF!+FK326+FK332</f>
        <v>#REF!</v>
      </c>
      <c r="FL333" s="1046" t="e">
        <f>FL300+FL306+#REF!+FL326+FL332</f>
        <v>#REF!</v>
      </c>
      <c r="FM333" s="1046"/>
      <c r="FN333" s="1046" t="e">
        <f>FN300+FN306+#REF!+FN326+FN332</f>
        <v>#REF!</v>
      </c>
      <c r="FO333" s="1046"/>
      <c r="FP333" s="1046"/>
      <c r="FQ333" s="1046"/>
      <c r="FR333" s="1046"/>
      <c r="FS333" s="1046" t="e">
        <f>FS300+FS306+#REF!+FS326+FS332</f>
        <v>#REF!</v>
      </c>
      <c r="FT333" s="1046" t="e">
        <f>FT300+FT306+#REF!+FT326+FT332</f>
        <v>#REF!</v>
      </c>
      <c r="FU333" s="1046"/>
      <c r="FV333" s="1046" t="e">
        <f>FV300+FV306+#REF!+FV326+FV332</f>
        <v>#REF!</v>
      </c>
      <c r="FW333" s="1046"/>
      <c r="FX333" s="1046"/>
      <c r="FY333" s="1046"/>
      <c r="FZ333" s="1046" t="e">
        <f>FZ300+FZ306+#REF!+FZ326+FZ332</f>
        <v>#DIV/0!</v>
      </c>
      <c r="GA333" s="297"/>
      <c r="GB333" s="297"/>
      <c r="GC333" s="297"/>
      <c r="GD333" s="297"/>
      <c r="GE333" s="297"/>
      <c r="GF333" s="297"/>
      <c r="GG333" s="297"/>
    </row>
    <row r="334" spans="2:189" s="1052" customFormat="1" ht="10.5" hidden="1" customHeight="1" x14ac:dyDescent="0.25">
      <c r="B334" s="1053"/>
      <c r="C334" s="1054"/>
      <c r="D334" s="1055"/>
      <c r="E334" s="1056"/>
      <c r="F334" s="1056"/>
      <c r="G334" s="1056"/>
      <c r="H334" s="1056"/>
      <c r="I334" s="1056"/>
      <c r="J334" s="1056"/>
      <c r="K334" s="1056"/>
      <c r="L334" s="1056"/>
      <c r="M334" s="1056"/>
      <c r="N334" s="1056"/>
      <c r="O334" s="1056"/>
      <c r="P334" s="1056"/>
      <c r="Q334" s="1056"/>
      <c r="R334" s="1056"/>
      <c r="S334" s="1056"/>
      <c r="T334" s="1056"/>
      <c r="U334" s="1056"/>
      <c r="V334" s="1056"/>
      <c r="W334" s="1056"/>
      <c r="X334" s="1056"/>
      <c r="Y334" s="1056"/>
      <c r="Z334" s="1057"/>
      <c r="AA334" s="1057"/>
      <c r="AB334" s="1057"/>
      <c r="AC334" s="1057"/>
      <c r="AD334" s="1057"/>
      <c r="AE334" s="1057"/>
      <c r="AF334" s="1057"/>
      <c r="AG334" s="1057"/>
      <c r="AH334" s="1057"/>
      <c r="AI334" s="1057"/>
      <c r="AJ334" s="1057"/>
      <c r="AK334" s="1057"/>
      <c r="AL334" s="1057"/>
      <c r="AM334" s="1057"/>
      <c r="AN334" s="1057"/>
      <c r="AO334" s="1024"/>
      <c r="AP334" s="1057"/>
      <c r="AQ334" s="1057"/>
      <c r="AR334" s="1057"/>
      <c r="AS334" s="1057"/>
      <c r="AT334" s="1057"/>
      <c r="AU334" s="1057"/>
      <c r="AV334" s="1057"/>
      <c r="AW334" s="1057"/>
      <c r="AX334" s="1057"/>
      <c r="AY334" s="1057"/>
      <c r="AZ334" s="1057"/>
      <c r="BA334" s="1057"/>
      <c r="BB334" s="1057"/>
      <c r="BC334" s="1057"/>
      <c r="BD334" s="1057"/>
      <c r="BE334" s="1057"/>
      <c r="BF334" s="1057"/>
      <c r="BG334" s="1057"/>
      <c r="BH334" s="1057"/>
      <c r="BI334" s="1057"/>
      <c r="BJ334" s="1057"/>
      <c r="BK334" s="1025"/>
      <c r="BL334" s="1026"/>
      <c r="BM334" s="1026"/>
      <c r="BN334" s="1026"/>
      <c r="BO334" s="1026"/>
      <c r="BP334" s="1026"/>
      <c r="BQ334" s="1026"/>
      <c r="BR334" s="1026"/>
      <c r="BS334" s="1026"/>
      <c r="BT334" s="1026"/>
      <c r="BU334" s="1026"/>
      <c r="BV334" s="1057"/>
      <c r="BW334" s="1057"/>
      <c r="BX334" s="1057"/>
      <c r="BY334" s="1057"/>
      <c r="BZ334" s="1057"/>
      <c r="CA334" s="1057"/>
      <c r="CB334" s="1057"/>
      <c r="CC334" s="1057"/>
      <c r="CD334" s="1058"/>
      <c r="CE334" s="1024"/>
      <c r="CF334" s="1059"/>
      <c r="CG334" s="1057"/>
      <c r="CH334" s="1057"/>
      <c r="CI334" s="1057"/>
      <c r="CJ334" s="1057"/>
      <c r="CK334" s="1057"/>
      <c r="CL334" s="1057"/>
      <c r="CM334" s="1057"/>
      <c r="CN334" s="1057"/>
      <c r="CO334" s="1057"/>
      <c r="CP334" s="1057"/>
      <c r="CQ334" s="1057"/>
      <c r="CR334" s="1057"/>
      <c r="CS334" s="1057"/>
      <c r="CT334" s="1057"/>
      <c r="CU334" s="1057"/>
      <c r="CV334" s="1058"/>
      <c r="CW334" s="1058"/>
      <c r="CX334" s="1058"/>
      <c r="CY334" s="1058"/>
      <c r="CZ334" s="1057"/>
      <c r="DA334" s="1057"/>
      <c r="DB334" s="1057"/>
      <c r="DC334" s="1057"/>
      <c r="DD334" s="1057"/>
      <c r="DE334" s="1057"/>
      <c r="DF334" s="1058"/>
      <c r="DG334" s="1058"/>
      <c r="DH334" s="1058"/>
      <c r="DI334" s="1058"/>
      <c r="DJ334" s="1058"/>
      <c r="DK334" s="1058"/>
      <c r="DL334" s="1058"/>
      <c r="DM334" s="1058"/>
      <c r="DN334" s="1058"/>
      <c r="DO334" s="1058"/>
      <c r="DP334" s="1058"/>
      <c r="DQ334" s="1058"/>
      <c r="DR334" s="1058"/>
      <c r="DS334" s="1058"/>
      <c r="DT334" s="1058"/>
      <c r="DU334" s="1058"/>
      <c r="DV334" s="1058"/>
      <c r="DW334" s="1058"/>
      <c r="DX334" s="1058"/>
      <c r="DY334" s="393" t="e">
        <f t="shared" si="904"/>
        <v>#DIV/0!</v>
      </c>
      <c r="DZ334" s="351">
        <f t="shared" si="915"/>
        <v>0</v>
      </c>
      <c r="EA334" s="393" t="e">
        <f t="shared" si="905"/>
        <v>#DIV/0!</v>
      </c>
      <c r="EB334" s="1058"/>
      <c r="EC334" s="1058"/>
      <c r="ED334" s="1058"/>
      <c r="EE334" s="1058"/>
      <c r="EF334" s="1022">
        <f t="shared" si="916"/>
        <v>0</v>
      </c>
      <c r="EG334" s="1040" t="e">
        <f t="shared" si="917"/>
        <v>#DIV/0!</v>
      </c>
      <c r="EH334" s="1022">
        <f t="shared" si="918"/>
        <v>0</v>
      </c>
      <c r="EI334" s="1057"/>
      <c r="EJ334" s="1057"/>
      <c r="EK334" s="1060"/>
      <c r="EL334" s="393" t="e">
        <f t="shared" si="900"/>
        <v>#DIV/0!</v>
      </c>
      <c r="EM334" s="1058"/>
      <c r="EN334" s="1058"/>
      <c r="EO334" s="1058"/>
      <c r="EP334" s="1058"/>
      <c r="EQ334" s="1058"/>
      <c r="ER334" s="1058"/>
      <c r="ES334" s="1061"/>
      <c r="ET334" s="393" t="e">
        <f t="shared" si="921"/>
        <v>#DIV/0!</v>
      </c>
      <c r="EU334" s="1058"/>
      <c r="EV334" s="1058"/>
      <c r="EW334" s="1058"/>
      <c r="EX334" s="393" t="e">
        <f t="shared" si="914"/>
        <v>#DIV/0!</v>
      </c>
      <c r="EY334" s="1022">
        <f t="shared" si="908"/>
        <v>0</v>
      </c>
      <c r="EZ334" s="1040" t="e">
        <f t="shared" si="920"/>
        <v>#DIV/0!</v>
      </c>
      <c r="FA334" s="1022">
        <f t="shared" si="922"/>
        <v>0</v>
      </c>
      <c r="FB334" s="1057"/>
      <c r="FC334" s="1057"/>
      <c r="FD334" s="1057"/>
      <c r="FE334" s="1041" t="e">
        <f t="shared" si="901"/>
        <v>#DIV/0!</v>
      </c>
      <c r="FF334" s="775">
        <f t="shared" si="911"/>
        <v>0</v>
      </c>
      <c r="FG334" s="393" t="e">
        <f t="shared" si="923"/>
        <v>#DIV/0!</v>
      </c>
      <c r="FH334" s="1058"/>
      <c r="FI334" s="1058"/>
      <c r="FJ334" s="1022">
        <f t="shared" si="924"/>
        <v>0</v>
      </c>
      <c r="FK334" s="1058"/>
      <c r="FL334" s="1058"/>
      <c r="FM334" s="1058"/>
      <c r="FN334" s="1058"/>
      <c r="FO334" s="1058"/>
      <c r="FP334" s="1058"/>
      <c r="FQ334" s="1058"/>
      <c r="FR334" s="1058"/>
      <c r="FS334" s="1058"/>
      <c r="FT334" s="1058"/>
      <c r="FU334" s="1058"/>
      <c r="FV334" s="1058"/>
      <c r="FW334" s="1058"/>
      <c r="FX334" s="1058"/>
      <c r="FY334" s="1058"/>
      <c r="FZ334" s="1058"/>
      <c r="GA334" s="297"/>
      <c r="GB334" s="297"/>
      <c r="GC334" s="297"/>
      <c r="GD334" s="297"/>
      <c r="GE334" s="297"/>
      <c r="GF334" s="297"/>
      <c r="GG334" s="297"/>
    </row>
    <row r="335" spans="2:189" s="1052" customFormat="1" ht="27.75" hidden="1" customHeight="1" x14ac:dyDescent="0.2">
      <c r="B335" s="1120" t="s">
        <v>520</v>
      </c>
      <c r="C335" s="1121"/>
      <c r="D335" s="1062"/>
      <c r="E335" s="1063" t="e">
        <f t="shared" ref="E335:AN335" si="925">E300+E306</f>
        <v>#REF!</v>
      </c>
      <c r="F335" s="1063" t="e">
        <f t="shared" si="925"/>
        <v>#REF!</v>
      </c>
      <c r="G335" s="1063" t="e">
        <f t="shared" si="925"/>
        <v>#REF!</v>
      </c>
      <c r="H335" s="1063" t="e">
        <f t="shared" si="925"/>
        <v>#REF!</v>
      </c>
      <c r="I335" s="1063" t="e">
        <f t="shared" si="925"/>
        <v>#REF!</v>
      </c>
      <c r="J335" s="1063" t="e">
        <f t="shared" si="925"/>
        <v>#REF!</v>
      </c>
      <c r="K335" s="1063" t="e">
        <f t="shared" si="925"/>
        <v>#REF!</v>
      </c>
      <c r="L335" s="1063" t="e">
        <f t="shared" si="925"/>
        <v>#REF!</v>
      </c>
      <c r="M335" s="1063" t="e">
        <f t="shared" si="925"/>
        <v>#REF!</v>
      </c>
      <c r="N335" s="1063" t="e">
        <f t="shared" si="925"/>
        <v>#REF!</v>
      </c>
      <c r="O335" s="1063" t="e">
        <f t="shared" si="925"/>
        <v>#REF!</v>
      </c>
      <c r="P335" s="1063" t="e">
        <f t="shared" si="925"/>
        <v>#REF!</v>
      </c>
      <c r="Q335" s="1064" t="e">
        <f t="shared" si="925"/>
        <v>#REF!</v>
      </c>
      <c r="R335" s="1064" t="e">
        <f t="shared" si="925"/>
        <v>#REF!</v>
      </c>
      <c r="S335" s="1064" t="e">
        <f t="shared" si="925"/>
        <v>#REF!</v>
      </c>
      <c r="T335" s="1064" t="e">
        <f t="shared" si="925"/>
        <v>#REF!</v>
      </c>
      <c r="U335" s="1064" t="e">
        <f t="shared" si="925"/>
        <v>#REF!</v>
      </c>
      <c r="V335" s="1064" t="e">
        <f t="shared" si="925"/>
        <v>#REF!</v>
      </c>
      <c r="W335" s="1064" t="e">
        <f t="shared" si="925"/>
        <v>#REF!</v>
      </c>
      <c r="X335" s="1064" t="e">
        <f t="shared" si="925"/>
        <v>#REF!</v>
      </c>
      <c r="Y335" s="1064" t="e">
        <f t="shared" si="925"/>
        <v>#REF!</v>
      </c>
      <c r="Z335" s="1064" t="e">
        <f t="shared" si="925"/>
        <v>#REF!</v>
      </c>
      <c r="AA335" s="1064" t="e">
        <f t="shared" si="925"/>
        <v>#REF!</v>
      </c>
      <c r="AB335" s="1064" t="e">
        <f t="shared" si="925"/>
        <v>#REF!</v>
      </c>
      <c r="AC335" s="1064" t="e">
        <f t="shared" si="925"/>
        <v>#REF!</v>
      </c>
      <c r="AD335" s="1064" t="e">
        <f t="shared" si="925"/>
        <v>#REF!</v>
      </c>
      <c r="AE335" s="1064" t="e">
        <f t="shared" si="925"/>
        <v>#REF!</v>
      </c>
      <c r="AF335" s="1064" t="e">
        <f t="shared" si="925"/>
        <v>#REF!</v>
      </c>
      <c r="AG335" s="1064" t="e">
        <f t="shared" si="925"/>
        <v>#REF!</v>
      </c>
      <c r="AH335" s="1064" t="e">
        <f t="shared" si="925"/>
        <v>#REF!</v>
      </c>
      <c r="AI335" s="1064" t="e">
        <f t="shared" si="925"/>
        <v>#REF!</v>
      </c>
      <c r="AJ335" s="1064" t="e">
        <f t="shared" si="925"/>
        <v>#REF!</v>
      </c>
      <c r="AK335" s="1064" t="e">
        <f t="shared" si="925"/>
        <v>#REF!</v>
      </c>
      <c r="AL335" s="1064" t="e">
        <f t="shared" si="925"/>
        <v>#REF!</v>
      </c>
      <c r="AM335" s="1064" t="e">
        <f t="shared" si="925"/>
        <v>#REF!</v>
      </c>
      <c r="AN335" s="1064" t="e">
        <f t="shared" si="925"/>
        <v>#REF!</v>
      </c>
      <c r="AO335" s="1024">
        <v>1</v>
      </c>
      <c r="AP335" s="1064" t="e">
        <f t="shared" ref="AP335:BJ335" si="926">AP300+AP306</f>
        <v>#REF!</v>
      </c>
      <c r="AQ335" s="1064" t="e">
        <f t="shared" si="926"/>
        <v>#REF!</v>
      </c>
      <c r="AR335" s="1064" t="e">
        <f t="shared" si="926"/>
        <v>#REF!</v>
      </c>
      <c r="AS335" s="1064" t="e">
        <f t="shared" si="926"/>
        <v>#REF!</v>
      </c>
      <c r="AT335" s="1064" t="e">
        <f t="shared" si="926"/>
        <v>#REF!</v>
      </c>
      <c r="AU335" s="1064" t="e">
        <f t="shared" si="926"/>
        <v>#REF!</v>
      </c>
      <c r="AV335" s="1064" t="e">
        <f t="shared" si="926"/>
        <v>#REF!</v>
      </c>
      <c r="AW335" s="1064" t="e">
        <f t="shared" si="926"/>
        <v>#REF!</v>
      </c>
      <c r="AX335" s="1064" t="e">
        <f t="shared" si="926"/>
        <v>#REF!</v>
      </c>
      <c r="AY335" s="1064" t="e">
        <f t="shared" si="926"/>
        <v>#REF!</v>
      </c>
      <c r="AZ335" s="1064" t="e">
        <f t="shared" si="926"/>
        <v>#REF!</v>
      </c>
      <c r="BA335" s="1064" t="e">
        <f t="shared" si="926"/>
        <v>#REF!</v>
      </c>
      <c r="BB335" s="1064" t="e">
        <f t="shared" si="926"/>
        <v>#REF!</v>
      </c>
      <c r="BC335" s="1064" t="e">
        <f t="shared" si="926"/>
        <v>#REF!</v>
      </c>
      <c r="BD335" s="1064" t="e">
        <f t="shared" si="926"/>
        <v>#REF!</v>
      </c>
      <c r="BE335" s="1064" t="e">
        <f t="shared" si="926"/>
        <v>#REF!</v>
      </c>
      <c r="BF335" s="1064" t="e">
        <f t="shared" si="926"/>
        <v>#REF!</v>
      </c>
      <c r="BG335" s="1064" t="e">
        <f t="shared" si="926"/>
        <v>#REF!</v>
      </c>
      <c r="BH335" s="1064" t="e">
        <f t="shared" si="926"/>
        <v>#REF!</v>
      </c>
      <c r="BI335" s="1064" t="e">
        <f t="shared" si="926"/>
        <v>#REF!</v>
      </c>
      <c r="BJ335" s="1064" t="e">
        <f t="shared" si="926"/>
        <v>#REF!</v>
      </c>
      <c r="BK335" s="1025">
        <v>1</v>
      </c>
      <c r="BL335" s="1064" t="e">
        <f>BL300+BL306</f>
        <v>#REF!</v>
      </c>
      <c r="BM335" s="1064"/>
      <c r="BN335" s="1064"/>
      <c r="BO335" s="1064"/>
      <c r="BP335" s="1064"/>
      <c r="BQ335" s="1064"/>
      <c r="BR335" s="1064"/>
      <c r="BS335" s="1064"/>
      <c r="BT335" s="1064"/>
      <c r="BU335" s="1064"/>
      <c r="BV335" s="1064" t="e">
        <f t="shared" ref="BV335:CD335" si="927">BV300+BV306</f>
        <v>#REF!</v>
      </c>
      <c r="BW335" s="1064" t="e">
        <f t="shared" si="927"/>
        <v>#REF!</v>
      </c>
      <c r="BX335" s="1064" t="e">
        <f t="shared" si="927"/>
        <v>#REF!</v>
      </c>
      <c r="BY335" s="1064" t="e">
        <f t="shared" si="927"/>
        <v>#REF!</v>
      </c>
      <c r="BZ335" s="1064" t="e">
        <f t="shared" si="927"/>
        <v>#REF!</v>
      </c>
      <c r="CA335" s="1064" t="e">
        <f t="shared" si="927"/>
        <v>#REF!</v>
      </c>
      <c r="CB335" s="1064" t="e">
        <f t="shared" si="927"/>
        <v>#REF!</v>
      </c>
      <c r="CC335" s="1064" t="e">
        <f t="shared" si="927"/>
        <v>#REF!</v>
      </c>
      <c r="CD335" s="1065" t="e">
        <f t="shared" si="927"/>
        <v>#REF!</v>
      </c>
      <c r="CE335" s="1024">
        <v>1</v>
      </c>
      <c r="CF335" s="1066" t="e">
        <f>CF300+CF306</f>
        <v>#REF!</v>
      </c>
      <c r="CG335" s="1064"/>
      <c r="CH335" s="1064" t="e">
        <f t="shared" ref="CH335:CM335" si="928">CH300+CH306</f>
        <v>#REF!</v>
      </c>
      <c r="CI335" s="1064" t="e">
        <f t="shared" si="928"/>
        <v>#REF!</v>
      </c>
      <c r="CJ335" s="1064" t="e">
        <f t="shared" si="928"/>
        <v>#REF!</v>
      </c>
      <c r="CK335" s="1064" t="e">
        <f t="shared" si="928"/>
        <v>#REF!</v>
      </c>
      <c r="CL335" s="1064" t="e">
        <f t="shared" si="928"/>
        <v>#REF!</v>
      </c>
      <c r="CM335" s="1064" t="e">
        <f t="shared" si="928"/>
        <v>#REF!</v>
      </c>
      <c r="CN335" s="1064"/>
      <c r="CO335" s="1064"/>
      <c r="CP335" s="1064"/>
      <c r="CQ335" s="1064" t="e">
        <f t="shared" ref="CQ335:DJ335" si="929">CQ300+CQ306</f>
        <v>#REF!</v>
      </c>
      <c r="CR335" s="1064" t="e">
        <f t="shared" si="929"/>
        <v>#REF!</v>
      </c>
      <c r="CS335" s="1064" t="e">
        <f t="shared" si="929"/>
        <v>#REF!</v>
      </c>
      <c r="CT335" s="1064" t="e">
        <f t="shared" si="929"/>
        <v>#REF!</v>
      </c>
      <c r="CU335" s="1064" t="e">
        <f t="shared" si="929"/>
        <v>#REF!</v>
      </c>
      <c r="CV335" s="1065" t="e">
        <f t="shared" si="929"/>
        <v>#REF!</v>
      </c>
      <c r="CW335" s="1064" t="e">
        <f t="shared" si="929"/>
        <v>#REF!</v>
      </c>
      <c r="CX335" s="1064" t="e">
        <f t="shared" si="929"/>
        <v>#REF!</v>
      </c>
      <c r="CY335" s="1065" t="e">
        <f t="shared" si="929"/>
        <v>#REF!</v>
      </c>
      <c r="CZ335" s="1064" t="e">
        <f t="shared" si="929"/>
        <v>#REF!</v>
      </c>
      <c r="DA335" s="1064" t="e">
        <f t="shared" si="929"/>
        <v>#REF!</v>
      </c>
      <c r="DB335" s="1065" t="e">
        <f t="shared" si="929"/>
        <v>#REF!</v>
      </c>
      <c r="DC335" s="1064" t="e">
        <f t="shared" si="929"/>
        <v>#REF!</v>
      </c>
      <c r="DD335" s="1064" t="e">
        <f t="shared" si="929"/>
        <v>#DIV/0!</v>
      </c>
      <c r="DE335" s="1065" t="e">
        <f t="shared" si="929"/>
        <v>#REF!</v>
      </c>
      <c r="DF335" s="1064" t="e">
        <f t="shared" si="929"/>
        <v>#REF!</v>
      </c>
      <c r="DG335" s="1064" t="e">
        <f t="shared" si="929"/>
        <v>#REF!</v>
      </c>
      <c r="DH335" s="1065" t="e">
        <f t="shared" si="929"/>
        <v>#REF!</v>
      </c>
      <c r="DI335" s="1064">
        <f t="shared" si="929"/>
        <v>15195467.352029998</v>
      </c>
      <c r="DJ335" s="1064">
        <f t="shared" si="929"/>
        <v>12923693.65009</v>
      </c>
      <c r="DK335" s="1065"/>
      <c r="DL335" s="1065">
        <f>DL300+DL306</f>
        <v>1644382.7308200002</v>
      </c>
      <c r="DM335" s="1065"/>
      <c r="DN335" s="1065"/>
      <c r="DO335" s="1065"/>
      <c r="DP335" s="1065"/>
      <c r="DQ335" s="1065"/>
      <c r="DR335" s="1065"/>
      <c r="DS335" s="1065"/>
      <c r="DT335" s="1065"/>
      <c r="DU335" s="1065"/>
      <c r="DV335" s="1065"/>
      <c r="DW335" s="1065"/>
      <c r="DX335" s="1064">
        <f>DX300+DX306</f>
        <v>14206481.16688</v>
      </c>
      <c r="DY335" s="393">
        <f t="shared" si="904"/>
        <v>0.93491571122898853</v>
      </c>
      <c r="DZ335" s="351">
        <f t="shared" si="915"/>
        <v>12061925.358030001</v>
      </c>
      <c r="EA335" s="393">
        <f t="shared" si="905"/>
        <v>0.93331873105379604</v>
      </c>
      <c r="EB335" s="1065"/>
      <c r="EC335" s="1065"/>
      <c r="ED335" s="1065"/>
      <c r="EE335" s="1065">
        <f>EE300+EE306</f>
        <v>1.9280892694878746</v>
      </c>
      <c r="EF335" s="1022">
        <f t="shared" si="916"/>
        <v>-12061925.358030001</v>
      </c>
      <c r="EG335" s="1040" t="e">
        <f t="shared" si="917"/>
        <v>#REF!</v>
      </c>
      <c r="EH335" s="1022">
        <f t="shared" si="918"/>
        <v>-12061925.358030001</v>
      </c>
      <c r="EI335" s="1065"/>
      <c r="EJ335" s="1065"/>
      <c r="EK335" s="1064">
        <f>EK300+EK306</f>
        <v>14206534.675610002</v>
      </c>
      <c r="EL335" s="393">
        <f t="shared" si="900"/>
        <v>0.93491923259024468</v>
      </c>
      <c r="EM335" s="1064"/>
      <c r="EN335" s="1064"/>
      <c r="EO335" s="1064"/>
      <c r="EP335" s="1064"/>
      <c r="EQ335" s="1064"/>
      <c r="ER335" s="1064"/>
      <c r="ES335" s="1064">
        <f>ES300+ES306</f>
        <v>12061925.358030001</v>
      </c>
      <c r="ET335" s="393">
        <f t="shared" si="921"/>
        <v>0.93331873105379604</v>
      </c>
      <c r="EU335" s="1065"/>
      <c r="EV335" s="1065"/>
      <c r="EW335" s="1065"/>
      <c r="EX335" s="393">
        <f t="shared" si="914"/>
        <v>0</v>
      </c>
      <c r="EY335" s="1022">
        <f t="shared" si="908"/>
        <v>861768.29205999896</v>
      </c>
      <c r="EZ335" s="1040">
        <f t="shared" si="920"/>
        <v>5.6712193978349298E-2</v>
      </c>
      <c r="FA335" s="1022">
        <f t="shared" si="922"/>
        <v>861768.29205999896</v>
      </c>
      <c r="FB335" s="1065"/>
      <c r="FC335" s="1065"/>
      <c r="FD335" s="1064">
        <f>FD300+FD306</f>
        <v>12929442.46854</v>
      </c>
      <c r="FE335" s="1041">
        <f t="shared" si="901"/>
        <v>0.85087494639068972</v>
      </c>
      <c r="FF335" s="775">
        <f t="shared" si="911"/>
        <v>12061925.358030001</v>
      </c>
      <c r="FG335" s="393">
        <f t="shared" si="923"/>
        <v>0.93331873105379604</v>
      </c>
      <c r="FH335" s="1065"/>
      <c r="FI335" s="1065"/>
      <c r="FJ335" s="1022">
        <f t="shared" si="924"/>
        <v>0</v>
      </c>
      <c r="FK335" s="1065">
        <f>FK300+FK306</f>
        <v>2.0351650289352037</v>
      </c>
      <c r="FL335" s="1064" t="e">
        <f>FL300+FL306</f>
        <v>#REF!</v>
      </c>
      <c r="FM335" s="1064"/>
      <c r="FN335" s="1064" t="e">
        <f>FN300+FN306</f>
        <v>#REF!</v>
      </c>
      <c r="FO335" s="1065"/>
      <c r="FP335" s="1065"/>
      <c r="FQ335" s="1065"/>
      <c r="FR335" s="1065"/>
      <c r="FS335" s="1065" t="e">
        <f>FS300+FS306</f>
        <v>#REF!</v>
      </c>
      <c r="FT335" s="1064">
        <f>FT300+FT306</f>
        <v>16.967649999962759</v>
      </c>
      <c r="FU335" s="1064"/>
      <c r="FV335" s="1064">
        <f>FV300+FV306</f>
        <v>-14.502600000035727</v>
      </c>
      <c r="FW335" s="1065"/>
      <c r="FX335" s="1065"/>
      <c r="FY335" s="1065"/>
      <c r="FZ335" s="1065" t="e">
        <f>FZ300+FZ306</f>
        <v>#DIV/0!</v>
      </c>
      <c r="GA335" s="297"/>
      <c r="GB335" s="297"/>
      <c r="GC335" s="297"/>
      <c r="GD335" s="297"/>
      <c r="GE335" s="297"/>
      <c r="GF335" s="297"/>
      <c r="GG335" s="297"/>
    </row>
    <row r="336" spans="2:189" s="1052" customFormat="1" ht="29.25" hidden="1" customHeight="1" x14ac:dyDescent="0.2">
      <c r="B336" s="1120" t="s">
        <v>521</v>
      </c>
      <c r="C336" s="1121"/>
      <c r="D336" s="1062"/>
      <c r="E336" s="1063" t="e">
        <f>#REF!+#REF!</f>
        <v>#REF!</v>
      </c>
      <c r="F336" s="1063" t="e">
        <f>#REF!+#REF!</f>
        <v>#REF!</v>
      </c>
      <c r="G336" s="1063" t="e">
        <f>#REF!+#REF!</f>
        <v>#REF!</v>
      </c>
      <c r="H336" s="1063" t="e">
        <f>#REF!+#REF!</f>
        <v>#REF!</v>
      </c>
      <c r="I336" s="1063" t="e">
        <f>#REF!+#REF!</f>
        <v>#REF!</v>
      </c>
      <c r="J336" s="1063" t="e">
        <f>#REF!+#REF!</f>
        <v>#REF!</v>
      </c>
      <c r="K336" s="1063" t="e">
        <f>#REF!+#REF!</f>
        <v>#REF!</v>
      </c>
      <c r="L336" s="1063" t="e">
        <f>#REF!+#REF!</f>
        <v>#REF!</v>
      </c>
      <c r="M336" s="1063" t="e">
        <f>#REF!+#REF!</f>
        <v>#REF!</v>
      </c>
      <c r="N336" s="1063" t="e">
        <f>#REF!+#REF!</f>
        <v>#REF!</v>
      </c>
      <c r="O336" s="1063" t="e">
        <f>#REF!+#REF!</f>
        <v>#REF!</v>
      </c>
      <c r="P336" s="1063" t="e">
        <f>#REF!+#REF!</f>
        <v>#REF!</v>
      </c>
      <c r="Q336" s="1064" t="e">
        <f>#REF!+#REF!</f>
        <v>#REF!</v>
      </c>
      <c r="R336" s="1064" t="e">
        <f>#REF!+#REF!</f>
        <v>#REF!</v>
      </c>
      <c r="S336" s="1064" t="e">
        <f>#REF!+#REF!</f>
        <v>#REF!</v>
      </c>
      <c r="T336" s="1064" t="e">
        <f>#REF!+#REF!</f>
        <v>#REF!</v>
      </c>
      <c r="U336" s="1064" t="e">
        <f>#REF!+#REF!</f>
        <v>#REF!</v>
      </c>
      <c r="V336" s="1064" t="e">
        <f>#REF!+#REF!</f>
        <v>#REF!</v>
      </c>
      <c r="W336" s="1064" t="e">
        <f>#REF!+#REF!</f>
        <v>#REF!</v>
      </c>
      <c r="X336" s="1064" t="e">
        <f>#REF!+#REF!</f>
        <v>#REF!</v>
      </c>
      <c r="Y336" s="1064" t="e">
        <f>#REF!+#REF!</f>
        <v>#REF!</v>
      </c>
      <c r="Z336" s="1064" t="e">
        <f>#REF!+#REF!</f>
        <v>#REF!</v>
      </c>
      <c r="AA336" s="1064" t="e">
        <f>#REF!+#REF!</f>
        <v>#REF!</v>
      </c>
      <c r="AB336" s="1064" t="e">
        <f>#REF!+#REF!</f>
        <v>#REF!</v>
      </c>
      <c r="AC336" s="1064" t="e">
        <f>#REF!+#REF!</f>
        <v>#REF!</v>
      </c>
      <c r="AD336" s="1064" t="e">
        <f>#REF!+#REF!</f>
        <v>#REF!</v>
      </c>
      <c r="AE336" s="1064" t="e">
        <f>#REF!+#REF!</f>
        <v>#REF!</v>
      </c>
      <c r="AF336" s="1064" t="e">
        <f>#REF!+#REF!</f>
        <v>#REF!</v>
      </c>
      <c r="AG336" s="1064" t="e">
        <f>#REF!+#REF!</f>
        <v>#REF!</v>
      </c>
      <c r="AH336" s="1064" t="e">
        <f>#REF!+#REF!</f>
        <v>#REF!</v>
      </c>
      <c r="AI336" s="1064" t="e">
        <f>#REF!+#REF!</f>
        <v>#REF!</v>
      </c>
      <c r="AJ336" s="1064" t="e">
        <f>#REF!+#REF!</f>
        <v>#REF!</v>
      </c>
      <c r="AK336" s="1064" t="e">
        <f>#REF!+#REF!</f>
        <v>#REF!</v>
      </c>
      <c r="AL336" s="1064" t="e">
        <f>#REF!+#REF!</f>
        <v>#REF!</v>
      </c>
      <c r="AM336" s="1064"/>
      <c r="AN336" s="1064"/>
      <c r="AO336" s="1024"/>
      <c r="AP336" s="1064"/>
      <c r="AQ336" s="1064"/>
      <c r="AR336" s="1064"/>
      <c r="AS336" s="1064" t="e">
        <f>#REF!+#REF!</f>
        <v>#REF!</v>
      </c>
      <c r="AT336" s="1064" t="e">
        <f>#REF!+#REF!</f>
        <v>#REF!</v>
      </c>
      <c r="AU336" s="1064" t="e">
        <f>#REF!+#REF!</f>
        <v>#REF!</v>
      </c>
      <c r="AV336" s="1064" t="e">
        <f>#REF!+#REF!</f>
        <v>#REF!</v>
      </c>
      <c r="AW336" s="1064" t="e">
        <f>#REF!+#REF!</f>
        <v>#REF!</v>
      </c>
      <c r="AX336" s="1064" t="e">
        <f>#REF!+#REF!</f>
        <v>#REF!</v>
      </c>
      <c r="AY336" s="1064" t="e">
        <f>#REF!+#REF!</f>
        <v>#REF!</v>
      </c>
      <c r="AZ336" s="1064" t="e">
        <f>#REF!+#REF!</f>
        <v>#REF!</v>
      </c>
      <c r="BA336" s="1064" t="e">
        <f>#REF!+#REF!</f>
        <v>#REF!</v>
      </c>
      <c r="BB336" s="1064" t="e">
        <f>#REF!+#REF!</f>
        <v>#REF!</v>
      </c>
      <c r="BC336" s="1064" t="e">
        <f>#REF!+#REF!</f>
        <v>#REF!</v>
      </c>
      <c r="BD336" s="1064" t="e">
        <f>#REF!+#REF!</f>
        <v>#REF!</v>
      </c>
      <c r="BE336" s="1064" t="e">
        <f>#REF!+#REF!</f>
        <v>#REF!</v>
      </c>
      <c r="BF336" s="1064" t="e">
        <f>#REF!+#REF!</f>
        <v>#REF!</v>
      </c>
      <c r="BG336" s="1064" t="e">
        <f>#REF!+#REF!</f>
        <v>#REF!</v>
      </c>
      <c r="BH336" s="1064" t="e">
        <f>#REF!+#REF!</f>
        <v>#REF!</v>
      </c>
      <c r="BI336" s="1064" t="e">
        <f>#REF!+#REF!</f>
        <v>#REF!</v>
      </c>
      <c r="BJ336" s="1064" t="e">
        <f>#REF!+#REF!</f>
        <v>#REF!</v>
      </c>
      <c r="BK336" s="1025"/>
      <c r="BL336" s="1064" t="e">
        <f>#REF!+#REF!</f>
        <v>#REF!</v>
      </c>
      <c r="BM336" s="1064"/>
      <c r="BN336" s="1064"/>
      <c r="BO336" s="1064"/>
      <c r="BP336" s="1064"/>
      <c r="BQ336" s="1064"/>
      <c r="BR336" s="1064"/>
      <c r="BS336" s="1064"/>
      <c r="BT336" s="1064"/>
      <c r="BU336" s="1064"/>
      <c r="BV336" s="1064" t="e">
        <f>#REF!+#REF!</f>
        <v>#REF!</v>
      </c>
      <c r="BW336" s="1064" t="e">
        <f>#REF!+#REF!</f>
        <v>#REF!</v>
      </c>
      <c r="BX336" s="1064" t="e">
        <f>#REF!+#REF!</f>
        <v>#REF!</v>
      </c>
      <c r="BY336" s="1064" t="e">
        <f>#REF!+#REF!</f>
        <v>#REF!</v>
      </c>
      <c r="BZ336" s="1064" t="e">
        <f>#REF!+#REF!</f>
        <v>#REF!</v>
      </c>
      <c r="CA336" s="1064" t="e">
        <f>#REF!+#REF!</f>
        <v>#REF!</v>
      </c>
      <c r="CB336" s="1064" t="e">
        <f>#REF!+#REF!</f>
        <v>#REF!</v>
      </c>
      <c r="CC336" s="1064" t="e">
        <f>#REF!+#REF!</f>
        <v>#REF!</v>
      </c>
      <c r="CD336" s="1065" t="e">
        <f>#REF!+#REF!</f>
        <v>#REF!</v>
      </c>
      <c r="CE336" s="1024"/>
      <c r="CF336" s="1066" t="e">
        <f>#REF!+#REF!</f>
        <v>#REF!</v>
      </c>
      <c r="CG336" s="1064"/>
      <c r="CH336" s="1064" t="e">
        <f>#REF!+#REF!</f>
        <v>#REF!</v>
      </c>
      <c r="CI336" s="1064" t="e">
        <f>#REF!+#REF!</f>
        <v>#REF!</v>
      </c>
      <c r="CJ336" s="1064" t="e">
        <f>#REF!+#REF!</f>
        <v>#REF!</v>
      </c>
      <c r="CK336" s="1064" t="e">
        <f>#REF!+#REF!</f>
        <v>#REF!</v>
      </c>
      <c r="CL336" s="1064" t="e">
        <f>#REF!+#REF!</f>
        <v>#REF!</v>
      </c>
      <c r="CM336" s="1064" t="e">
        <f>#REF!+#REF!</f>
        <v>#REF!</v>
      </c>
      <c r="CN336" s="1064"/>
      <c r="CO336" s="1064"/>
      <c r="CP336" s="1064"/>
      <c r="CQ336" s="1064" t="e">
        <f>#REF!+#REF!</f>
        <v>#REF!</v>
      </c>
      <c r="CR336" s="1064" t="e">
        <f>#REF!+#REF!</f>
        <v>#REF!</v>
      </c>
      <c r="CS336" s="1064" t="e">
        <f>#REF!+#REF!</f>
        <v>#REF!</v>
      </c>
      <c r="CT336" s="1064" t="e">
        <f>#REF!+#REF!</f>
        <v>#REF!</v>
      </c>
      <c r="CU336" s="1064" t="e">
        <f>#REF!+#REF!</f>
        <v>#REF!</v>
      </c>
      <c r="CV336" s="1065" t="e">
        <f>#REF!+#REF!</f>
        <v>#REF!</v>
      </c>
      <c r="CW336" s="1064">
        <f>CX336+CY336</f>
        <v>296317.40000000002</v>
      </c>
      <c r="CX336" s="1065">
        <f>CX204</f>
        <v>296317.40000000002</v>
      </c>
      <c r="CY336" s="1065">
        <f>CY204</f>
        <v>0</v>
      </c>
      <c r="CZ336" s="1064" t="e">
        <f>#REF!+#REF!</f>
        <v>#REF!</v>
      </c>
      <c r="DA336" s="1064" t="e">
        <f>#REF!+#REF!</f>
        <v>#REF!</v>
      </c>
      <c r="DB336" s="1065" t="e">
        <f>#REF!+#REF!</f>
        <v>#REF!</v>
      </c>
      <c r="DC336" s="1064" t="e">
        <f>#REF!+#REF!</f>
        <v>#REF!</v>
      </c>
      <c r="DD336" s="1064" t="e">
        <f>#REF!+#REF!</f>
        <v>#REF!</v>
      </c>
      <c r="DE336" s="1065" t="e">
        <f>#REF!+#REF!</f>
        <v>#REF!</v>
      </c>
      <c r="DF336" s="1064">
        <f>DG336+DH336</f>
        <v>0</v>
      </c>
      <c r="DG336" s="1065">
        <f>DG204</f>
        <v>0</v>
      </c>
      <c r="DH336" s="1065">
        <f>DH204</f>
        <v>0</v>
      </c>
      <c r="DI336" s="1064">
        <f>DJ336+DL336</f>
        <v>0</v>
      </c>
      <c r="DJ336" s="1065">
        <f>DJ204</f>
        <v>0</v>
      </c>
      <c r="DK336" s="1065"/>
      <c r="DL336" s="1065">
        <f>DL204</f>
        <v>0</v>
      </c>
      <c r="DM336" s="1065"/>
      <c r="DN336" s="1065"/>
      <c r="DO336" s="1065"/>
      <c r="DP336" s="1065"/>
      <c r="DQ336" s="1065"/>
      <c r="DR336" s="1065"/>
      <c r="DS336" s="1065"/>
      <c r="DT336" s="1065"/>
      <c r="DU336" s="1065"/>
      <c r="DV336" s="1065"/>
      <c r="DW336" s="1065"/>
      <c r="DX336" s="1064" t="e">
        <f>#REF!+#REF!</f>
        <v>#REF!</v>
      </c>
      <c r="DY336" s="393" t="e">
        <f t="shared" si="904"/>
        <v>#REF!</v>
      </c>
      <c r="DZ336" s="351" t="e">
        <f t="shared" si="915"/>
        <v>#REF!</v>
      </c>
      <c r="EA336" s="393" t="e">
        <f t="shared" si="905"/>
        <v>#REF!</v>
      </c>
      <c r="EB336" s="1065"/>
      <c r="EC336" s="1065"/>
      <c r="ED336" s="1065"/>
      <c r="EE336" s="1065" t="e">
        <f>#REF!+#REF!</f>
        <v>#REF!</v>
      </c>
      <c r="EF336" s="1022" t="e">
        <f t="shared" si="916"/>
        <v>#REF!</v>
      </c>
      <c r="EG336" s="1040" t="e">
        <f t="shared" si="917"/>
        <v>#REF!</v>
      </c>
      <c r="EH336" s="1022" t="e">
        <f t="shared" si="918"/>
        <v>#REF!</v>
      </c>
      <c r="EI336" s="1064"/>
      <c r="EJ336" s="1064"/>
      <c r="EK336" s="1064" t="e">
        <f>#REF!+#REF!</f>
        <v>#REF!</v>
      </c>
      <c r="EL336" s="393" t="e">
        <f t="shared" si="900"/>
        <v>#REF!</v>
      </c>
      <c r="EM336" s="1064"/>
      <c r="EN336" s="1064"/>
      <c r="EO336" s="1064"/>
      <c r="EP336" s="1064"/>
      <c r="EQ336" s="1064"/>
      <c r="ER336" s="1064"/>
      <c r="ES336" s="1064" t="e">
        <f>#REF!+#REF!</f>
        <v>#REF!</v>
      </c>
      <c r="ET336" s="393" t="e">
        <f t="shared" si="921"/>
        <v>#REF!</v>
      </c>
      <c r="EU336" s="1065"/>
      <c r="EV336" s="1065"/>
      <c r="EW336" s="1065"/>
      <c r="EX336" s="393" t="e">
        <f t="shared" si="914"/>
        <v>#DIV/0!</v>
      </c>
      <c r="EY336" s="1022" t="e">
        <f t="shared" si="908"/>
        <v>#REF!</v>
      </c>
      <c r="EZ336" s="1040" t="e">
        <f t="shared" si="920"/>
        <v>#REF!</v>
      </c>
      <c r="FA336" s="1022" t="e">
        <f t="shared" si="922"/>
        <v>#REF!</v>
      </c>
      <c r="FB336" s="1064"/>
      <c r="FC336" s="1064"/>
      <c r="FD336" s="1064">
        <v>0</v>
      </c>
      <c r="FE336" s="1041" t="e">
        <f t="shared" si="901"/>
        <v>#DIV/0!</v>
      </c>
      <c r="FF336" s="775" t="e">
        <f t="shared" si="911"/>
        <v>#REF!</v>
      </c>
      <c r="FG336" s="393" t="e">
        <f t="shared" si="923"/>
        <v>#REF!</v>
      </c>
      <c r="FH336" s="1065"/>
      <c r="FI336" s="1065"/>
      <c r="FJ336" s="1022">
        <f t="shared" si="924"/>
        <v>0</v>
      </c>
      <c r="FK336" s="1065" t="e">
        <f>#REF!+#REF!</f>
        <v>#REF!</v>
      </c>
      <c r="FL336" s="1064">
        <v>0</v>
      </c>
      <c r="FM336" s="1064"/>
      <c r="FN336" s="1064" t="e">
        <f>#REF!+#REF!</f>
        <v>#REF!</v>
      </c>
      <c r="FO336" s="1065"/>
      <c r="FP336" s="1065"/>
      <c r="FQ336" s="1065"/>
      <c r="FR336" s="1065"/>
      <c r="FS336" s="1065" t="e">
        <f>#REF!+#REF!</f>
        <v>#REF!</v>
      </c>
      <c r="FT336" s="1064">
        <v>0</v>
      </c>
      <c r="FU336" s="1064"/>
      <c r="FV336" s="1064" t="e">
        <f>#REF!+#REF!</f>
        <v>#REF!</v>
      </c>
      <c r="FW336" s="1065"/>
      <c r="FX336" s="1065"/>
      <c r="FY336" s="1065"/>
      <c r="FZ336" s="1065" t="e">
        <f>#REF!+#REF!</f>
        <v>#REF!</v>
      </c>
      <c r="GA336" s="297"/>
      <c r="GB336" s="297"/>
      <c r="GC336" s="297"/>
      <c r="GD336" s="297"/>
      <c r="GE336" s="297"/>
      <c r="GF336" s="297"/>
      <c r="GG336" s="297"/>
    </row>
    <row r="337" spans="2:202" s="1052" customFormat="1" ht="21" hidden="1" customHeight="1" x14ac:dyDescent="0.2">
      <c r="B337" s="1120" t="s">
        <v>522</v>
      </c>
      <c r="C337" s="1121"/>
      <c r="D337" s="1062"/>
      <c r="E337" s="1063" t="e">
        <f t="shared" ref="E337:AL337" si="930">E335-E336</f>
        <v>#REF!</v>
      </c>
      <c r="F337" s="1063" t="e">
        <f t="shared" si="930"/>
        <v>#REF!</v>
      </c>
      <c r="G337" s="1063" t="e">
        <f t="shared" si="930"/>
        <v>#REF!</v>
      </c>
      <c r="H337" s="1063" t="e">
        <f t="shared" si="930"/>
        <v>#REF!</v>
      </c>
      <c r="I337" s="1063" t="e">
        <f t="shared" si="930"/>
        <v>#REF!</v>
      </c>
      <c r="J337" s="1063" t="e">
        <f t="shared" si="930"/>
        <v>#REF!</v>
      </c>
      <c r="K337" s="1063" t="e">
        <f t="shared" si="930"/>
        <v>#REF!</v>
      </c>
      <c r="L337" s="1063" t="e">
        <f t="shared" si="930"/>
        <v>#REF!</v>
      </c>
      <c r="M337" s="1063" t="e">
        <f t="shared" si="930"/>
        <v>#REF!</v>
      </c>
      <c r="N337" s="1063" t="e">
        <f t="shared" si="930"/>
        <v>#REF!</v>
      </c>
      <c r="O337" s="1063" t="e">
        <f t="shared" si="930"/>
        <v>#REF!</v>
      </c>
      <c r="P337" s="1063" t="e">
        <f t="shared" si="930"/>
        <v>#REF!</v>
      </c>
      <c r="Q337" s="1064" t="e">
        <f t="shared" si="930"/>
        <v>#REF!</v>
      </c>
      <c r="R337" s="1064" t="e">
        <f t="shared" si="930"/>
        <v>#REF!</v>
      </c>
      <c r="S337" s="1064" t="e">
        <f t="shared" si="930"/>
        <v>#REF!</v>
      </c>
      <c r="T337" s="1064" t="e">
        <f t="shared" si="930"/>
        <v>#REF!</v>
      </c>
      <c r="U337" s="1064" t="e">
        <f t="shared" si="930"/>
        <v>#REF!</v>
      </c>
      <c r="V337" s="1064" t="e">
        <f t="shared" si="930"/>
        <v>#REF!</v>
      </c>
      <c r="W337" s="1064" t="e">
        <f t="shared" si="930"/>
        <v>#REF!</v>
      </c>
      <c r="X337" s="1064" t="e">
        <f t="shared" si="930"/>
        <v>#REF!</v>
      </c>
      <c r="Y337" s="1064" t="e">
        <f t="shared" si="930"/>
        <v>#REF!</v>
      </c>
      <c r="Z337" s="1064" t="e">
        <f t="shared" si="930"/>
        <v>#REF!</v>
      </c>
      <c r="AA337" s="1064" t="e">
        <f t="shared" si="930"/>
        <v>#REF!</v>
      </c>
      <c r="AB337" s="1064" t="e">
        <f t="shared" si="930"/>
        <v>#REF!</v>
      </c>
      <c r="AC337" s="1064" t="e">
        <f t="shared" si="930"/>
        <v>#REF!</v>
      </c>
      <c r="AD337" s="1064" t="e">
        <f t="shared" si="930"/>
        <v>#REF!</v>
      </c>
      <c r="AE337" s="1064" t="e">
        <f t="shared" si="930"/>
        <v>#REF!</v>
      </c>
      <c r="AF337" s="1064" t="e">
        <f t="shared" si="930"/>
        <v>#REF!</v>
      </c>
      <c r="AG337" s="1064" t="e">
        <f t="shared" si="930"/>
        <v>#REF!</v>
      </c>
      <c r="AH337" s="1064" t="e">
        <f t="shared" si="930"/>
        <v>#REF!</v>
      </c>
      <c r="AI337" s="1064" t="e">
        <f t="shared" si="930"/>
        <v>#REF!</v>
      </c>
      <c r="AJ337" s="1064" t="e">
        <f t="shared" si="930"/>
        <v>#REF!</v>
      </c>
      <c r="AK337" s="1064" t="e">
        <f t="shared" si="930"/>
        <v>#REF!</v>
      </c>
      <c r="AL337" s="1064" t="e">
        <f t="shared" si="930"/>
        <v>#REF!</v>
      </c>
      <c r="AM337" s="1064"/>
      <c r="AN337" s="1064"/>
      <c r="AO337" s="1024"/>
      <c r="AP337" s="1064"/>
      <c r="AQ337" s="1064"/>
      <c r="AR337" s="1064"/>
      <c r="AS337" s="1064" t="e">
        <f t="shared" ref="AS337:BJ337" si="931">AS335-AS336</f>
        <v>#REF!</v>
      </c>
      <c r="AT337" s="1064" t="e">
        <f t="shared" si="931"/>
        <v>#REF!</v>
      </c>
      <c r="AU337" s="1064" t="e">
        <f t="shared" si="931"/>
        <v>#REF!</v>
      </c>
      <c r="AV337" s="1064" t="e">
        <f t="shared" si="931"/>
        <v>#REF!</v>
      </c>
      <c r="AW337" s="1064" t="e">
        <f t="shared" si="931"/>
        <v>#REF!</v>
      </c>
      <c r="AX337" s="1064" t="e">
        <f t="shared" si="931"/>
        <v>#REF!</v>
      </c>
      <c r="AY337" s="1064" t="e">
        <f t="shared" si="931"/>
        <v>#REF!</v>
      </c>
      <c r="AZ337" s="1064" t="e">
        <f t="shared" si="931"/>
        <v>#REF!</v>
      </c>
      <c r="BA337" s="1064" t="e">
        <f t="shared" si="931"/>
        <v>#REF!</v>
      </c>
      <c r="BB337" s="1064" t="e">
        <f t="shared" si="931"/>
        <v>#REF!</v>
      </c>
      <c r="BC337" s="1064" t="e">
        <f t="shared" si="931"/>
        <v>#REF!</v>
      </c>
      <c r="BD337" s="1064" t="e">
        <f t="shared" si="931"/>
        <v>#REF!</v>
      </c>
      <c r="BE337" s="1064" t="e">
        <f t="shared" si="931"/>
        <v>#REF!</v>
      </c>
      <c r="BF337" s="1064" t="e">
        <f t="shared" si="931"/>
        <v>#REF!</v>
      </c>
      <c r="BG337" s="1064" t="e">
        <f t="shared" si="931"/>
        <v>#REF!</v>
      </c>
      <c r="BH337" s="1064" t="e">
        <f t="shared" si="931"/>
        <v>#REF!</v>
      </c>
      <c r="BI337" s="1064" t="e">
        <f t="shared" si="931"/>
        <v>#REF!</v>
      </c>
      <c r="BJ337" s="1064" t="e">
        <f t="shared" si="931"/>
        <v>#REF!</v>
      </c>
      <c r="BK337" s="1025"/>
      <c r="BL337" s="1064" t="e">
        <f>BL335-BL336</f>
        <v>#REF!</v>
      </c>
      <c r="BM337" s="1064"/>
      <c r="BN337" s="1064"/>
      <c r="BO337" s="1064"/>
      <c r="BP337" s="1064"/>
      <c r="BQ337" s="1064"/>
      <c r="BR337" s="1064"/>
      <c r="BS337" s="1064"/>
      <c r="BT337" s="1064"/>
      <c r="BU337" s="1064"/>
      <c r="BV337" s="1064" t="e">
        <f t="shared" ref="BV337:CA337" si="932">BV335-BV336</f>
        <v>#REF!</v>
      </c>
      <c r="BW337" s="1064" t="e">
        <f t="shared" si="932"/>
        <v>#REF!</v>
      </c>
      <c r="BX337" s="1064" t="e">
        <f t="shared" si="932"/>
        <v>#REF!</v>
      </c>
      <c r="BY337" s="1064" t="e">
        <f t="shared" si="932"/>
        <v>#REF!</v>
      </c>
      <c r="BZ337" s="1064" t="e">
        <f t="shared" si="932"/>
        <v>#REF!</v>
      </c>
      <c r="CA337" s="1064" t="e">
        <f t="shared" si="932"/>
        <v>#REF!</v>
      </c>
      <c r="CB337" s="1064" t="e">
        <f>CC337+CD337</f>
        <v>#REF!</v>
      </c>
      <c r="CC337" s="1064" t="e">
        <f>CC300+CC306</f>
        <v>#REF!</v>
      </c>
      <c r="CD337" s="1064" t="e">
        <f>CD300+CD306</f>
        <v>#REF!</v>
      </c>
      <c r="CE337" s="1024"/>
      <c r="CF337" s="1066" t="e">
        <f>CF335-CF336</f>
        <v>#REF!</v>
      </c>
      <c r="CG337" s="1064"/>
      <c r="CH337" s="1064" t="e">
        <f t="shared" ref="CH337:CM337" si="933">CH335-CH336</f>
        <v>#REF!</v>
      </c>
      <c r="CI337" s="1064" t="e">
        <f t="shared" si="933"/>
        <v>#REF!</v>
      </c>
      <c r="CJ337" s="1064" t="e">
        <f t="shared" si="933"/>
        <v>#REF!</v>
      </c>
      <c r="CK337" s="1064" t="e">
        <f t="shared" si="933"/>
        <v>#REF!</v>
      </c>
      <c r="CL337" s="1064" t="e">
        <f t="shared" si="933"/>
        <v>#REF!</v>
      </c>
      <c r="CM337" s="1064" t="e">
        <f t="shared" si="933"/>
        <v>#REF!</v>
      </c>
      <c r="CN337" s="1064"/>
      <c r="CO337" s="1064"/>
      <c r="CP337" s="1064"/>
      <c r="CQ337" s="1064" t="e">
        <f>CQ335-CQ336</f>
        <v>#REF!</v>
      </c>
      <c r="CR337" s="1064" t="e">
        <f>CR335-CR336</f>
        <v>#REF!</v>
      </c>
      <c r="CS337" s="1064" t="e">
        <f>CS335-CS336</f>
        <v>#REF!</v>
      </c>
      <c r="CT337" s="1064" t="e">
        <f>CU337+CV337</f>
        <v>#REF!</v>
      </c>
      <c r="CU337" s="1064" t="e">
        <f>CU300+CU306</f>
        <v>#REF!</v>
      </c>
      <c r="CV337" s="1064" t="e">
        <f>CV300+CV306</f>
        <v>#REF!</v>
      </c>
      <c r="CW337" s="1064" t="e">
        <f>CX337+CY337</f>
        <v>#REF!</v>
      </c>
      <c r="CX337" s="1064" t="e">
        <f>CX303+CX306</f>
        <v>#REF!</v>
      </c>
      <c r="CY337" s="1064" t="e">
        <f>CY303+CY306</f>
        <v>#REF!</v>
      </c>
      <c r="CZ337" s="1064" t="e">
        <f>DA337+DB337</f>
        <v>#REF!</v>
      </c>
      <c r="DA337" s="1064" t="e">
        <f>DA300+DA306</f>
        <v>#REF!</v>
      </c>
      <c r="DB337" s="1064" t="e">
        <f>DB300+DB306</f>
        <v>#REF!</v>
      </c>
      <c r="DC337" s="1064" t="e">
        <f>DD337+DE337</f>
        <v>#DIV/0!</v>
      </c>
      <c r="DD337" s="1064" t="e">
        <f>DD300+DD306</f>
        <v>#DIV/0!</v>
      </c>
      <c r="DE337" s="1064" t="e">
        <f>DE300+DE306</f>
        <v>#REF!</v>
      </c>
      <c r="DF337" s="1064" t="e">
        <f>DG337+DH337</f>
        <v>#REF!</v>
      </c>
      <c r="DG337" s="1064" t="e">
        <f>DG303+DG306</f>
        <v>#REF!</v>
      </c>
      <c r="DH337" s="1064" t="e">
        <f>DH303+DH306</f>
        <v>#REF!</v>
      </c>
      <c r="DI337" s="1064">
        <f>DJ337+DL337</f>
        <v>12838076.38091</v>
      </c>
      <c r="DJ337" s="1064">
        <f>DJ303+DJ306</f>
        <v>11193693.65009</v>
      </c>
      <c r="DK337" s="1064"/>
      <c r="DL337" s="1064">
        <f>DL303+DL306</f>
        <v>1644382.7308200002</v>
      </c>
      <c r="DM337" s="1064"/>
      <c r="DN337" s="1064"/>
      <c r="DO337" s="1064"/>
      <c r="DP337" s="1064"/>
      <c r="DQ337" s="1064"/>
      <c r="DR337" s="1064"/>
      <c r="DS337" s="1064"/>
      <c r="DT337" s="1064"/>
      <c r="DU337" s="1064"/>
      <c r="DV337" s="1064"/>
      <c r="DW337" s="1064"/>
      <c r="DX337" s="1064">
        <f>DZ337+EE337</f>
        <v>12061927.286119271</v>
      </c>
      <c r="DY337" s="393">
        <f t="shared" si="904"/>
        <v>0.9395431938740566</v>
      </c>
      <c r="DZ337" s="351">
        <f t="shared" si="915"/>
        <v>12061925.358030001</v>
      </c>
      <c r="EA337" s="393">
        <f t="shared" si="905"/>
        <v>1.0775643621382314</v>
      </c>
      <c r="EB337" s="1064"/>
      <c r="EC337" s="1064"/>
      <c r="ED337" s="1064"/>
      <c r="EE337" s="1064">
        <f>EE300+EE306</f>
        <v>1.9280892694878746</v>
      </c>
      <c r="EF337" s="1022">
        <f t="shared" si="916"/>
        <v>-12061925.358030001</v>
      </c>
      <c r="EG337" s="1040" t="e">
        <f t="shared" si="917"/>
        <v>#REF!</v>
      </c>
      <c r="EH337" s="1022">
        <f t="shared" si="918"/>
        <v>-12061925.358030001</v>
      </c>
      <c r="EI337" s="1064"/>
      <c r="EJ337" s="1064"/>
      <c r="EK337" s="1064">
        <f>ES337+EX337</f>
        <v>12061925.358030001</v>
      </c>
      <c r="EL337" s="393">
        <f t="shared" si="900"/>
        <v>0.9395430436888409</v>
      </c>
      <c r="EM337" s="1064"/>
      <c r="EN337" s="1064"/>
      <c r="EO337" s="1064"/>
      <c r="EP337" s="1064"/>
      <c r="EQ337" s="1064"/>
      <c r="ER337" s="1064"/>
      <c r="ES337" s="1064">
        <f>ES300+ES306</f>
        <v>12061925.358030001</v>
      </c>
      <c r="ET337" s="393">
        <f t="shared" si="921"/>
        <v>1.0775643621382314</v>
      </c>
      <c r="EU337" s="1064"/>
      <c r="EV337" s="1064"/>
      <c r="EW337" s="1064"/>
      <c r="EX337" s="393">
        <f t="shared" si="914"/>
        <v>0</v>
      </c>
      <c r="EY337" s="1022">
        <f t="shared" si="908"/>
        <v>-868231.70794000104</v>
      </c>
      <c r="EZ337" s="1040">
        <f t="shared" si="920"/>
        <v>-6.7629423768738969E-2</v>
      </c>
      <c r="FA337" s="1022">
        <f t="shared" si="922"/>
        <v>-868231.70794000104</v>
      </c>
      <c r="FB337" s="1064"/>
      <c r="FC337" s="1064"/>
      <c r="FD337" s="1064">
        <f>FF337+FG337</f>
        <v>12061926.435594363</v>
      </c>
      <c r="FE337" s="1041">
        <f t="shared" si="901"/>
        <v>0.93954312762387371</v>
      </c>
      <c r="FF337" s="775">
        <f t="shared" si="911"/>
        <v>12061925.358030001</v>
      </c>
      <c r="FG337" s="393">
        <f t="shared" si="923"/>
        <v>1.0775643621382314</v>
      </c>
      <c r="FH337" s="1064"/>
      <c r="FI337" s="1064"/>
      <c r="FJ337" s="1022">
        <f t="shared" si="924"/>
        <v>0</v>
      </c>
      <c r="FK337" s="1064">
        <f>FK300+FK306</f>
        <v>2.0351650289352037</v>
      </c>
      <c r="FL337" s="1064" t="e">
        <f>FN337+FO337</f>
        <v>#REF!</v>
      </c>
      <c r="FM337" s="1064"/>
      <c r="FN337" s="1064" t="e">
        <f>FN300+FN306</f>
        <v>#REF!</v>
      </c>
      <c r="FO337" s="1064"/>
      <c r="FP337" s="1064"/>
      <c r="FQ337" s="1064"/>
      <c r="FR337" s="1064"/>
      <c r="FS337" s="1064" t="e">
        <f>FS300+FS306</f>
        <v>#REF!</v>
      </c>
      <c r="FT337" s="1064" t="e">
        <f>FV337+#REF!</f>
        <v>#REF!</v>
      </c>
      <c r="FU337" s="1064"/>
      <c r="FV337" s="1064">
        <f>FV300+FV306</f>
        <v>-14.502600000035727</v>
      </c>
      <c r="FW337" s="1064"/>
      <c r="FX337" s="1064"/>
      <c r="FY337" s="1064"/>
      <c r="FZ337" s="1064" t="e">
        <f>FZ300+FZ306</f>
        <v>#DIV/0!</v>
      </c>
      <c r="GA337" s="297"/>
      <c r="GB337" s="297"/>
      <c r="GC337" s="297"/>
      <c r="GD337" s="297"/>
      <c r="GE337" s="297"/>
      <c r="GF337" s="297"/>
      <c r="GG337" s="297"/>
    </row>
    <row r="338" spans="2:202" s="1052" customFormat="1" ht="41.25" hidden="1" customHeight="1" thickBot="1" x14ac:dyDescent="0.25">
      <c r="B338" s="1122" t="s">
        <v>149</v>
      </c>
      <c r="C338" s="1123"/>
      <c r="D338" s="1067"/>
      <c r="E338" s="1068" t="e">
        <f>E304+E306+#REF!+E311</f>
        <v>#REF!</v>
      </c>
      <c r="F338" s="1068"/>
      <c r="G338" s="1068" t="e">
        <f>G304+G306+#REF!+G311</f>
        <v>#REF!</v>
      </c>
      <c r="H338" s="1068" t="e">
        <f>H304+H306+#REF!+H311</f>
        <v>#REF!</v>
      </c>
      <c r="I338" s="1068"/>
      <c r="J338" s="1068" t="e">
        <f>J304+J306+#REF!+J311</f>
        <v>#REF!</v>
      </c>
      <c r="K338" s="1068" t="e">
        <f>K304+K306+#REF!+K311</f>
        <v>#REF!</v>
      </c>
      <c r="L338" s="1068"/>
      <c r="M338" s="1068" t="e">
        <f>M304+M306+#REF!+M311</f>
        <v>#REF!</v>
      </c>
      <c r="N338" s="1068" t="e">
        <f>N304+N306+#REF!+N311</f>
        <v>#REF!</v>
      </c>
      <c r="O338" s="1068"/>
      <c r="P338" s="1068" t="e">
        <f>P304+P306+#REF!+P311</f>
        <v>#REF!</v>
      </c>
      <c r="Q338" s="1069" t="e">
        <f>Q304+Q306+#REF!+Q311</f>
        <v>#REF!</v>
      </c>
      <c r="R338" s="1069"/>
      <c r="S338" s="1069" t="e">
        <f>S304+S306+#REF!+S311</f>
        <v>#REF!</v>
      </c>
      <c r="T338" s="1069" t="e">
        <f>T304+T306+#REF!+T311</f>
        <v>#REF!</v>
      </c>
      <c r="U338" s="1069" t="e">
        <f>U304+U306+#REF!+U311</f>
        <v>#REF!</v>
      </c>
      <c r="V338" s="1069" t="e">
        <f>V304+V306+#REF!+V311</f>
        <v>#REF!</v>
      </c>
      <c r="W338" s="1069" t="e">
        <f>W304+W306+#REF!+W311</f>
        <v>#REF!</v>
      </c>
      <c r="X338" s="1069" t="e">
        <f>X304+X306+#REF!+X311</f>
        <v>#REF!</v>
      </c>
      <c r="Y338" s="1069" t="e">
        <f>Y304+Y306+#REF!+Y311</f>
        <v>#REF!</v>
      </c>
      <c r="Z338" s="1069">
        <f t="shared" ref="Z338:AN338" si="934">Z304+Z306</f>
        <v>683000</v>
      </c>
      <c r="AA338" s="1069">
        <f t="shared" si="934"/>
        <v>0</v>
      </c>
      <c r="AB338" s="1069">
        <f t="shared" si="934"/>
        <v>683000</v>
      </c>
      <c r="AC338" s="1069">
        <f t="shared" si="934"/>
        <v>0</v>
      </c>
      <c r="AD338" s="1069">
        <f t="shared" si="934"/>
        <v>0</v>
      </c>
      <c r="AE338" s="1069">
        <f t="shared" si="934"/>
        <v>0</v>
      </c>
      <c r="AF338" s="1069" t="e">
        <f t="shared" si="934"/>
        <v>#REF!</v>
      </c>
      <c r="AG338" s="1069">
        <f t="shared" si="934"/>
        <v>0</v>
      </c>
      <c r="AH338" s="1069" t="e">
        <f t="shared" si="934"/>
        <v>#REF!</v>
      </c>
      <c r="AI338" s="1069">
        <f t="shared" si="934"/>
        <v>0</v>
      </c>
      <c r="AJ338" s="1069" t="e">
        <f t="shared" si="934"/>
        <v>#REF!</v>
      </c>
      <c r="AK338" s="1069" t="e">
        <f t="shared" si="934"/>
        <v>#REF!</v>
      </c>
      <c r="AL338" s="1069" t="e">
        <f t="shared" si="934"/>
        <v>#REF!</v>
      </c>
      <c r="AM338" s="1069" t="e">
        <f t="shared" si="934"/>
        <v>#VALUE!</v>
      </c>
      <c r="AN338" s="1069" t="e">
        <f t="shared" si="934"/>
        <v>#VALUE!</v>
      </c>
      <c r="AO338" s="1070">
        <v>1</v>
      </c>
      <c r="AP338" s="1069">
        <f t="shared" ref="AP338:BA338" si="935">AP304+AP306</f>
        <v>0</v>
      </c>
      <c r="AQ338" s="1069">
        <f t="shared" si="935"/>
        <v>0</v>
      </c>
      <c r="AR338" s="1069" t="e">
        <f t="shared" si="935"/>
        <v>#REF!</v>
      </c>
      <c r="AS338" s="1069">
        <f t="shared" si="935"/>
        <v>448761.3</v>
      </c>
      <c r="AT338" s="1069" t="e">
        <f t="shared" si="935"/>
        <v>#REF!</v>
      </c>
      <c r="AU338" s="1069">
        <f t="shared" si="935"/>
        <v>448761.3</v>
      </c>
      <c r="AV338" s="1069" t="e">
        <f t="shared" si="935"/>
        <v>#REF!</v>
      </c>
      <c r="AW338" s="1069">
        <f t="shared" si="935"/>
        <v>0</v>
      </c>
      <c r="AX338" s="1069" t="e">
        <f t="shared" si="935"/>
        <v>#REF!</v>
      </c>
      <c r="AY338" s="1069" t="e">
        <f t="shared" si="935"/>
        <v>#REF!</v>
      </c>
      <c r="AZ338" s="1069" t="e">
        <f t="shared" si="935"/>
        <v>#REF!</v>
      </c>
      <c r="BA338" s="1069" t="e">
        <f t="shared" si="935"/>
        <v>#REF!</v>
      </c>
      <c r="BB338" s="1069" t="e">
        <f>BB304+BB306+#REF!+BB311</f>
        <v>#REF!</v>
      </c>
      <c r="BC338" s="1069" t="e">
        <f>BC304+BC306+#REF!+BC311</f>
        <v>#REF!</v>
      </c>
      <c r="BD338" s="1069" t="e">
        <f>BD304+BD306+#REF!+BD311</f>
        <v>#REF!</v>
      </c>
      <c r="BE338" s="1069" t="e">
        <f>BE304+BE306+#REF!+BE311</f>
        <v>#REF!</v>
      </c>
      <c r="BF338" s="1069" t="e">
        <f>BF304+BF306+#REF!+BF311</f>
        <v>#REF!</v>
      </c>
      <c r="BG338" s="1069" t="e">
        <f>BG304+BG306+#REF!+BG311</f>
        <v>#REF!</v>
      </c>
      <c r="BH338" s="1069" t="e">
        <f>BH304+BH306</f>
        <v>#REF!</v>
      </c>
      <c r="BI338" s="1069" t="e">
        <f>BI304+BI306</f>
        <v>#REF!</v>
      </c>
      <c r="BJ338" s="1069" t="e">
        <f>BJ304+BJ306</f>
        <v>#REF!</v>
      </c>
      <c r="BK338" s="1071">
        <v>1</v>
      </c>
      <c r="BL338" s="1069" t="e">
        <f>BL304+BL306</f>
        <v>#REF!</v>
      </c>
      <c r="BM338" s="1069"/>
      <c r="BN338" s="1069"/>
      <c r="BO338" s="1069"/>
      <c r="BP338" s="1069"/>
      <c r="BQ338" s="1069"/>
      <c r="BR338" s="1069"/>
      <c r="BS338" s="1069"/>
      <c r="BT338" s="1069"/>
      <c r="BU338" s="1069"/>
      <c r="BV338" s="1069" t="e">
        <f t="shared" ref="BV338:CD338" si="936">BV304+BV306</f>
        <v>#REF!</v>
      </c>
      <c r="BW338" s="1069">
        <f t="shared" si="936"/>
        <v>0</v>
      </c>
      <c r="BX338" s="1069" t="e">
        <f t="shared" si="936"/>
        <v>#REF!</v>
      </c>
      <c r="BY338" s="1069" t="e">
        <f t="shared" si="936"/>
        <v>#REF!</v>
      </c>
      <c r="BZ338" s="1069">
        <f t="shared" si="936"/>
        <v>0</v>
      </c>
      <c r="CA338" s="1069" t="e">
        <f t="shared" si="936"/>
        <v>#REF!</v>
      </c>
      <c r="CB338" s="1069" t="e">
        <f t="shared" si="936"/>
        <v>#REF!</v>
      </c>
      <c r="CC338" s="1069">
        <f t="shared" si="936"/>
        <v>0</v>
      </c>
      <c r="CD338" s="1069" t="e">
        <f t="shared" si="936"/>
        <v>#REF!</v>
      </c>
      <c r="CE338" s="1070">
        <v>1</v>
      </c>
      <c r="CF338" s="1072" t="e">
        <f>CF304+CF306</f>
        <v>#REF!</v>
      </c>
      <c r="CG338" s="1069"/>
      <c r="CH338" s="1069" t="e">
        <f t="shared" ref="CH338:CM338" si="937">CH304+CH306</f>
        <v>#REF!</v>
      </c>
      <c r="CI338" s="1069" t="e">
        <f t="shared" si="937"/>
        <v>#REF!</v>
      </c>
      <c r="CJ338" s="1069" t="e">
        <f t="shared" si="937"/>
        <v>#REF!</v>
      </c>
      <c r="CK338" s="1069" t="e">
        <f t="shared" si="937"/>
        <v>#REF!</v>
      </c>
      <c r="CL338" s="1069" t="e">
        <f t="shared" si="937"/>
        <v>#REF!</v>
      </c>
      <c r="CM338" s="1069" t="e">
        <f t="shared" si="937"/>
        <v>#REF!</v>
      </c>
      <c r="CN338" s="1069"/>
      <c r="CO338" s="1069"/>
      <c r="CP338" s="1069"/>
      <c r="CQ338" s="1069" t="e">
        <f t="shared" ref="CQ338:FL338" si="938">CQ304+CQ306</f>
        <v>#REF!</v>
      </c>
      <c r="CR338" s="1069" t="e">
        <f t="shared" si="938"/>
        <v>#REF!</v>
      </c>
      <c r="CS338" s="1069" t="e">
        <f t="shared" si="938"/>
        <v>#REF!</v>
      </c>
      <c r="CT338" s="1069" t="e">
        <f t="shared" si="938"/>
        <v>#REF!</v>
      </c>
      <c r="CU338" s="1069">
        <f t="shared" si="938"/>
        <v>0</v>
      </c>
      <c r="CV338" s="1069" t="e">
        <f t="shared" si="938"/>
        <v>#REF!</v>
      </c>
      <c r="CW338" s="1069" t="e">
        <f t="shared" si="938"/>
        <v>#REF!</v>
      </c>
      <c r="CX338" s="1069">
        <f t="shared" si="938"/>
        <v>0</v>
      </c>
      <c r="CY338" s="1069" t="e">
        <f t="shared" si="938"/>
        <v>#REF!</v>
      </c>
      <c r="CZ338" s="1069" t="e">
        <f t="shared" si="938"/>
        <v>#REF!</v>
      </c>
      <c r="DA338" s="1069">
        <f t="shared" si="938"/>
        <v>0</v>
      </c>
      <c r="DB338" s="1069" t="e">
        <f t="shared" si="938"/>
        <v>#REF!</v>
      </c>
      <c r="DC338" s="1069" t="e">
        <f t="shared" si="938"/>
        <v>#REF!</v>
      </c>
      <c r="DD338" s="1069">
        <f t="shared" si="938"/>
        <v>0</v>
      </c>
      <c r="DE338" s="1069" t="e">
        <f t="shared" si="938"/>
        <v>#REF!</v>
      </c>
      <c r="DF338" s="1069" t="e">
        <f t="shared" si="938"/>
        <v>#REF!</v>
      </c>
      <c r="DG338" s="1069">
        <f t="shared" si="938"/>
        <v>0</v>
      </c>
      <c r="DH338" s="1069" t="e">
        <f t="shared" si="938"/>
        <v>#REF!</v>
      </c>
      <c r="DI338" s="1069">
        <f t="shared" si="938"/>
        <v>1555668.3741199998</v>
      </c>
      <c r="DJ338" s="1069">
        <f t="shared" si="938"/>
        <v>57893.159420000004</v>
      </c>
      <c r="DK338" s="1069"/>
      <c r="DL338" s="1069">
        <f t="shared" si="938"/>
        <v>1497775.2146999999</v>
      </c>
      <c r="DM338" s="1069"/>
      <c r="DN338" s="1069"/>
      <c r="DO338" s="1069"/>
      <c r="DP338" s="1069"/>
      <c r="DQ338" s="1069"/>
      <c r="DR338" s="1069"/>
      <c r="DS338" s="1069"/>
      <c r="DT338" s="1069"/>
      <c r="DU338" s="1069"/>
      <c r="DV338" s="1069"/>
      <c r="DW338" s="1069"/>
      <c r="DX338" s="1069">
        <f t="shared" si="938"/>
        <v>1403022.5632200001</v>
      </c>
      <c r="DY338" s="393">
        <f t="shared" si="904"/>
        <v>0.90187766657765522</v>
      </c>
      <c r="DZ338" s="351">
        <f t="shared" si="915"/>
        <v>20589.346140000001</v>
      </c>
      <c r="EA338" s="393">
        <f t="shared" si="905"/>
        <v>0.35564385060814496</v>
      </c>
      <c r="EB338" s="1069"/>
      <c r="EC338" s="1069"/>
      <c r="ED338" s="1069"/>
      <c r="EE338" s="1069">
        <f t="shared" si="938"/>
        <v>1.920855160079681</v>
      </c>
      <c r="EF338" s="1022">
        <f t="shared" si="916"/>
        <v>-20589.346140000001</v>
      </c>
      <c r="EG338" s="1040" t="e">
        <f t="shared" si="917"/>
        <v>#REF!</v>
      </c>
      <c r="EH338" s="1022">
        <f t="shared" si="918"/>
        <v>-20589.346140000001</v>
      </c>
      <c r="EI338" s="1069"/>
      <c r="EJ338" s="1069"/>
      <c r="EK338" s="1069">
        <f t="shared" si="938"/>
        <v>1403022.5632200001</v>
      </c>
      <c r="EL338" s="393">
        <f t="shared" si="900"/>
        <v>0.90187766657765522</v>
      </c>
      <c r="EM338" s="1069"/>
      <c r="EN338" s="1069"/>
      <c r="EO338" s="1069"/>
      <c r="EP338" s="1069"/>
      <c r="EQ338" s="1069"/>
      <c r="ER338" s="1069"/>
      <c r="ES338" s="1069">
        <f t="shared" ref="ES338" si="939">ES304+ES306</f>
        <v>20589.346140000001</v>
      </c>
      <c r="ET338" s="393">
        <f t="shared" si="921"/>
        <v>0.35564385060814496</v>
      </c>
      <c r="EU338" s="1069"/>
      <c r="EV338" s="1069"/>
      <c r="EW338" s="1069"/>
      <c r="EX338" s="393">
        <f t="shared" si="914"/>
        <v>0</v>
      </c>
      <c r="EY338" s="1022">
        <f t="shared" si="908"/>
        <v>37303.813280000002</v>
      </c>
      <c r="EZ338" s="1040">
        <f t="shared" si="920"/>
        <v>2.3979283696052366E-2</v>
      </c>
      <c r="FA338" s="1022">
        <f t="shared" si="922"/>
        <v>37303.813280000002</v>
      </c>
      <c r="FB338" s="1069"/>
      <c r="FC338" s="1069"/>
      <c r="FD338" s="1069">
        <f t="shared" si="938"/>
        <v>1608190.55498</v>
      </c>
      <c r="FE338" s="1041">
        <f t="shared" si="901"/>
        <v>1.0337618105077893</v>
      </c>
      <c r="FF338" s="775">
        <f t="shared" si="911"/>
        <v>20589.346140000001</v>
      </c>
      <c r="FG338" s="393">
        <f t="shared" si="923"/>
        <v>0.35564385060814496</v>
      </c>
      <c r="FH338" s="1069"/>
      <c r="FI338" s="1069"/>
      <c r="FJ338" s="1022">
        <f t="shared" si="924"/>
        <v>0</v>
      </c>
      <c r="FK338" s="1069">
        <f t="shared" ref="FK338" si="940">FK304+FK306</f>
        <v>2.0387025770152731</v>
      </c>
      <c r="FL338" s="1069">
        <f t="shared" si="938"/>
        <v>0</v>
      </c>
      <c r="FM338" s="1069"/>
      <c r="FN338" s="1069">
        <f t="shared" ref="FN338" si="941">FN304+FN306</f>
        <v>0</v>
      </c>
      <c r="FO338" s="1069"/>
      <c r="FP338" s="1069"/>
      <c r="FQ338" s="1069"/>
      <c r="FR338" s="1069"/>
      <c r="FS338" s="1069" t="e">
        <f t="shared" ref="FS338:FT338" si="942">FS304+FS306</f>
        <v>#DIV/0!</v>
      </c>
      <c r="FT338" s="1069">
        <f t="shared" si="942"/>
        <v>0</v>
      </c>
      <c r="FU338" s="1069"/>
      <c r="FV338" s="1069">
        <f t="shared" ref="FV338" si="943">FV304+FV306</f>
        <v>0</v>
      </c>
      <c r="FW338" s="1069"/>
      <c r="FX338" s="1069"/>
      <c r="FY338" s="1069"/>
      <c r="FZ338" s="1069" t="e">
        <f t="shared" ref="FZ338" si="944">FZ304+FZ306</f>
        <v>#DIV/0!</v>
      </c>
      <c r="GA338" s="297"/>
      <c r="GB338" s="297"/>
      <c r="GC338" s="297"/>
      <c r="GD338" s="297"/>
      <c r="GE338" s="297"/>
      <c r="GF338" s="297"/>
      <c r="GG338" s="297"/>
    </row>
    <row r="339" spans="2:202" ht="57.75" hidden="1" customHeight="1" x14ac:dyDescent="0.25">
      <c r="N339" s="5"/>
      <c r="O339" s="5"/>
      <c r="P339" s="5"/>
      <c r="Q339" s="5"/>
      <c r="R339" s="5"/>
      <c r="S339" s="5"/>
      <c r="AC339" s="5"/>
      <c r="AF339" s="5"/>
      <c r="AI339" s="5"/>
      <c r="AJ339" s="5"/>
      <c r="AK339" s="5"/>
      <c r="AL339" s="5"/>
      <c r="AM339" s="5"/>
      <c r="AN339" s="5"/>
      <c r="AO339" s="5"/>
      <c r="AP339" s="5"/>
      <c r="AQ339" s="5"/>
      <c r="AR339" s="5"/>
      <c r="AT339" s="5"/>
      <c r="AU339" s="5"/>
      <c r="AZ339" s="5"/>
      <c r="BA339" s="5"/>
      <c r="BI339" s="5"/>
      <c r="BJ339" s="5"/>
      <c r="BK339" s="5"/>
      <c r="BL339" s="5"/>
      <c r="BM339" s="5"/>
      <c r="BN339" s="5"/>
      <c r="BO339" s="5"/>
      <c r="BP339" s="5"/>
      <c r="BQ339" s="5"/>
      <c r="BR339" s="5"/>
      <c r="BS339" s="5"/>
      <c r="BT339" s="5"/>
      <c r="BU339" s="5"/>
      <c r="CE339" s="5"/>
      <c r="CF339" s="5"/>
      <c r="CI339" s="5"/>
      <c r="CJ339" s="5"/>
      <c r="CR339" s="5"/>
      <c r="CS339" s="5"/>
      <c r="DA339" s="5"/>
      <c r="DB339" s="5"/>
      <c r="DC339" s="5"/>
      <c r="DD339" s="5"/>
      <c r="DE339" s="5"/>
      <c r="DF339" s="5"/>
      <c r="DG339" s="5"/>
      <c r="DH339" s="5"/>
      <c r="DI339" s="5"/>
      <c r="DJ339" s="5"/>
      <c r="DK339" s="5"/>
      <c r="DL339" s="5"/>
      <c r="DM339" s="5"/>
      <c r="DN339" s="5"/>
      <c r="DO339" s="5"/>
      <c r="DP339" s="5"/>
      <c r="DQ339" s="5"/>
      <c r="DR339" s="5"/>
      <c r="DS339" s="5"/>
      <c r="DT339" s="5"/>
      <c r="DU339" s="5"/>
      <c r="DV339" s="5"/>
      <c r="DW339" s="5"/>
      <c r="DX339" s="5"/>
      <c r="DY339" s="393" t="e">
        <f t="shared" si="904"/>
        <v>#DIV/0!</v>
      </c>
      <c r="DZ339" s="351">
        <f t="shared" si="915"/>
        <v>0</v>
      </c>
      <c r="EA339" s="393" t="e">
        <f t="shared" si="905"/>
        <v>#DIV/0!</v>
      </c>
      <c r="ED339" s="5"/>
      <c r="EF339" s="1022">
        <f t="shared" si="916"/>
        <v>0</v>
      </c>
      <c r="EG339" s="1040" t="e">
        <f t="shared" si="917"/>
        <v>#DIV/0!</v>
      </c>
      <c r="EH339" s="1022">
        <f t="shared" si="918"/>
        <v>0</v>
      </c>
      <c r="EI339" s="5"/>
      <c r="EJ339" s="5"/>
      <c r="EK339" s="1073"/>
      <c r="EL339" s="393" t="e">
        <f t="shared" si="900"/>
        <v>#DIV/0!</v>
      </c>
      <c r="EM339" s="5"/>
      <c r="EN339" s="5"/>
      <c r="EO339" s="5"/>
      <c r="EP339" s="5"/>
      <c r="EQ339" s="5"/>
      <c r="ER339" s="5"/>
      <c r="ES339" s="1074"/>
      <c r="ET339" s="393" t="e">
        <f t="shared" si="921"/>
        <v>#DIV/0!</v>
      </c>
      <c r="EU339" s="5"/>
      <c r="EV339" s="5"/>
      <c r="EW339" s="5"/>
      <c r="EX339" s="393" t="e">
        <f t="shared" si="914"/>
        <v>#DIV/0!</v>
      </c>
      <c r="EY339" s="1022">
        <f t="shared" si="908"/>
        <v>0</v>
      </c>
      <c r="EZ339" s="1040" t="e">
        <f t="shared" si="920"/>
        <v>#DIV/0!</v>
      </c>
      <c r="FA339" s="1022">
        <f t="shared" si="922"/>
        <v>0</v>
      </c>
      <c r="FB339" s="5"/>
      <c r="FC339" s="5"/>
      <c r="FD339" s="5"/>
      <c r="FE339" s="1041" t="e">
        <f t="shared" si="901"/>
        <v>#DIV/0!</v>
      </c>
      <c r="FF339" s="775">
        <f t="shared" si="911"/>
        <v>0</v>
      </c>
      <c r="FG339" s="393" t="e">
        <f t="shared" si="923"/>
        <v>#DIV/0!</v>
      </c>
      <c r="FH339" s="5"/>
      <c r="FI339" s="5"/>
      <c r="FJ339" s="1022">
        <f t="shared" si="924"/>
        <v>0</v>
      </c>
      <c r="FK339" s="5"/>
      <c r="FL339" s="5"/>
      <c r="FM339" s="5"/>
      <c r="FN339" s="5"/>
      <c r="FO339" s="5"/>
      <c r="FP339" s="5"/>
      <c r="FQ339" s="5"/>
      <c r="FR339" s="5"/>
      <c r="FS339" s="5"/>
      <c r="FT339" s="5"/>
      <c r="FU339" s="5"/>
      <c r="FV339" s="5"/>
      <c r="FW339" s="5"/>
      <c r="FX339" s="5"/>
      <c r="FY339" s="5"/>
      <c r="FZ339" s="5"/>
    </row>
    <row r="340" spans="2:202" s="216" customFormat="1" ht="30" hidden="1" customHeight="1" x14ac:dyDescent="0.25">
      <c r="B340" s="1075"/>
      <c r="C340" s="788"/>
      <c r="D340" s="1076"/>
      <c r="E340" s="1077"/>
      <c r="F340" s="1077"/>
      <c r="G340" s="1077"/>
      <c r="H340" s="1077"/>
      <c r="I340" s="1077"/>
      <c r="J340" s="1077"/>
      <c r="K340" s="1077"/>
      <c r="L340" s="1077"/>
      <c r="M340" s="1077"/>
      <c r="N340" s="1078"/>
      <c r="O340" s="1078"/>
      <c r="P340" s="1078"/>
      <c r="Q340" s="1078"/>
      <c r="R340" s="1078"/>
      <c r="S340" s="1078"/>
      <c r="T340" s="1077"/>
      <c r="U340" s="1077"/>
      <c r="V340" s="1077"/>
      <c r="W340" s="1077"/>
      <c r="X340" s="1077"/>
      <c r="Y340" s="1077"/>
      <c r="Z340" s="1077"/>
      <c r="AA340" s="1077"/>
      <c r="AB340" s="1077"/>
      <c r="AC340" s="1078"/>
      <c r="AD340" s="1077"/>
      <c r="AE340" s="1077"/>
      <c r="AF340" s="1078"/>
      <c r="AG340" s="1077"/>
      <c r="AH340" s="1077"/>
      <c r="AI340" s="1078"/>
      <c r="AJ340" s="1078"/>
      <c r="AK340" s="1078"/>
      <c r="AL340" s="1078"/>
      <c r="AM340" s="1078"/>
      <c r="AN340" s="1078"/>
      <c r="AO340" s="1078"/>
      <c r="AP340" s="1078"/>
      <c r="AQ340" s="1078"/>
      <c r="AR340" s="1078"/>
      <c r="AS340" s="1077"/>
      <c r="AT340" s="1078"/>
      <c r="AU340" s="1078"/>
      <c r="AV340" s="1077"/>
      <c r="AW340" s="1077"/>
      <c r="AX340" s="1077"/>
      <c r="AY340" s="1077"/>
      <c r="AZ340" s="1078"/>
      <c r="BA340" s="1078"/>
      <c r="BB340" s="1077"/>
      <c r="BC340" s="1077"/>
      <c r="BD340" s="1077"/>
      <c r="BE340" s="1077"/>
      <c r="BF340" s="1077"/>
      <c r="BG340" s="1077"/>
      <c r="BH340" s="1077"/>
      <c r="BI340" s="1078"/>
      <c r="BJ340" s="1078"/>
      <c r="BK340" s="1078"/>
      <c r="BL340" s="1078"/>
      <c r="BM340" s="1078"/>
      <c r="BN340" s="1078"/>
      <c r="BO340" s="1078"/>
      <c r="BP340" s="1078"/>
      <c r="BQ340" s="1078"/>
      <c r="BR340" s="1078"/>
      <c r="BS340" s="1078"/>
      <c r="BT340" s="1078"/>
      <c r="BU340" s="1078"/>
      <c r="BV340" s="1077"/>
      <c r="BW340" s="1077"/>
      <c r="BX340" s="1077"/>
      <c r="BY340" s="1077"/>
      <c r="BZ340" s="1077"/>
      <c r="CA340" s="1077"/>
      <c r="CB340" s="1077"/>
      <c r="CC340" s="1077"/>
      <c r="CD340" s="1077"/>
      <c r="CE340" s="1078"/>
      <c r="CF340" s="1078"/>
      <c r="CG340" s="1079"/>
      <c r="CH340" s="1077"/>
      <c r="CI340" s="1078"/>
      <c r="CJ340" s="1078"/>
      <c r="CK340" s="1077"/>
      <c r="CL340" s="1077"/>
      <c r="CM340" s="1077"/>
      <c r="CN340" s="1077"/>
      <c r="CO340" s="1077"/>
      <c r="CP340" s="1077"/>
      <c r="CQ340" s="1077"/>
      <c r="CR340" s="1078"/>
      <c r="CS340" s="1078"/>
      <c r="CT340" s="1077"/>
      <c r="CU340" s="1077"/>
      <c r="CV340" s="1077"/>
      <c r="CW340" s="1077"/>
      <c r="CX340" s="1077"/>
      <c r="CY340" s="1077"/>
      <c r="CZ340" s="1077"/>
      <c r="DA340" s="1078"/>
      <c r="DB340" s="1078"/>
      <c r="DC340" s="1078"/>
      <c r="DD340" s="1078"/>
      <c r="DE340" s="1078"/>
      <c r="DF340" s="1078"/>
      <c r="DG340" s="1078"/>
      <c r="DH340" s="1078"/>
      <c r="DI340" s="1078"/>
      <c r="DJ340" s="1078"/>
      <c r="DK340" s="1078"/>
      <c r="DL340" s="1078"/>
      <c r="DM340" s="1078"/>
      <c r="DN340" s="1078"/>
      <c r="DO340" s="1078"/>
      <c r="DP340" s="1078"/>
      <c r="DQ340" s="1078"/>
      <c r="DR340" s="1078"/>
      <c r="DS340" s="1078"/>
      <c r="DT340" s="1078"/>
      <c r="DU340" s="1078"/>
      <c r="DV340" s="1078"/>
      <c r="DW340" s="1078"/>
      <c r="DX340" s="1078"/>
      <c r="DY340" s="393" t="e">
        <f t="shared" si="904"/>
        <v>#DIV/0!</v>
      </c>
      <c r="DZ340" s="351">
        <f t="shared" si="915"/>
        <v>0</v>
      </c>
      <c r="EA340" s="393" t="e">
        <f t="shared" si="905"/>
        <v>#DIV/0!</v>
      </c>
      <c r="EB340" s="1077"/>
      <c r="EC340" s="1077"/>
      <c r="ED340" s="1078"/>
      <c r="EE340" s="1077"/>
      <c r="EF340" s="1022">
        <f t="shared" si="916"/>
        <v>0</v>
      </c>
      <c r="EG340" s="1040" t="e">
        <f t="shared" si="917"/>
        <v>#DIV/0!</v>
      </c>
      <c r="EH340" s="1022">
        <f t="shared" si="918"/>
        <v>0</v>
      </c>
      <c r="EI340" s="1078"/>
      <c r="EJ340" s="1078"/>
      <c r="EK340" s="1080"/>
      <c r="EL340" s="393" t="e">
        <f t="shared" si="900"/>
        <v>#DIV/0!</v>
      </c>
      <c r="EM340" s="1078"/>
      <c r="EN340" s="1078"/>
      <c r="EO340" s="1078"/>
      <c r="EP340" s="1078"/>
      <c r="EQ340" s="1078"/>
      <c r="ER340" s="1078"/>
      <c r="ES340" s="1081"/>
      <c r="ET340" s="393" t="e">
        <f t="shared" si="921"/>
        <v>#DIV/0!</v>
      </c>
      <c r="EU340" s="1078"/>
      <c r="EV340" s="1078"/>
      <c r="EW340" s="1078"/>
      <c r="EX340" s="393" t="e">
        <f t="shared" si="914"/>
        <v>#DIV/0!</v>
      </c>
      <c r="EY340" s="1022">
        <f t="shared" si="908"/>
        <v>0</v>
      </c>
      <c r="EZ340" s="1040" t="e">
        <f t="shared" si="920"/>
        <v>#DIV/0!</v>
      </c>
      <c r="FA340" s="1022">
        <f t="shared" si="922"/>
        <v>0</v>
      </c>
      <c r="FB340" s="1078"/>
      <c r="FC340" s="1078"/>
      <c r="FD340" s="1078"/>
      <c r="FE340" s="1041" t="e">
        <f t="shared" si="901"/>
        <v>#DIV/0!</v>
      </c>
      <c r="FF340" s="775">
        <f t="shared" si="911"/>
        <v>0</v>
      </c>
      <c r="FG340" s="393" t="e">
        <f t="shared" si="923"/>
        <v>#DIV/0!</v>
      </c>
      <c r="FH340" s="1078"/>
      <c r="FI340" s="1078"/>
      <c r="FJ340" s="1022">
        <f t="shared" si="924"/>
        <v>0</v>
      </c>
      <c r="FK340" s="1078"/>
      <c r="FL340" s="1078"/>
      <c r="FM340" s="1078"/>
      <c r="FN340" s="1078"/>
      <c r="FO340" s="1078"/>
      <c r="FP340" s="1078"/>
      <c r="FQ340" s="1078"/>
      <c r="FR340" s="1078"/>
      <c r="FS340" s="1078"/>
      <c r="FT340" s="1078"/>
      <c r="FU340" s="1078"/>
      <c r="FV340" s="1078"/>
      <c r="FW340" s="1078"/>
      <c r="FX340" s="1078"/>
      <c r="FY340" s="1078"/>
      <c r="FZ340" s="1078"/>
      <c r="GA340" s="215"/>
      <c r="GB340" s="215"/>
      <c r="GC340" s="215"/>
      <c r="GD340" s="215"/>
      <c r="GE340" s="215"/>
      <c r="GF340" s="215"/>
      <c r="GG340" s="215"/>
    </row>
    <row r="341" spans="2:202" s="1086" customFormat="1" ht="59.25" hidden="1" customHeight="1" x14ac:dyDescent="0.35">
      <c r="B341" s="1082"/>
      <c r="C341" s="1124"/>
      <c r="D341" s="1124"/>
      <c r="E341" s="1124"/>
      <c r="F341" s="1124"/>
      <c r="G341" s="1124"/>
      <c r="H341" s="1124"/>
      <c r="I341" s="1124"/>
      <c r="J341" s="1124"/>
      <c r="K341" s="1124"/>
      <c r="L341" s="1124"/>
      <c r="M341" s="1124"/>
      <c r="N341" s="1124"/>
      <c r="O341" s="1124"/>
      <c r="P341" s="1124"/>
      <c r="Q341" s="1124"/>
      <c r="R341" s="1124"/>
      <c r="S341" s="1124"/>
      <c r="T341" s="1124"/>
      <c r="U341" s="1124"/>
      <c r="V341" s="1124"/>
      <c r="W341" s="1124"/>
      <c r="X341" s="1124"/>
      <c r="Y341" s="1124"/>
      <c r="Z341" s="1124"/>
      <c r="AA341" s="1124"/>
      <c r="AB341" s="1124"/>
      <c r="AC341" s="1124"/>
      <c r="AD341" s="1124"/>
      <c r="AE341" s="1124"/>
      <c r="AF341" s="1124"/>
      <c r="AG341" s="1124"/>
      <c r="AH341" s="1124"/>
      <c r="AI341" s="1124"/>
      <c r="AJ341" s="1124"/>
      <c r="AK341" s="1124"/>
      <c r="AL341" s="1124"/>
      <c r="AM341" s="1124"/>
      <c r="AN341" s="1124"/>
      <c r="AO341" s="1124"/>
      <c r="AP341" s="1124"/>
      <c r="AQ341" s="1124"/>
      <c r="AR341" s="1124"/>
      <c r="AS341" s="1124"/>
      <c r="AT341" s="1124"/>
      <c r="AU341" s="1124"/>
      <c r="AV341" s="1124"/>
      <c r="AW341" s="1124"/>
      <c r="AX341" s="1124"/>
      <c r="AY341" s="1124"/>
      <c r="AZ341" s="1124"/>
      <c r="BA341" s="1124"/>
      <c r="BB341" s="1124"/>
      <c r="BC341" s="1124"/>
      <c r="BD341" s="1124"/>
      <c r="BE341" s="1124"/>
      <c r="BF341" s="1124"/>
      <c r="BG341" s="1124"/>
      <c r="BH341" s="1124"/>
      <c r="BI341" s="1124"/>
      <c r="BJ341" s="1124"/>
      <c r="BK341" s="1124"/>
      <c r="BL341" s="1124"/>
      <c r="BM341" s="1124"/>
      <c r="BN341" s="1124"/>
      <c r="BO341" s="1124"/>
      <c r="BP341" s="1124"/>
      <c r="BQ341" s="1124"/>
      <c r="BR341" s="1124"/>
      <c r="BS341" s="1124"/>
      <c r="BT341" s="1124"/>
      <c r="BU341" s="1124"/>
      <c r="BV341" s="1124"/>
      <c r="BW341" s="1124"/>
      <c r="BX341" s="1124"/>
      <c r="BY341" s="1124"/>
      <c r="BZ341" s="1124"/>
      <c r="CA341" s="1124"/>
      <c r="CB341" s="1124"/>
      <c r="CC341" s="1124"/>
      <c r="CD341" s="1124"/>
      <c r="CE341" s="1124"/>
      <c r="CF341" s="1124"/>
      <c r="CG341" s="1124"/>
      <c r="CH341" s="1124"/>
      <c r="CI341" s="1124"/>
      <c r="CJ341" s="1124"/>
      <c r="CK341" s="1124"/>
      <c r="CL341" s="1124"/>
      <c r="CM341" s="1124"/>
      <c r="CN341" s="1124"/>
      <c r="CO341" s="1124"/>
      <c r="CP341" s="1124"/>
      <c r="CQ341" s="1124"/>
      <c r="CR341" s="1124"/>
      <c r="CS341" s="1124"/>
      <c r="CT341" s="1124"/>
      <c r="CU341" s="1124"/>
      <c r="CV341" s="1124"/>
      <c r="CW341" s="1124"/>
      <c r="CX341" s="1124"/>
      <c r="CY341" s="1124"/>
      <c r="CZ341" s="1124"/>
      <c r="DA341" s="1124"/>
      <c r="DB341" s="1124"/>
      <c r="DC341" s="1124"/>
      <c r="DD341" s="1124"/>
      <c r="DE341" s="1124"/>
      <c r="DF341" s="1124"/>
      <c r="DG341" s="1083"/>
      <c r="DH341" s="1083"/>
      <c r="DI341" s="1083"/>
      <c r="DJ341" s="1083"/>
      <c r="DK341" s="1083"/>
      <c r="DL341" s="1083"/>
      <c r="DM341" s="1083"/>
      <c r="DN341" s="1083"/>
      <c r="DO341" s="1083"/>
      <c r="DP341" s="1083"/>
      <c r="DQ341" s="1083"/>
      <c r="DR341" s="1083"/>
      <c r="DS341" s="1083"/>
      <c r="DT341" s="1083"/>
      <c r="DU341" s="1083"/>
      <c r="DV341" s="1083"/>
      <c r="DW341" s="1083"/>
      <c r="DX341" s="1083"/>
      <c r="DY341" s="393" t="e">
        <f t="shared" si="904"/>
        <v>#DIV/0!</v>
      </c>
      <c r="DZ341" s="351">
        <f t="shared" si="915"/>
        <v>0</v>
      </c>
      <c r="EA341" s="393" t="e">
        <f t="shared" si="905"/>
        <v>#DIV/0!</v>
      </c>
      <c r="EB341" s="1083"/>
      <c r="EC341" s="1083"/>
      <c r="ED341" s="1083"/>
      <c r="EE341" s="1083"/>
      <c r="EF341" s="1022">
        <f t="shared" si="916"/>
        <v>0</v>
      </c>
      <c r="EG341" s="1040" t="e">
        <f t="shared" si="917"/>
        <v>#DIV/0!</v>
      </c>
      <c r="EH341" s="1022">
        <f t="shared" si="918"/>
        <v>0</v>
      </c>
      <c r="EI341" s="1083"/>
      <c r="EJ341" s="1083"/>
      <c r="EK341" s="1084"/>
      <c r="EL341" s="393" t="e">
        <f t="shared" si="900"/>
        <v>#DIV/0!</v>
      </c>
      <c r="EM341" s="1083"/>
      <c r="EN341" s="1083"/>
      <c r="EO341" s="1083"/>
      <c r="EP341" s="1083"/>
      <c r="EQ341" s="1083"/>
      <c r="ER341" s="1083"/>
      <c r="ES341" s="1085"/>
      <c r="ET341" s="393" t="e">
        <f t="shared" si="921"/>
        <v>#DIV/0!</v>
      </c>
      <c r="EU341" s="1083"/>
      <c r="EV341" s="1083"/>
      <c r="EW341" s="1083"/>
      <c r="EX341" s="393" t="e">
        <f t="shared" si="914"/>
        <v>#DIV/0!</v>
      </c>
      <c r="EY341" s="1022">
        <f t="shared" si="908"/>
        <v>0</v>
      </c>
      <c r="EZ341" s="1040" t="e">
        <f t="shared" si="920"/>
        <v>#DIV/0!</v>
      </c>
      <c r="FA341" s="1022">
        <f t="shared" si="922"/>
        <v>0</v>
      </c>
      <c r="FB341" s="1083"/>
      <c r="FC341" s="1083"/>
      <c r="FD341" s="1083"/>
      <c r="FE341" s="1041" t="e">
        <f t="shared" si="901"/>
        <v>#DIV/0!</v>
      </c>
      <c r="FF341" s="775">
        <f t="shared" si="911"/>
        <v>0</v>
      </c>
      <c r="FG341" s="393" t="e">
        <f t="shared" si="923"/>
        <v>#DIV/0!</v>
      </c>
      <c r="FH341" s="1083"/>
      <c r="FI341" s="1083"/>
      <c r="FJ341" s="1022">
        <f t="shared" si="924"/>
        <v>0</v>
      </c>
      <c r="FK341" s="1083"/>
      <c r="FL341" s="1083"/>
      <c r="FM341" s="1083"/>
      <c r="FN341" s="1083"/>
      <c r="FO341" s="1083"/>
      <c r="FP341" s="1083"/>
      <c r="FQ341" s="1083"/>
      <c r="FR341" s="1083"/>
      <c r="FS341" s="1083"/>
      <c r="FT341" s="1083"/>
      <c r="FU341" s="1083"/>
      <c r="FV341" s="1083"/>
      <c r="FW341" s="1083"/>
      <c r="FX341" s="1083"/>
      <c r="FY341" s="1083"/>
      <c r="FZ341" s="1083"/>
      <c r="GA341" s="659"/>
      <c r="GB341" s="659"/>
      <c r="GC341" s="659"/>
      <c r="GD341" s="659"/>
      <c r="GE341" s="659"/>
      <c r="GF341" s="659"/>
      <c r="GG341" s="659"/>
    </row>
    <row r="342" spans="2:202" s="1092" customFormat="1" ht="26.25" hidden="1" customHeight="1" x14ac:dyDescent="0.3">
      <c r="B342" s="1113"/>
      <c r="C342" s="1113"/>
      <c r="D342" s="1113"/>
      <c r="E342" s="1113"/>
      <c r="F342" s="1113"/>
      <c r="G342" s="1113"/>
      <c r="H342" s="1113"/>
      <c r="I342" s="1113"/>
      <c r="J342" s="1113"/>
      <c r="K342" s="1113"/>
      <c r="L342" s="1113"/>
      <c r="M342" s="1113"/>
      <c r="N342" s="1113"/>
      <c r="O342" s="1113"/>
      <c r="P342" s="1113"/>
      <c r="Q342" s="1113"/>
      <c r="R342" s="1113"/>
      <c r="S342" s="1113"/>
      <c r="T342" s="1113"/>
      <c r="U342" s="1113"/>
      <c r="V342" s="1113"/>
      <c r="W342" s="1113"/>
      <c r="X342" s="1113"/>
      <c r="Y342" s="1113"/>
      <c r="Z342" s="1113"/>
      <c r="AA342" s="1113"/>
      <c r="AB342" s="1113"/>
      <c r="AC342" s="1113"/>
      <c r="AD342" s="1113"/>
      <c r="AE342" s="1113"/>
      <c r="AF342" s="1113"/>
      <c r="AG342" s="1113"/>
      <c r="AH342" s="1113"/>
      <c r="AI342" s="1113"/>
      <c r="AJ342" s="1113"/>
      <c r="AK342" s="1113"/>
      <c r="AL342" s="1113"/>
      <c r="AM342" s="1113"/>
      <c r="AN342" s="1113"/>
      <c r="AO342" s="1113"/>
      <c r="AP342" s="1113"/>
      <c r="AQ342" s="1113"/>
      <c r="AR342" s="1113"/>
      <c r="AS342" s="1113"/>
      <c r="AT342" s="1113"/>
      <c r="AU342" s="1113"/>
      <c r="AV342" s="1113"/>
      <c r="AW342" s="1113"/>
      <c r="AX342" s="1113"/>
      <c r="AY342" s="1113"/>
      <c r="AZ342" s="1113"/>
      <c r="BA342" s="1113"/>
      <c r="BB342" s="1113"/>
      <c r="BC342" s="1113"/>
      <c r="BD342" s="1113"/>
      <c r="BE342" s="1113"/>
      <c r="BF342" s="1113"/>
      <c r="BG342" s="1113"/>
      <c r="BH342" s="1113"/>
      <c r="BI342" s="1113"/>
      <c r="BJ342" s="1113"/>
      <c r="BK342" s="1113"/>
      <c r="BL342" s="1113"/>
      <c r="BM342" s="1113"/>
      <c r="BN342" s="1113"/>
      <c r="BO342" s="1113"/>
      <c r="BP342" s="1113"/>
      <c r="BQ342" s="1113"/>
      <c r="BR342" s="1113"/>
      <c r="BS342" s="1113"/>
      <c r="BT342" s="1113"/>
      <c r="BU342" s="1113"/>
      <c r="BV342" s="1113"/>
      <c r="BW342" s="1113"/>
      <c r="BX342" s="1113"/>
      <c r="BY342" s="1113"/>
      <c r="BZ342" s="1113"/>
      <c r="CA342" s="1113"/>
      <c r="CB342" s="1113"/>
      <c r="CC342" s="1113"/>
      <c r="CD342" s="1113"/>
      <c r="CE342" s="1113"/>
      <c r="CF342" s="1113"/>
      <c r="CG342" s="1113"/>
      <c r="CH342" s="1113"/>
      <c r="CI342" s="1113"/>
      <c r="CJ342" s="1113"/>
      <c r="CK342" s="1113"/>
      <c r="CL342" s="1113"/>
      <c r="CM342" s="1113"/>
      <c r="CN342" s="1113"/>
      <c r="CO342" s="1113"/>
      <c r="CP342" s="1113"/>
      <c r="CQ342" s="1113"/>
      <c r="CR342" s="1113"/>
      <c r="CS342" s="1113"/>
      <c r="CT342" s="1113"/>
      <c r="CU342" s="1113"/>
      <c r="CV342" s="1113"/>
      <c r="CW342" s="1113"/>
      <c r="CX342" s="1113"/>
      <c r="CY342" s="1113"/>
      <c r="CZ342" s="1113"/>
      <c r="DA342" s="1113"/>
      <c r="DB342" s="1113"/>
      <c r="DC342" s="1113"/>
      <c r="DD342" s="1113"/>
      <c r="DE342" s="1113"/>
      <c r="DF342" s="1113"/>
      <c r="DG342" s="1113"/>
      <c r="DH342" s="1113"/>
      <c r="DI342" s="1113"/>
      <c r="DJ342" s="1113"/>
      <c r="DK342" s="1113"/>
      <c r="DL342" s="1113"/>
      <c r="DM342" s="1113"/>
      <c r="DN342" s="1113"/>
      <c r="DO342" s="1113"/>
      <c r="DP342" s="1113"/>
      <c r="DQ342" s="1113"/>
      <c r="DR342" s="1113"/>
      <c r="DS342" s="1113"/>
      <c r="DT342" s="1113"/>
      <c r="DU342" s="1113"/>
      <c r="DV342" s="1113"/>
      <c r="DW342" s="1087"/>
      <c r="DX342" s="1087"/>
      <c r="DY342" s="1087"/>
      <c r="DZ342" s="1088"/>
      <c r="EA342" s="1087"/>
      <c r="EB342" s="1087"/>
      <c r="EC342" s="1087"/>
      <c r="ED342" s="1089"/>
      <c r="EE342" s="1087"/>
      <c r="EF342" s="1087"/>
      <c r="EG342" s="1087"/>
      <c r="EH342" s="1087"/>
      <c r="EI342" s="1087"/>
      <c r="EJ342" s="1087"/>
      <c r="EK342" s="1087"/>
      <c r="EL342" s="1087"/>
      <c r="EM342" s="1087"/>
      <c r="EN342" s="1087"/>
      <c r="EO342" s="1087"/>
      <c r="EP342" s="1087"/>
      <c r="EQ342" s="1087"/>
      <c r="ER342" s="1087"/>
      <c r="ES342" s="1088"/>
      <c r="ET342" s="1087"/>
      <c r="EU342" s="1087"/>
      <c r="EV342" s="1087"/>
      <c r="EW342" s="1087"/>
      <c r="EX342" s="1087"/>
      <c r="EY342" s="1087"/>
      <c r="EZ342" s="1090"/>
      <c r="FA342" s="1087"/>
      <c r="FB342" s="1087"/>
      <c r="FC342" s="1087"/>
      <c r="FD342" s="1087"/>
      <c r="FE342" s="1087"/>
      <c r="FF342" s="1087"/>
      <c r="FG342" s="1087"/>
      <c r="FH342" s="1087"/>
      <c r="FI342" s="1087"/>
      <c r="FJ342" s="1087"/>
      <c r="FK342" s="1087"/>
      <c r="FL342" s="1087"/>
      <c r="FM342" s="1087"/>
      <c r="FN342" s="1087"/>
      <c r="FO342" s="1087"/>
      <c r="FP342" s="1087"/>
      <c r="FQ342" s="1087"/>
      <c r="FR342" s="1087"/>
      <c r="FS342" s="1087"/>
      <c r="FT342" s="1087"/>
      <c r="FU342" s="1087"/>
      <c r="FV342" s="1087"/>
      <c r="FW342" s="1087"/>
      <c r="FX342" s="1087"/>
      <c r="FY342" s="1087"/>
      <c r="FZ342" s="1087"/>
      <c r="GA342" s="1088"/>
      <c r="GB342" s="1088"/>
      <c r="GC342" s="1091"/>
      <c r="GD342" s="1091"/>
      <c r="GE342" s="1091"/>
      <c r="GF342" s="1091"/>
      <c r="GG342" s="1091"/>
      <c r="GH342" s="1091"/>
      <c r="GI342" s="1091"/>
      <c r="GJ342" s="1091"/>
      <c r="GK342" s="1091"/>
      <c r="GL342" s="1091"/>
      <c r="GM342" s="1091"/>
      <c r="GN342" s="1091"/>
      <c r="GO342" s="1091"/>
      <c r="GP342" s="1091"/>
      <c r="GQ342" s="1091"/>
      <c r="GR342" s="1091"/>
      <c r="GS342" s="1091"/>
      <c r="GT342" s="1091"/>
    </row>
    <row r="343" spans="2:202" s="1092" customFormat="1" ht="35.25" hidden="1" customHeight="1" x14ac:dyDescent="0.3">
      <c r="B343" s="1113"/>
      <c r="C343" s="1113"/>
      <c r="D343" s="1113"/>
      <c r="E343" s="1113"/>
      <c r="F343" s="1113"/>
      <c r="G343" s="1113"/>
      <c r="H343" s="1113"/>
      <c r="I343" s="1113"/>
      <c r="J343" s="1113"/>
      <c r="K343" s="1113"/>
      <c r="L343" s="1113"/>
      <c r="M343" s="1113"/>
      <c r="N343" s="1113"/>
      <c r="O343" s="1113"/>
      <c r="P343" s="1113"/>
      <c r="Q343" s="1113"/>
      <c r="R343" s="1113"/>
      <c r="S343" s="1113"/>
      <c r="T343" s="1113"/>
      <c r="U343" s="1113"/>
      <c r="V343" s="1113"/>
      <c r="W343" s="1113"/>
      <c r="X343" s="1113"/>
      <c r="Y343" s="1113"/>
      <c r="Z343" s="1113"/>
      <c r="AA343" s="1113"/>
      <c r="AB343" s="1113"/>
      <c r="AC343" s="1113"/>
      <c r="AD343" s="1113"/>
      <c r="AE343" s="1113"/>
      <c r="AF343" s="1113"/>
      <c r="AG343" s="1113"/>
      <c r="AH343" s="1113"/>
      <c r="AI343" s="1113"/>
      <c r="AJ343" s="1113"/>
      <c r="AK343" s="1113"/>
      <c r="AL343" s="1113"/>
      <c r="AM343" s="1113"/>
      <c r="AN343" s="1113"/>
      <c r="AO343" s="1113"/>
      <c r="AP343" s="1113"/>
      <c r="AQ343" s="1113"/>
      <c r="AR343" s="1113"/>
      <c r="AS343" s="1113"/>
      <c r="AT343" s="1113"/>
      <c r="AU343" s="1113"/>
      <c r="AV343" s="1113"/>
      <c r="AW343" s="1113"/>
      <c r="AX343" s="1113"/>
      <c r="AY343" s="1113"/>
      <c r="AZ343" s="1113"/>
      <c r="BA343" s="1113"/>
      <c r="BB343" s="1113"/>
      <c r="BC343" s="1113"/>
      <c r="BD343" s="1113"/>
      <c r="BE343" s="1113"/>
      <c r="BF343" s="1113"/>
      <c r="BG343" s="1113"/>
      <c r="BH343" s="1113"/>
      <c r="BI343" s="1113"/>
      <c r="BJ343" s="1113"/>
      <c r="BK343" s="1113"/>
      <c r="BL343" s="1113"/>
      <c r="BM343" s="1113"/>
      <c r="BN343" s="1113"/>
      <c r="BO343" s="1113"/>
      <c r="BP343" s="1113"/>
      <c r="BQ343" s="1113"/>
      <c r="BR343" s="1113"/>
      <c r="BS343" s="1113"/>
      <c r="BT343" s="1113"/>
      <c r="BU343" s="1113"/>
      <c r="BV343" s="1113"/>
      <c r="BW343" s="1113"/>
      <c r="BX343" s="1113"/>
      <c r="BY343" s="1113"/>
      <c r="BZ343" s="1113"/>
      <c r="CA343" s="1113"/>
      <c r="CB343" s="1113"/>
      <c r="CC343" s="1113"/>
      <c r="CD343" s="1113"/>
      <c r="CE343" s="1113"/>
      <c r="CF343" s="1113"/>
      <c r="CG343" s="1113"/>
      <c r="CH343" s="1113"/>
      <c r="CI343" s="1113"/>
      <c r="CJ343" s="1113"/>
      <c r="CK343" s="1113"/>
      <c r="CL343" s="1113"/>
      <c r="CM343" s="1113"/>
      <c r="CN343" s="1113"/>
      <c r="CO343" s="1113"/>
      <c r="CP343" s="1113"/>
      <c r="CQ343" s="1113"/>
      <c r="CR343" s="1113"/>
      <c r="CS343" s="1113"/>
      <c r="CT343" s="1113"/>
      <c r="CU343" s="1113"/>
      <c r="CV343" s="1113"/>
      <c r="CW343" s="1113"/>
      <c r="CX343" s="1113"/>
      <c r="CY343" s="1113"/>
      <c r="CZ343" s="1113"/>
      <c r="DA343" s="1113"/>
      <c r="DB343" s="1113"/>
      <c r="DC343" s="1113"/>
      <c r="DD343" s="1113"/>
      <c r="DE343" s="1113"/>
      <c r="DF343" s="1113"/>
      <c r="DG343" s="1113"/>
      <c r="DH343" s="1113"/>
      <c r="DI343" s="1113"/>
      <c r="DJ343" s="1113"/>
      <c r="DK343" s="1113"/>
      <c r="DL343" s="1113"/>
      <c r="DM343" s="1113"/>
      <c r="DN343" s="1113"/>
      <c r="DO343" s="1113"/>
      <c r="DP343" s="1113"/>
      <c r="DQ343" s="1113"/>
      <c r="DR343" s="1113"/>
      <c r="DS343" s="1113"/>
      <c r="DT343" s="1113"/>
      <c r="DU343" s="1113"/>
      <c r="DV343" s="1113"/>
      <c r="DW343" s="1087"/>
      <c r="DX343" s="1087"/>
      <c r="DY343" s="1087"/>
      <c r="DZ343" s="1088"/>
      <c r="EA343" s="1087"/>
      <c r="EB343" s="1087"/>
      <c r="EC343" s="1087"/>
      <c r="ED343" s="1089"/>
      <c r="EE343" s="1087"/>
      <c r="EF343" s="1087"/>
      <c r="EG343" s="1087"/>
      <c r="EH343" s="1087"/>
      <c r="EI343" s="1087"/>
      <c r="EJ343" s="1087"/>
      <c r="EK343" s="1087"/>
      <c r="EL343" s="1087"/>
      <c r="EM343" s="1087"/>
      <c r="EN343" s="1087"/>
      <c r="EO343" s="1087"/>
      <c r="EP343" s="1087"/>
      <c r="EQ343" s="1087"/>
      <c r="ER343" s="1087"/>
      <c r="ES343" s="1088"/>
      <c r="ET343" s="1087"/>
      <c r="EU343" s="1087"/>
      <c r="EV343" s="1087"/>
      <c r="EW343" s="1087"/>
      <c r="EX343" s="1087"/>
      <c r="EY343" s="1087"/>
      <c r="EZ343" s="1090"/>
      <c r="FA343" s="1087"/>
      <c r="FB343" s="1087"/>
      <c r="FC343" s="1087"/>
      <c r="FD343" s="1087"/>
      <c r="FE343" s="1087"/>
      <c r="FF343" s="1087"/>
      <c r="FG343" s="1087"/>
      <c r="FH343" s="1087"/>
      <c r="FI343" s="1087"/>
      <c r="FJ343" s="1087"/>
      <c r="FK343" s="1087"/>
      <c r="FL343" s="1087"/>
      <c r="FM343" s="1087"/>
      <c r="FN343" s="1087"/>
      <c r="FO343" s="1087"/>
      <c r="FP343" s="1087"/>
      <c r="FQ343" s="1087"/>
      <c r="FR343" s="1087"/>
      <c r="FS343" s="1087"/>
      <c r="FT343" s="1087"/>
      <c r="FU343" s="1087"/>
      <c r="FV343" s="1087"/>
      <c r="FW343" s="1087"/>
      <c r="FX343" s="1087"/>
      <c r="FY343" s="1087"/>
      <c r="FZ343" s="1087"/>
      <c r="GA343" s="1088"/>
      <c r="GB343" s="1088"/>
      <c r="GC343" s="1091"/>
      <c r="GD343" s="1091"/>
      <c r="GE343" s="1091"/>
      <c r="GF343" s="1091"/>
      <c r="GG343" s="1091"/>
      <c r="GH343" s="1091"/>
      <c r="GI343" s="1091"/>
      <c r="GJ343" s="1091"/>
      <c r="GK343" s="1091"/>
      <c r="GL343" s="1091"/>
      <c r="GM343" s="1091"/>
      <c r="GN343" s="1091"/>
      <c r="GO343" s="1091"/>
      <c r="GP343" s="1091"/>
      <c r="GQ343" s="1091"/>
      <c r="GR343" s="1091"/>
      <c r="GS343" s="1091"/>
      <c r="GT343" s="1091"/>
    </row>
    <row r="344" spans="2:202" s="1092" customFormat="1" ht="18.75" hidden="1" customHeight="1" x14ac:dyDescent="0.3">
      <c r="B344" s="1093"/>
      <c r="C344" s="1094"/>
      <c r="D344" s="1095"/>
      <c r="E344" s="1089"/>
      <c r="F344" s="1089"/>
      <c r="G344" s="1089"/>
      <c r="H344" s="1089"/>
      <c r="I344" s="1089"/>
      <c r="J344" s="1089"/>
      <c r="K344" s="1089"/>
      <c r="L344" s="1089"/>
      <c r="M344" s="1089"/>
      <c r="N344" s="1087"/>
      <c r="O344" s="1087"/>
      <c r="P344" s="1087"/>
      <c r="Q344" s="1087"/>
      <c r="R344" s="1087"/>
      <c r="S344" s="1087"/>
      <c r="T344" s="1089"/>
      <c r="U344" s="1089"/>
      <c r="V344" s="1089"/>
      <c r="W344" s="1089"/>
      <c r="X344" s="1089"/>
      <c r="Y344" s="1089"/>
      <c r="Z344" s="1089"/>
      <c r="AA344" s="1089"/>
      <c r="AB344" s="1089"/>
      <c r="AC344" s="1087"/>
      <c r="AD344" s="1089"/>
      <c r="AE344" s="1089"/>
      <c r="AF344" s="1087"/>
      <c r="AG344" s="1089"/>
      <c r="AH344" s="1089"/>
      <c r="AI344" s="1087"/>
      <c r="AJ344" s="1087"/>
      <c r="AK344" s="1087"/>
      <c r="AL344" s="1087"/>
      <c r="AM344" s="1087"/>
      <c r="AN344" s="1087"/>
      <c r="AO344" s="1087"/>
      <c r="AP344" s="1087"/>
      <c r="AQ344" s="1087"/>
      <c r="AR344" s="1087"/>
      <c r="AS344" s="1089"/>
      <c r="AT344" s="1087"/>
      <c r="AU344" s="1087"/>
      <c r="AV344" s="1089"/>
      <c r="AW344" s="1089"/>
      <c r="AX344" s="1089"/>
      <c r="AY344" s="1089"/>
      <c r="AZ344" s="1087"/>
      <c r="BA344" s="1087"/>
      <c r="BB344" s="1089"/>
      <c r="BC344" s="1089"/>
      <c r="BD344" s="1089"/>
      <c r="BE344" s="1089"/>
      <c r="BF344" s="1089"/>
      <c r="BG344" s="1089"/>
      <c r="BH344" s="1089"/>
      <c r="BI344" s="1087"/>
      <c r="BJ344" s="1087"/>
      <c r="BK344" s="1087"/>
      <c r="BL344" s="1087"/>
      <c r="BM344" s="1087"/>
      <c r="BN344" s="1087"/>
      <c r="BO344" s="1087"/>
      <c r="BP344" s="1087"/>
      <c r="BQ344" s="1087"/>
      <c r="BR344" s="1087"/>
      <c r="BS344" s="1087"/>
      <c r="BT344" s="1087"/>
      <c r="BU344" s="1087"/>
      <c r="BV344" s="1089"/>
      <c r="BW344" s="1089"/>
      <c r="BX344" s="1089"/>
      <c r="BY344" s="1089"/>
      <c r="BZ344" s="1089"/>
      <c r="CA344" s="1089"/>
      <c r="CB344" s="1089"/>
      <c r="CC344" s="1089"/>
      <c r="CD344" s="1089"/>
      <c r="CE344" s="1087"/>
      <c r="CF344" s="1087"/>
      <c r="CG344" s="6"/>
      <c r="CH344" s="1089"/>
      <c r="CI344" s="1087"/>
      <c r="CJ344" s="1087"/>
      <c r="CK344" s="1089"/>
      <c r="CL344" s="1089"/>
      <c r="CM344" s="1089"/>
      <c r="CN344" s="1089"/>
      <c r="CO344" s="1089"/>
      <c r="CP344" s="1089"/>
      <c r="CQ344" s="1089"/>
      <c r="CR344" s="1087"/>
      <c r="CS344" s="1087"/>
      <c r="CT344" s="1089"/>
      <c r="CU344" s="1089"/>
      <c r="CV344" s="1089"/>
      <c r="CW344" s="1089"/>
      <c r="CX344" s="1089"/>
      <c r="CY344" s="1089"/>
      <c r="CZ344" s="1089"/>
      <c r="DA344" s="1087"/>
      <c r="DB344" s="1087"/>
      <c r="DC344" s="1087"/>
      <c r="DD344" s="1087"/>
      <c r="DE344" s="1087"/>
      <c r="DF344" s="1087"/>
      <c r="DG344" s="1087"/>
      <c r="DH344" s="1087"/>
      <c r="DI344" s="1087"/>
      <c r="DJ344" s="1087"/>
      <c r="DK344" s="1087"/>
      <c r="DL344" s="1087"/>
      <c r="DM344" s="1087"/>
      <c r="DN344" s="1087"/>
      <c r="DO344" s="1087"/>
      <c r="DP344" s="1087"/>
      <c r="DQ344" s="1087"/>
      <c r="DR344" s="1087"/>
      <c r="DS344" s="1087"/>
      <c r="DT344" s="1087"/>
      <c r="DU344" s="1087"/>
      <c r="DV344" s="1087"/>
      <c r="DW344" s="1087"/>
      <c r="DX344" s="1087"/>
      <c r="DY344" s="1087"/>
      <c r="DZ344" s="1088"/>
      <c r="EA344" s="1089"/>
      <c r="EB344" s="1089"/>
      <c r="EC344" s="1089"/>
      <c r="ED344" s="1087"/>
      <c r="EE344" s="1089"/>
      <c r="EF344" s="1087"/>
      <c r="EG344" s="1087"/>
      <c r="EH344" s="1087"/>
      <c r="EI344" s="1087"/>
      <c r="EJ344" s="1087"/>
      <c r="EK344" s="1090"/>
      <c r="EL344" s="1087"/>
      <c r="EM344" s="1087"/>
      <c r="EN344" s="1087"/>
      <c r="EO344" s="1087"/>
      <c r="EP344" s="1087"/>
      <c r="EQ344" s="1087"/>
      <c r="ER344" s="1087"/>
      <c r="ES344" s="1088"/>
      <c r="ET344" s="1087"/>
      <c r="EU344" s="1087"/>
      <c r="EV344" s="1087"/>
      <c r="EW344" s="1087"/>
      <c r="EX344" s="1087"/>
      <c r="EY344" s="1087"/>
      <c r="EZ344" s="1090"/>
      <c r="FA344" s="1087"/>
      <c r="FB344" s="1087"/>
      <c r="FC344" s="1087"/>
      <c r="FD344" s="1087"/>
      <c r="FE344" s="1087"/>
      <c r="FF344" s="1087"/>
      <c r="FG344" s="1087"/>
      <c r="FH344" s="1087"/>
      <c r="FI344" s="1087"/>
      <c r="FJ344" s="1087"/>
      <c r="FK344" s="1087"/>
      <c r="FL344" s="1087"/>
      <c r="FM344" s="1087"/>
      <c r="FN344" s="1087"/>
      <c r="FO344" s="1087"/>
      <c r="FP344" s="1087"/>
      <c r="FQ344" s="1087"/>
      <c r="FR344" s="1087"/>
      <c r="FS344" s="1087"/>
      <c r="FT344" s="1087"/>
      <c r="FU344" s="1087"/>
      <c r="FV344" s="1087"/>
      <c r="FW344" s="1087"/>
      <c r="FX344" s="1087"/>
      <c r="FY344" s="1087"/>
      <c r="FZ344" s="1087"/>
      <c r="GA344" s="1091"/>
      <c r="GB344" s="1091"/>
      <c r="GC344" s="1091"/>
      <c r="GD344" s="1091"/>
      <c r="GE344" s="1091"/>
      <c r="GF344" s="1091"/>
      <c r="GG344" s="1091"/>
    </row>
    <row r="345" spans="2:202" ht="15" hidden="1" customHeight="1" x14ac:dyDescent="0.25">
      <c r="CG345" s="6"/>
    </row>
    <row r="346" spans="2:202" ht="15" hidden="1" customHeight="1" x14ac:dyDescent="0.25">
      <c r="CG346" s="6"/>
    </row>
    <row r="347" spans="2:202" ht="15" hidden="1" customHeight="1" x14ac:dyDescent="0.25">
      <c r="CG347" s="6"/>
    </row>
    <row r="348" spans="2:202" ht="15" hidden="1" customHeight="1" x14ac:dyDescent="0.25">
      <c r="CG348" s="6"/>
    </row>
    <row r="349" spans="2:202" ht="15" hidden="1" customHeight="1" x14ac:dyDescent="0.25">
      <c r="CG349" s="6"/>
    </row>
    <row r="350" spans="2:202" ht="15" hidden="1" customHeight="1" x14ac:dyDescent="0.25">
      <c r="CG350" s="6"/>
    </row>
    <row r="351" spans="2:202" ht="15" hidden="1" customHeight="1" x14ac:dyDescent="0.25">
      <c r="CG351" s="4"/>
    </row>
    <row r="352" spans="2:202" ht="15" hidden="1" customHeight="1" x14ac:dyDescent="0.25"/>
    <row r="353" spans="1:202" ht="15" hidden="1" customHeight="1" x14ac:dyDescent="0.25"/>
    <row r="354" spans="1:202" ht="15" customHeight="1" x14ac:dyDescent="0.3"/>
    <row r="355" spans="1:202" ht="15" customHeight="1" x14ac:dyDescent="0.3"/>
    <row r="356" spans="1:202" ht="15" customHeight="1" x14ac:dyDescent="0.3"/>
    <row r="357" spans="1:202" ht="15" customHeight="1" x14ac:dyDescent="0.3"/>
    <row r="358" spans="1:202" s="1096" customFormat="1" ht="46.5" customHeight="1" x14ac:dyDescent="0.3">
      <c r="B358" s="1114"/>
      <c r="C358" s="1114"/>
      <c r="D358" s="1114"/>
      <c r="E358" s="1114"/>
      <c r="F358" s="1114"/>
      <c r="G358" s="1114"/>
      <c r="H358" s="1114"/>
      <c r="I358" s="1114"/>
      <c r="J358" s="1114"/>
      <c r="K358" s="1114"/>
      <c r="L358" s="1114"/>
      <c r="M358" s="1114"/>
      <c r="N358" s="1114"/>
      <c r="O358" s="1114"/>
      <c r="P358" s="1114"/>
      <c r="Q358" s="1114"/>
      <c r="R358" s="1114"/>
      <c r="S358" s="1114"/>
      <c r="T358" s="1114"/>
      <c r="U358" s="1114"/>
      <c r="V358" s="1114"/>
      <c r="W358" s="1114"/>
      <c r="X358" s="1114"/>
      <c r="Y358" s="1114"/>
      <c r="Z358" s="1114"/>
      <c r="AA358" s="1114"/>
      <c r="AB358" s="1114"/>
      <c r="AC358" s="1114"/>
      <c r="AD358" s="1114"/>
      <c r="AE358" s="1114"/>
      <c r="AF358" s="1114"/>
      <c r="AG358" s="1114"/>
      <c r="AH358" s="1114"/>
      <c r="AI358" s="1114"/>
      <c r="AJ358" s="1114"/>
      <c r="AK358" s="1114"/>
      <c r="AL358" s="1114"/>
      <c r="AM358" s="1114"/>
      <c r="AN358" s="1114"/>
      <c r="AO358" s="1114"/>
      <c r="AP358" s="1114"/>
      <c r="AQ358" s="1114"/>
      <c r="AR358" s="1114"/>
      <c r="AS358" s="1114"/>
      <c r="AT358" s="1114"/>
      <c r="AU358" s="1114"/>
      <c r="AV358" s="1114"/>
      <c r="AW358" s="1114"/>
      <c r="AX358" s="1114"/>
      <c r="AY358" s="1114"/>
      <c r="AZ358" s="1114"/>
      <c r="BA358" s="1114"/>
      <c r="BB358" s="1114"/>
      <c r="BC358" s="1114"/>
      <c r="BD358" s="1114"/>
      <c r="BE358" s="1114"/>
      <c r="BF358" s="1114"/>
      <c r="BG358" s="1114"/>
      <c r="BH358" s="1114"/>
      <c r="BI358" s="1114"/>
      <c r="BJ358" s="1114"/>
      <c r="BK358" s="1114"/>
      <c r="BL358" s="1114"/>
      <c r="BM358" s="1114"/>
      <c r="BN358" s="1114"/>
      <c r="BO358" s="1114"/>
      <c r="BP358" s="1114"/>
      <c r="BQ358" s="1114"/>
      <c r="BR358" s="1114"/>
      <c r="BS358" s="1114"/>
      <c r="BT358" s="1114"/>
      <c r="BU358" s="1114"/>
      <c r="BV358" s="1114"/>
      <c r="BW358" s="1114"/>
      <c r="BX358" s="1114"/>
      <c r="BY358" s="1114"/>
      <c r="BZ358" s="1114"/>
      <c r="CA358" s="1114"/>
      <c r="CB358" s="1114"/>
      <c r="CC358" s="1114"/>
      <c r="CD358" s="1114"/>
      <c r="CE358" s="1114"/>
      <c r="CF358" s="1114"/>
      <c r="CG358" s="1114"/>
      <c r="CH358" s="1114"/>
      <c r="CI358" s="1114"/>
      <c r="CJ358" s="1114"/>
      <c r="CK358" s="1114"/>
      <c r="CL358" s="1114"/>
      <c r="CM358" s="1114"/>
      <c r="CN358" s="1114"/>
      <c r="CO358" s="1114"/>
      <c r="CP358" s="1114"/>
      <c r="CQ358" s="1114"/>
      <c r="CR358" s="1114"/>
      <c r="CS358" s="1114"/>
      <c r="CT358" s="1114"/>
      <c r="CU358" s="1114"/>
      <c r="CV358" s="1114"/>
      <c r="CW358" s="1114"/>
      <c r="CX358" s="1097"/>
      <c r="CY358" s="1097"/>
      <c r="CZ358" s="1098"/>
      <c r="DA358" s="1115"/>
      <c r="DB358" s="1115"/>
      <c r="DC358" s="1116"/>
      <c r="DD358" s="1116"/>
      <c r="DE358" s="1116"/>
      <c r="DF358" s="1116"/>
      <c r="DG358" s="1116"/>
      <c r="DH358" s="1116"/>
      <c r="DI358" s="1116"/>
      <c r="DJ358" s="1116"/>
      <c r="DK358" s="1116"/>
      <c r="DL358" s="1116"/>
      <c r="DM358" s="1116"/>
      <c r="DN358" s="1116"/>
      <c r="DO358" s="1116"/>
      <c r="DP358" s="1116"/>
      <c r="DQ358" s="1116"/>
      <c r="DR358" s="1116"/>
      <c r="DS358" s="1116"/>
      <c r="DT358" s="1116"/>
      <c r="DU358" s="1116"/>
      <c r="DV358" s="1116"/>
      <c r="DW358" s="1116"/>
      <c r="DX358" s="1116"/>
      <c r="DY358" s="1116"/>
      <c r="DZ358" s="1116"/>
      <c r="EA358" s="1116"/>
      <c r="EB358" s="1116"/>
      <c r="EC358" s="1116"/>
      <c r="ED358" s="1116"/>
      <c r="EE358" s="1116"/>
      <c r="EF358" s="1116"/>
      <c r="EG358" s="1116"/>
      <c r="EH358" s="1116"/>
      <c r="EI358" s="1116"/>
      <c r="EJ358" s="1116"/>
      <c r="EK358" s="1116"/>
      <c r="EL358" s="1116"/>
      <c r="EM358" s="1116"/>
      <c r="EN358" s="1116"/>
      <c r="EO358" s="1116"/>
      <c r="EP358" s="1116"/>
      <c r="EQ358" s="1116"/>
      <c r="ER358" s="1116"/>
      <c r="ES358" s="1116"/>
      <c r="ET358" s="1116"/>
      <c r="EU358" s="1116"/>
      <c r="EV358" s="1116"/>
      <c r="EW358" s="1116"/>
      <c r="EX358" s="1116"/>
      <c r="EY358" s="1116"/>
      <c r="EZ358" s="1116"/>
      <c r="FA358" s="1116"/>
      <c r="FB358" s="1116"/>
      <c r="FC358" s="1116"/>
      <c r="FD358" s="1116"/>
      <c r="FE358" s="1116"/>
      <c r="FF358" s="1116"/>
      <c r="FG358" s="1116"/>
      <c r="FH358" s="1116"/>
      <c r="FI358" s="1116"/>
      <c r="FJ358" s="1116"/>
      <c r="FK358" s="1116"/>
      <c r="FL358" s="1116"/>
      <c r="FM358" s="1116"/>
      <c r="FN358" s="1116"/>
      <c r="FO358" s="1116"/>
      <c r="FP358" s="1116"/>
      <c r="FQ358" s="1116"/>
      <c r="FR358" s="1116"/>
      <c r="FS358" s="1116"/>
      <c r="FU358" s="1099"/>
      <c r="FV358" s="1099"/>
      <c r="FW358" s="1099"/>
      <c r="FX358" s="1099"/>
      <c r="FY358" s="1099"/>
      <c r="GA358" s="1099"/>
      <c r="GB358" s="1099"/>
      <c r="GC358" s="1099"/>
      <c r="GD358" s="1099"/>
      <c r="GE358" s="1099"/>
      <c r="GF358" s="1099"/>
      <c r="GG358" s="1099"/>
    </row>
    <row r="359" spans="1:202" s="4" customFormat="1" ht="18.75" customHeight="1" x14ac:dyDescent="0.3">
      <c r="A359" s="1100"/>
      <c r="B359" s="3"/>
      <c r="D359" s="6"/>
      <c r="E359" s="5"/>
      <c r="F359" s="5"/>
      <c r="G359" s="6"/>
      <c r="H359" s="5"/>
      <c r="I359" s="5"/>
      <c r="J359" s="6"/>
      <c r="K359" s="5"/>
      <c r="L359" s="5"/>
      <c r="M359" s="6"/>
      <c r="N359" s="6"/>
      <c r="O359" s="6"/>
      <c r="P359" s="6"/>
      <c r="Q359" s="6"/>
      <c r="R359" s="6"/>
      <c r="S359" s="6"/>
      <c r="T359" s="6"/>
      <c r="U359" s="6"/>
      <c r="V359" s="5"/>
      <c r="W359" s="6"/>
      <c r="X359" s="6"/>
      <c r="Y359" s="5"/>
      <c r="Z359" s="5"/>
      <c r="AA359" s="5"/>
      <c r="AB359" s="5"/>
      <c r="AC359" s="6"/>
      <c r="AD359" s="6"/>
      <c r="AE359" s="5"/>
      <c r="AF359" s="5"/>
      <c r="AG359" s="5"/>
      <c r="AH359" s="5"/>
      <c r="AI359" s="5"/>
      <c r="AJ359" s="5"/>
      <c r="AK359" s="6"/>
      <c r="AL359" s="6"/>
      <c r="AM359" s="5"/>
      <c r="AN359" s="5"/>
      <c r="AO359" s="5"/>
      <c r="AP359" s="5"/>
      <c r="AQ359" s="5"/>
      <c r="AR359" s="5"/>
      <c r="AS359" s="5"/>
      <c r="AT359" s="5"/>
      <c r="AU359" s="5"/>
      <c r="AV359" s="6"/>
      <c r="AW359" s="6"/>
      <c r="AX359" s="6"/>
      <c r="AY359" s="5"/>
      <c r="AZ359" s="6"/>
      <c r="BA359" s="6"/>
      <c r="BB359" s="5"/>
      <c r="BC359" s="5"/>
      <c r="BD359" s="5"/>
      <c r="BE359" s="5"/>
      <c r="BF359" s="5"/>
      <c r="BG359" s="5"/>
      <c r="BH359" s="5"/>
      <c r="BI359" s="6"/>
      <c r="BJ359" s="6"/>
      <c r="BK359" s="6"/>
      <c r="BL359" s="6"/>
      <c r="BM359" s="6"/>
      <c r="BN359" s="6"/>
      <c r="BO359" s="6"/>
      <c r="BP359" s="6"/>
      <c r="BQ359" s="6"/>
      <c r="BR359" s="6"/>
      <c r="BS359" s="6"/>
      <c r="BT359" s="6"/>
      <c r="BU359" s="6"/>
      <c r="BV359" s="5"/>
      <c r="BW359" s="5"/>
      <c r="BX359" s="5"/>
      <c r="BY359" s="5"/>
      <c r="BZ359" s="5"/>
      <c r="CA359" s="5"/>
      <c r="CB359" s="5"/>
      <c r="CC359" s="5"/>
      <c r="CD359" s="5"/>
      <c r="CE359" s="6"/>
      <c r="CF359" s="6"/>
      <c r="CG359" s="5"/>
      <c r="CH359" s="5"/>
      <c r="CI359" s="5"/>
      <c r="CJ359" s="5"/>
      <c r="CK359" s="6"/>
      <c r="CL359" s="6"/>
      <c r="CM359" s="6"/>
      <c r="CN359" s="6"/>
      <c r="CO359" s="6"/>
      <c r="CP359" s="6"/>
      <c r="CQ359" s="5"/>
      <c r="CR359" s="5"/>
      <c r="CS359" s="5"/>
      <c r="CT359" s="5"/>
      <c r="CU359" s="5"/>
      <c r="CV359" s="5"/>
      <c r="CW359" s="5"/>
      <c r="CX359" s="5"/>
      <c r="CY359" s="5"/>
      <c r="CZ359" s="5"/>
      <c r="DA359" s="5"/>
      <c r="DB359" s="5"/>
      <c r="DC359" s="5"/>
      <c r="DD359" s="5"/>
      <c r="DE359" s="5"/>
      <c r="DF359" s="5"/>
      <c r="DG359" s="5"/>
      <c r="DH359" s="5"/>
      <c r="DI359" s="5"/>
      <c r="DJ359" s="5"/>
      <c r="DK359" s="5"/>
      <c r="DL359" s="5"/>
      <c r="DM359" s="5"/>
      <c r="DN359" s="5"/>
      <c r="DO359" s="5"/>
      <c r="DP359" s="5"/>
      <c r="DQ359" s="5"/>
      <c r="DR359" s="5"/>
      <c r="DS359" s="5"/>
      <c r="DT359" s="5"/>
      <c r="DU359" s="5"/>
      <c r="DV359" s="5"/>
      <c r="DW359" s="5"/>
      <c r="DX359" s="5"/>
      <c r="DY359" s="5"/>
      <c r="DZ359" s="1074"/>
      <c r="EA359" s="5"/>
      <c r="EB359" s="5"/>
      <c r="EC359" s="5"/>
      <c r="ED359" s="5"/>
      <c r="EE359" s="5"/>
      <c r="EF359" s="5"/>
      <c r="EG359" s="5"/>
      <c r="EH359" s="5"/>
      <c r="EI359" s="5"/>
      <c r="EJ359" s="5"/>
      <c r="EK359" s="1073"/>
      <c r="EL359" s="5"/>
      <c r="EM359" s="5"/>
      <c r="EN359" s="5"/>
      <c r="EO359" s="5"/>
      <c r="EP359" s="5"/>
      <c r="EQ359" s="5"/>
      <c r="ER359" s="5"/>
      <c r="ES359" s="1074"/>
      <c r="ET359" s="5"/>
      <c r="EU359" s="5"/>
      <c r="EV359" s="5"/>
      <c r="EW359" s="5"/>
      <c r="EX359" s="5"/>
      <c r="EY359" s="5"/>
      <c r="EZ359" s="1073"/>
      <c r="FA359" s="5"/>
      <c r="FB359" s="5"/>
      <c r="FC359" s="5"/>
      <c r="FD359" s="5"/>
      <c r="FE359" s="5"/>
      <c r="FF359" s="5"/>
      <c r="FG359" s="5"/>
      <c r="FH359" s="5"/>
      <c r="FI359" s="5"/>
      <c r="FJ359" s="5"/>
      <c r="FK359" s="5"/>
      <c r="FL359" s="5"/>
      <c r="FM359" s="5"/>
      <c r="FN359" s="5"/>
      <c r="FO359" s="5"/>
      <c r="FP359" s="5"/>
      <c r="FQ359" s="5"/>
      <c r="FR359" s="5"/>
      <c r="FS359" s="5"/>
      <c r="FT359" s="5"/>
      <c r="FU359" s="5"/>
      <c r="FV359" s="5"/>
      <c r="FW359" s="5"/>
      <c r="FX359" s="5"/>
      <c r="FY359" s="5"/>
      <c r="FZ359" s="5"/>
      <c r="GA359" s="1101"/>
      <c r="GB359" s="1101"/>
      <c r="GC359" s="1101"/>
      <c r="GD359" s="1101"/>
      <c r="GE359" s="1101"/>
      <c r="GF359" s="1101"/>
      <c r="GG359" s="1101"/>
    </row>
    <row r="360" spans="1:202" ht="18.75" customHeight="1" x14ac:dyDescent="0.3">
      <c r="A360" s="1102"/>
      <c r="B360" s="1103"/>
      <c r="C360" s="4"/>
      <c r="D360" s="6"/>
      <c r="G360" s="6"/>
      <c r="J360" s="6"/>
      <c r="M360" s="6"/>
      <c r="T360" s="6"/>
      <c r="U360" s="6"/>
      <c r="W360" s="6"/>
      <c r="X360" s="6"/>
      <c r="AD360" s="6"/>
      <c r="AF360" s="5"/>
      <c r="AI360" s="5"/>
      <c r="AJ360" s="5"/>
      <c r="AM360" s="5"/>
      <c r="AN360" s="5"/>
      <c r="AO360" s="5"/>
      <c r="AP360" s="5"/>
      <c r="AQ360" s="5"/>
      <c r="AR360" s="5"/>
      <c r="AT360" s="5"/>
      <c r="AU360" s="5"/>
      <c r="AV360" s="6"/>
      <c r="AW360" s="6"/>
      <c r="AX360" s="6"/>
      <c r="CI360" s="5"/>
      <c r="CJ360" s="5"/>
      <c r="CK360" s="6"/>
      <c r="CL360" s="6"/>
      <c r="CM360" s="6"/>
      <c r="CN360" s="6"/>
      <c r="CO360" s="6"/>
      <c r="CP360" s="6"/>
      <c r="CR360" s="5"/>
      <c r="CS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5"/>
      <c r="DZ360" s="1074"/>
      <c r="ED360" s="5"/>
      <c r="EF360" s="5"/>
      <c r="EG360" s="5"/>
      <c r="EH360" s="5"/>
      <c r="EI360" s="5"/>
      <c r="EJ360" s="5"/>
      <c r="EK360" s="1073"/>
      <c r="EL360" s="5"/>
      <c r="EM360" s="5"/>
      <c r="EN360" s="5"/>
      <c r="EO360" s="5"/>
      <c r="EP360" s="5"/>
      <c r="EQ360" s="5"/>
      <c r="ER360" s="5"/>
      <c r="ES360" s="1074"/>
      <c r="ET360" s="5"/>
      <c r="EU360" s="5"/>
      <c r="EV360" s="5"/>
      <c r="EW360" s="5"/>
      <c r="EX360" s="5"/>
      <c r="EY360" s="5"/>
      <c r="EZ360" s="1073"/>
      <c r="FA360" s="5"/>
      <c r="FB360" s="5"/>
      <c r="FC360" s="5"/>
      <c r="FD360" s="5"/>
      <c r="FE360" s="5"/>
      <c r="FF360" s="5"/>
      <c r="FG360" s="5"/>
      <c r="FH360" s="5"/>
      <c r="FI360" s="5"/>
      <c r="FJ360" s="5"/>
      <c r="FK360" s="5"/>
      <c r="FL360" s="5"/>
      <c r="FM360" s="5"/>
      <c r="FN360" s="5"/>
      <c r="FO360" s="5"/>
      <c r="FP360" s="5"/>
      <c r="FQ360" s="5"/>
      <c r="FR360" s="5"/>
      <c r="FS360" s="5"/>
      <c r="FT360" s="5"/>
      <c r="FU360" s="5"/>
      <c r="FV360" s="5"/>
      <c r="FW360" s="5"/>
      <c r="FX360" s="5"/>
      <c r="FY360" s="5"/>
      <c r="FZ360" s="5"/>
    </row>
    <row r="361" spans="1:202" s="1104" customFormat="1" ht="46.5" customHeight="1" x14ac:dyDescent="0.3">
      <c r="B361" s="1117"/>
      <c r="C361" s="1117"/>
      <c r="D361" s="1117"/>
      <c r="E361" s="1117"/>
      <c r="F361" s="1117"/>
      <c r="G361" s="1117"/>
      <c r="H361" s="1117"/>
      <c r="I361" s="1117"/>
      <c r="J361" s="1117"/>
      <c r="K361" s="1117"/>
      <c r="L361" s="1117"/>
      <c r="M361" s="1117"/>
      <c r="N361" s="1117"/>
      <c r="O361" s="1117"/>
      <c r="P361" s="1117"/>
      <c r="Q361" s="1117"/>
      <c r="R361" s="1117"/>
      <c r="S361" s="1117"/>
      <c r="T361" s="1117"/>
      <c r="U361" s="1117"/>
      <c r="V361" s="1117"/>
      <c r="W361" s="1117"/>
      <c r="X361" s="1117"/>
      <c r="Y361" s="1117"/>
      <c r="Z361" s="1117"/>
      <c r="AA361" s="1117"/>
      <c r="AB361" s="1117"/>
      <c r="AC361" s="1117"/>
      <c r="AD361" s="1117"/>
      <c r="AE361" s="1117"/>
      <c r="AF361" s="1117"/>
      <c r="AG361" s="1117"/>
      <c r="AH361" s="1117"/>
      <c r="AI361" s="1117"/>
      <c r="AJ361" s="1117"/>
      <c r="AK361" s="1117"/>
      <c r="AL361" s="1117"/>
      <c r="AM361" s="1117"/>
      <c r="AN361" s="1117"/>
      <c r="AO361" s="1117"/>
      <c r="AP361" s="1117"/>
      <c r="AQ361" s="1117"/>
      <c r="AR361" s="1117"/>
      <c r="AS361" s="1117"/>
      <c r="AT361" s="1117"/>
      <c r="AU361" s="1117"/>
      <c r="AV361" s="1117"/>
      <c r="AW361" s="1117"/>
      <c r="AX361" s="1117"/>
      <c r="AY361" s="1117"/>
      <c r="AZ361" s="1117"/>
      <c r="BA361" s="1117"/>
      <c r="BB361" s="1117"/>
      <c r="BC361" s="1117"/>
      <c r="BD361" s="1117"/>
      <c r="BE361" s="1117"/>
      <c r="BF361" s="1117"/>
      <c r="BG361" s="1117"/>
      <c r="BH361" s="1117"/>
      <c r="BI361" s="1117"/>
      <c r="BJ361" s="1117"/>
      <c r="BK361" s="1117"/>
      <c r="BL361" s="1117"/>
      <c r="BM361" s="1117"/>
      <c r="BN361" s="1117"/>
      <c r="BO361" s="1117"/>
      <c r="BP361" s="1117"/>
      <c r="BQ361" s="1117"/>
      <c r="BR361" s="1117"/>
      <c r="BS361" s="1117"/>
      <c r="BT361" s="1117"/>
      <c r="BU361" s="1117"/>
      <c r="BV361" s="1117"/>
      <c r="BW361" s="1117"/>
      <c r="BX361" s="1117"/>
      <c r="BY361" s="1117"/>
      <c r="BZ361" s="1117"/>
      <c r="CA361" s="1117"/>
      <c r="CB361" s="1117"/>
      <c r="CC361" s="1117"/>
      <c r="CD361" s="1117"/>
      <c r="CE361" s="1105"/>
      <c r="CF361" s="1105"/>
      <c r="CG361" s="1106"/>
      <c r="CH361" s="1106"/>
      <c r="CI361" s="1105"/>
      <c r="CJ361" s="1105"/>
      <c r="CK361" s="1106"/>
      <c r="CL361" s="1106"/>
      <c r="CM361" s="1106"/>
      <c r="CN361" s="1106"/>
      <c r="CO361" s="1106"/>
      <c r="CP361" s="1106"/>
      <c r="CQ361" s="1106"/>
      <c r="CR361" s="1105"/>
      <c r="CS361" s="1105"/>
      <c r="CT361" s="1106"/>
      <c r="CU361" s="1106"/>
      <c r="CV361" s="1106"/>
      <c r="CW361" s="1106"/>
      <c r="CX361" s="1106"/>
      <c r="CY361" s="1106"/>
      <c r="CZ361" s="1106"/>
      <c r="DA361" s="1105"/>
      <c r="DB361" s="1105"/>
      <c r="DC361" s="1105"/>
      <c r="DD361" s="1105"/>
      <c r="DE361" s="1105"/>
      <c r="DF361" s="1105"/>
      <c r="DG361" s="1105"/>
      <c r="DH361" s="1105"/>
      <c r="DI361" s="1105"/>
      <c r="DJ361" s="1105"/>
      <c r="DK361" s="1105"/>
      <c r="DL361" s="1105"/>
      <c r="DM361" s="1105"/>
      <c r="DN361" s="1105"/>
      <c r="DO361" s="1105"/>
      <c r="DP361" s="1105"/>
      <c r="DQ361" s="1105"/>
      <c r="DR361" s="1105"/>
      <c r="DS361" s="1105"/>
      <c r="DT361" s="1105"/>
      <c r="DU361" s="1105"/>
      <c r="DV361" s="1105"/>
      <c r="DW361" s="1105"/>
      <c r="DX361" s="1105"/>
      <c r="DY361" s="1105"/>
      <c r="DZ361" s="1107"/>
      <c r="EA361" s="1106"/>
      <c r="EB361" s="1106"/>
      <c r="EC361" s="1106"/>
      <c r="ED361" s="1105"/>
      <c r="EE361" s="1106"/>
      <c r="EF361" s="1105"/>
      <c r="EG361" s="1105"/>
      <c r="EH361" s="1105"/>
      <c r="EI361" s="1105"/>
      <c r="EJ361" s="1105"/>
      <c r="EK361" s="1108"/>
      <c r="EL361" s="1105"/>
      <c r="EM361" s="1105"/>
      <c r="EN361" s="1105"/>
      <c r="EO361" s="1105"/>
      <c r="EP361" s="1105"/>
      <c r="EQ361" s="1105"/>
      <c r="ER361" s="1105"/>
      <c r="ES361" s="1107"/>
      <c r="ET361" s="1105"/>
      <c r="EU361" s="1105"/>
      <c r="EV361" s="1105"/>
      <c r="EW361" s="1105"/>
      <c r="EX361" s="1105"/>
      <c r="EY361" s="1105"/>
      <c r="EZ361" s="1108"/>
      <c r="FA361" s="1105"/>
      <c r="FB361" s="1105"/>
      <c r="FC361" s="1105"/>
      <c r="FD361" s="1109"/>
      <c r="FE361" s="1105"/>
      <c r="FF361" s="1105"/>
      <c r="FG361" s="1105"/>
      <c r="FH361" s="1105"/>
      <c r="FI361" s="1105"/>
      <c r="FJ361" s="1105"/>
      <c r="FK361" s="1105"/>
      <c r="FL361" s="1105"/>
      <c r="FM361" s="1105"/>
      <c r="FN361" s="1105"/>
      <c r="FO361" s="1105"/>
      <c r="FP361" s="1105"/>
      <c r="FQ361" s="1105"/>
      <c r="FR361" s="1105"/>
      <c r="FS361" s="1105"/>
      <c r="FT361" s="1105"/>
      <c r="FU361" s="1105"/>
      <c r="FV361" s="1105"/>
      <c r="FW361" s="1105"/>
      <c r="FX361" s="1105"/>
      <c r="FY361" s="1105"/>
      <c r="FZ361" s="1105"/>
      <c r="GA361" s="1110"/>
      <c r="GB361" s="1110"/>
      <c r="GC361" s="1110"/>
      <c r="GD361" s="1110"/>
      <c r="GE361" s="1110"/>
      <c r="GF361" s="1110"/>
      <c r="GG361" s="1110"/>
    </row>
    <row r="362" spans="1:202" s="4" customFormat="1" ht="15" customHeight="1" x14ac:dyDescent="0.3">
      <c r="A362" s="1"/>
      <c r="B362" s="2"/>
      <c r="C362" s="3"/>
      <c r="E362" s="5"/>
      <c r="F362" s="5"/>
      <c r="G362" s="5"/>
      <c r="H362" s="5"/>
      <c r="I362" s="5"/>
      <c r="J362" s="5"/>
      <c r="K362" s="5"/>
      <c r="L362" s="5"/>
      <c r="M362" s="5"/>
      <c r="N362" s="6"/>
      <c r="O362" s="6"/>
      <c r="P362" s="6"/>
      <c r="Q362" s="6"/>
      <c r="R362" s="6"/>
      <c r="S362" s="6"/>
      <c r="T362" s="5"/>
      <c r="U362" s="5"/>
      <c r="V362" s="5"/>
      <c r="W362" s="5"/>
      <c r="X362" s="5"/>
      <c r="Y362" s="5"/>
      <c r="Z362" s="5"/>
      <c r="AA362" s="5"/>
      <c r="AB362" s="5"/>
      <c r="AC362" s="6"/>
      <c r="AD362" s="5"/>
      <c r="AE362" s="5"/>
      <c r="AF362" s="6"/>
      <c r="AG362" s="5"/>
      <c r="AH362" s="5"/>
      <c r="AI362" s="6"/>
      <c r="AJ362" s="6"/>
      <c r="AK362" s="6"/>
      <c r="AL362" s="6"/>
      <c r="AM362" s="6"/>
      <c r="AN362" s="6"/>
      <c r="AO362" s="6"/>
      <c r="AP362" s="6"/>
      <c r="AQ362" s="6"/>
      <c r="AR362" s="6"/>
      <c r="AS362" s="5"/>
      <c r="AT362" s="6"/>
      <c r="AU362" s="6"/>
      <c r="AV362" s="5"/>
      <c r="AW362" s="5"/>
      <c r="AX362" s="5"/>
      <c r="AY362" s="5"/>
      <c r="AZ362" s="6"/>
      <c r="BA362" s="6"/>
      <c r="BB362" s="5"/>
      <c r="BC362" s="5"/>
      <c r="BD362" s="5"/>
      <c r="BE362" s="5"/>
      <c r="BF362" s="5"/>
      <c r="BG362" s="5"/>
      <c r="BH362" s="5"/>
      <c r="BI362" s="6"/>
      <c r="BJ362" s="6"/>
      <c r="BK362" s="6"/>
      <c r="BL362" s="6"/>
      <c r="BM362" s="6"/>
      <c r="BN362" s="6"/>
      <c r="BO362" s="6"/>
      <c r="BP362" s="6"/>
      <c r="BQ362" s="6"/>
      <c r="BR362" s="6"/>
      <c r="BS362" s="6"/>
      <c r="BT362" s="6"/>
      <c r="BU362" s="6"/>
      <c r="BV362" s="5"/>
      <c r="BW362" s="5"/>
      <c r="BX362" s="5"/>
      <c r="BY362" s="5"/>
      <c r="BZ362" s="5"/>
      <c r="CA362" s="5"/>
      <c r="CB362" s="5"/>
      <c r="CC362" s="5"/>
      <c r="CD362" s="5"/>
      <c r="CE362" s="6"/>
      <c r="CF362" s="6"/>
      <c r="CG362" s="5"/>
      <c r="CH362" s="5"/>
      <c r="CI362" s="6"/>
      <c r="CJ362" s="6"/>
      <c r="CK362" s="5"/>
      <c r="CL362" s="5"/>
      <c r="CM362" s="5"/>
      <c r="CN362" s="5"/>
      <c r="CO362" s="5"/>
      <c r="CP362" s="5"/>
      <c r="CQ362" s="5"/>
      <c r="CR362" s="6"/>
      <c r="CS362" s="6"/>
      <c r="CT362" s="5"/>
      <c r="CU362" s="5"/>
      <c r="CV362" s="5"/>
      <c r="CW362" s="5"/>
      <c r="CX362" s="5"/>
      <c r="CY362" s="5"/>
      <c r="CZ362" s="5"/>
      <c r="DA362" s="6"/>
      <c r="DB362" s="6"/>
      <c r="DC362" s="6"/>
      <c r="DD362" s="6"/>
      <c r="DE362" s="6"/>
      <c r="DF362" s="6"/>
      <c r="DG362" s="6"/>
      <c r="DH362" s="6"/>
      <c r="DI362" s="6"/>
      <c r="DJ362" s="6"/>
      <c r="DK362" s="6"/>
      <c r="DL362" s="6"/>
      <c r="DM362" s="6"/>
      <c r="DN362" s="6"/>
      <c r="DO362" s="6"/>
      <c r="DP362" s="6"/>
      <c r="DQ362" s="6"/>
      <c r="DR362" s="6"/>
      <c r="DS362" s="6"/>
      <c r="DT362" s="6"/>
      <c r="DU362" s="6"/>
      <c r="DV362" s="6"/>
      <c r="DW362" s="6"/>
      <c r="DX362" s="6"/>
      <c r="DY362" s="6"/>
      <c r="DZ362" s="8"/>
      <c r="EA362" s="5"/>
      <c r="EB362" s="5"/>
      <c r="EC362" s="5"/>
      <c r="ED362" s="6"/>
      <c r="EE362" s="5"/>
      <c r="EF362" s="6"/>
      <c r="EG362" s="6"/>
      <c r="EH362" s="6"/>
      <c r="EI362" s="6"/>
      <c r="EJ362" s="6"/>
      <c r="EK362" s="9"/>
      <c r="EL362" s="6"/>
      <c r="EM362" s="6"/>
      <c r="EN362" s="6"/>
      <c r="EO362" s="6"/>
      <c r="EP362" s="6"/>
      <c r="EQ362" s="6"/>
      <c r="ER362" s="6"/>
      <c r="ES362" s="8"/>
      <c r="ET362" s="6"/>
      <c r="EU362" s="6"/>
      <c r="EV362" s="6"/>
      <c r="EW362" s="6"/>
      <c r="EX362" s="6"/>
      <c r="EY362" s="6"/>
      <c r="EZ362" s="9"/>
      <c r="FA362" s="6"/>
      <c r="FB362" s="6"/>
      <c r="FC362" s="6"/>
      <c r="FD362" s="6"/>
      <c r="FE362" s="6"/>
      <c r="FF362" s="6"/>
      <c r="FG362" s="6"/>
      <c r="FH362" s="6"/>
      <c r="FI362" s="6"/>
      <c r="FJ362" s="6"/>
      <c r="FK362" s="6"/>
      <c r="FL362" s="6"/>
      <c r="FM362" s="6"/>
      <c r="FN362" s="6"/>
      <c r="FO362" s="6"/>
      <c r="FP362" s="6"/>
      <c r="FQ362" s="6"/>
      <c r="FR362" s="6"/>
      <c r="FS362" s="6"/>
      <c r="FT362" s="6"/>
      <c r="FU362" s="6"/>
      <c r="FV362" s="6"/>
      <c r="FW362" s="6"/>
      <c r="FX362" s="6"/>
      <c r="FY362" s="6"/>
      <c r="FZ362" s="6"/>
      <c r="GA362" s="10"/>
      <c r="GB362" s="10"/>
      <c r="GC362" s="10"/>
      <c r="GD362" s="10"/>
      <c r="GE362" s="10"/>
      <c r="GF362" s="10"/>
      <c r="GG362" s="10"/>
      <c r="GH362" s="1"/>
      <c r="GI362" s="1"/>
      <c r="GJ362" s="1"/>
      <c r="GK362" s="1"/>
      <c r="GL362" s="1"/>
      <c r="GM362" s="1"/>
      <c r="GN362" s="1"/>
      <c r="GO362" s="1"/>
      <c r="GP362" s="1"/>
      <c r="GQ362" s="1"/>
      <c r="GR362" s="1"/>
      <c r="GS362" s="1"/>
      <c r="GT362" s="1"/>
    </row>
    <row r="363" spans="1:202" s="4" customFormat="1" ht="15" customHeight="1" x14ac:dyDescent="0.3">
      <c r="A363" s="1"/>
      <c r="B363" s="2"/>
      <c r="C363" s="3"/>
      <c r="E363" s="5"/>
      <c r="F363" s="5"/>
      <c r="G363" s="5"/>
      <c r="H363" s="5"/>
      <c r="I363" s="5"/>
      <c r="J363" s="5"/>
      <c r="K363" s="5"/>
      <c r="L363" s="5"/>
      <c r="M363" s="5"/>
      <c r="N363" s="6"/>
      <c r="O363" s="6"/>
      <c r="P363" s="6"/>
      <c r="Q363" s="6"/>
      <c r="R363" s="6"/>
      <c r="S363" s="6"/>
      <c r="T363" s="5"/>
      <c r="U363" s="5"/>
      <c r="V363" s="5"/>
      <c r="W363" s="5"/>
      <c r="X363" s="5"/>
      <c r="Y363" s="5"/>
      <c r="Z363" s="5"/>
      <c r="AA363" s="5"/>
      <c r="AB363" s="5"/>
      <c r="AC363" s="6"/>
      <c r="AD363" s="5"/>
      <c r="AE363" s="5"/>
      <c r="AF363" s="6"/>
      <c r="AG363" s="5"/>
      <c r="AH363" s="5"/>
      <c r="AI363" s="6"/>
      <c r="AJ363" s="6"/>
      <c r="AK363" s="6"/>
      <c r="AL363" s="6"/>
      <c r="AM363" s="6"/>
      <c r="AN363" s="6"/>
      <c r="AO363" s="6"/>
      <c r="AP363" s="6"/>
      <c r="AQ363" s="6"/>
      <c r="AR363" s="6"/>
      <c r="AS363" s="5"/>
      <c r="AT363" s="6"/>
      <c r="AU363" s="6"/>
      <c r="AV363" s="5"/>
      <c r="AW363" s="5"/>
      <c r="AX363" s="5"/>
      <c r="AY363" s="5"/>
      <c r="AZ363" s="6"/>
      <c r="BA363" s="6"/>
      <c r="BB363" s="5"/>
      <c r="BC363" s="5"/>
      <c r="BD363" s="5"/>
      <c r="BE363" s="5"/>
      <c r="BF363" s="5"/>
      <c r="BG363" s="5"/>
      <c r="BH363" s="5"/>
      <c r="BI363" s="6"/>
      <c r="BJ363" s="6"/>
      <c r="BK363" s="6"/>
      <c r="BL363" s="6"/>
      <c r="BM363" s="6"/>
      <c r="BN363" s="6"/>
      <c r="BO363" s="6"/>
      <c r="BP363" s="6"/>
      <c r="BQ363" s="6"/>
      <c r="BR363" s="6"/>
      <c r="BS363" s="6"/>
      <c r="BT363" s="6"/>
      <c r="BU363" s="6"/>
      <c r="BV363" s="5"/>
      <c r="BW363" s="5"/>
      <c r="BX363" s="5"/>
      <c r="BY363" s="5"/>
      <c r="BZ363" s="5"/>
      <c r="CA363" s="5"/>
      <c r="CB363" s="5"/>
      <c r="CC363" s="5"/>
      <c r="CD363" s="5"/>
      <c r="CE363" s="6"/>
      <c r="CF363" s="6"/>
      <c r="CG363" s="5"/>
      <c r="CH363" s="5"/>
      <c r="CI363" s="6"/>
      <c r="CJ363" s="6"/>
      <c r="CK363" s="5"/>
      <c r="CL363" s="5"/>
      <c r="CM363" s="5"/>
      <c r="CN363" s="5"/>
      <c r="CO363" s="5"/>
      <c r="CP363" s="5"/>
      <c r="CQ363" s="5"/>
      <c r="CR363" s="6"/>
      <c r="CS363" s="6"/>
      <c r="CT363" s="5"/>
      <c r="CU363" s="5"/>
      <c r="CV363" s="5"/>
      <c r="CW363" s="5"/>
      <c r="CX363" s="5"/>
      <c r="CY363" s="5"/>
      <c r="CZ363" s="5"/>
      <c r="DA363" s="6"/>
      <c r="DB363" s="6"/>
      <c r="DC363" s="6"/>
      <c r="DD363" s="6"/>
      <c r="DE363" s="6"/>
      <c r="DF363" s="6"/>
      <c r="DG363" s="6"/>
      <c r="DH363" s="6"/>
      <c r="DI363" s="6"/>
      <c r="DJ363" s="6"/>
      <c r="DK363" s="6"/>
      <c r="DL363" s="6"/>
      <c r="DM363" s="6"/>
      <c r="DN363" s="6"/>
      <c r="DO363" s="6"/>
      <c r="DP363" s="6"/>
      <c r="DQ363" s="6"/>
      <c r="DR363" s="6"/>
      <c r="DS363" s="6"/>
      <c r="DT363" s="6"/>
      <c r="DU363" s="6"/>
      <c r="DV363" s="6"/>
      <c r="DW363" s="6"/>
      <c r="DX363" s="6"/>
      <c r="DY363" s="6"/>
      <c r="DZ363" s="8"/>
      <c r="EA363" s="5"/>
      <c r="EB363" s="5"/>
      <c r="EC363" s="5"/>
      <c r="ED363" s="6"/>
      <c r="EE363" s="5"/>
      <c r="EF363" s="6"/>
      <c r="EG363" s="6"/>
      <c r="EH363" s="6"/>
      <c r="EI363" s="6"/>
      <c r="EJ363" s="6"/>
      <c r="EK363" s="9"/>
      <c r="EL363" s="6"/>
      <c r="EM363" s="6"/>
      <c r="EN363" s="6"/>
      <c r="EO363" s="6"/>
      <c r="EP363" s="6"/>
      <c r="EQ363" s="6"/>
      <c r="ER363" s="6"/>
      <c r="ES363" s="8"/>
      <c r="ET363" s="6"/>
      <c r="EU363" s="6"/>
      <c r="EV363" s="6"/>
      <c r="EW363" s="6"/>
      <c r="EX363" s="6"/>
      <c r="EY363" s="6"/>
      <c r="EZ363" s="9"/>
      <c r="FA363" s="6"/>
      <c r="FB363" s="6"/>
      <c r="FC363" s="6"/>
      <c r="FD363" s="6"/>
      <c r="FE363" s="6"/>
      <c r="FF363" s="6"/>
      <c r="FG363" s="6"/>
      <c r="FH363" s="6"/>
      <c r="FI363" s="6"/>
      <c r="FJ363" s="6"/>
      <c r="FK363" s="6"/>
      <c r="FL363" s="6"/>
      <c r="FM363" s="6"/>
      <c r="FN363" s="6"/>
      <c r="FO363" s="6"/>
      <c r="FP363" s="6"/>
      <c r="FQ363" s="6"/>
      <c r="FR363" s="6"/>
      <c r="FS363" s="6"/>
      <c r="FT363" s="6"/>
      <c r="FU363" s="6"/>
      <c r="FV363" s="6"/>
      <c r="FW363" s="6"/>
      <c r="FX363" s="6"/>
      <c r="FY363" s="6"/>
      <c r="FZ363" s="6"/>
      <c r="GA363" s="10"/>
      <c r="GB363" s="10"/>
      <c r="GC363" s="10"/>
      <c r="GD363" s="10"/>
      <c r="GE363" s="10"/>
      <c r="GF363" s="10"/>
      <c r="GG363" s="10"/>
      <c r="GH363" s="1"/>
      <c r="GI363" s="1"/>
      <c r="GJ363" s="1"/>
      <c r="GK363" s="1"/>
      <c r="GL363" s="1"/>
      <c r="GM363" s="1"/>
      <c r="GN363" s="1"/>
      <c r="GO363" s="1"/>
      <c r="GP363" s="1"/>
      <c r="GQ363" s="1"/>
      <c r="GR363" s="1"/>
      <c r="GS363" s="1"/>
      <c r="GT363" s="1"/>
    </row>
    <row r="364" spans="1:202" s="4" customFormat="1" ht="15" customHeight="1" x14ac:dyDescent="0.3">
      <c r="A364" s="1"/>
      <c r="B364" s="2"/>
      <c r="C364" s="3"/>
      <c r="E364" s="5"/>
      <c r="F364" s="5"/>
      <c r="G364" s="5"/>
      <c r="H364" s="5"/>
      <c r="I364" s="5"/>
      <c r="J364" s="5"/>
      <c r="K364" s="5"/>
      <c r="L364" s="5"/>
      <c r="M364" s="5"/>
      <c r="N364" s="6"/>
      <c r="O364" s="6"/>
      <c r="P364" s="6"/>
      <c r="Q364" s="6"/>
      <c r="R364" s="6"/>
      <c r="S364" s="6"/>
      <c r="T364" s="5"/>
      <c r="U364" s="5"/>
      <c r="V364" s="5"/>
      <c r="W364" s="5"/>
      <c r="X364" s="5"/>
      <c r="Y364" s="5"/>
      <c r="Z364" s="5"/>
      <c r="AA364" s="5"/>
      <c r="AB364" s="5"/>
      <c r="AC364" s="6"/>
      <c r="AD364" s="5"/>
      <c r="AE364" s="5"/>
      <c r="AF364" s="6"/>
      <c r="AG364" s="5"/>
      <c r="AH364" s="5"/>
      <c r="AI364" s="6"/>
      <c r="AJ364" s="6"/>
      <c r="AK364" s="6"/>
      <c r="AL364" s="6"/>
      <c r="AM364" s="6"/>
      <c r="AN364" s="6"/>
      <c r="AO364" s="6"/>
      <c r="AP364" s="6"/>
      <c r="AQ364" s="6"/>
      <c r="AR364" s="6"/>
      <c r="AS364" s="5"/>
      <c r="AT364" s="6"/>
      <c r="AU364" s="6"/>
      <c r="AV364" s="5"/>
      <c r="AW364" s="5"/>
      <c r="AX364" s="5"/>
      <c r="AY364" s="5"/>
      <c r="AZ364" s="6"/>
      <c r="BA364" s="6"/>
      <c r="BB364" s="5"/>
      <c r="BC364" s="5"/>
      <c r="BD364" s="5"/>
      <c r="BE364" s="5"/>
      <c r="BF364" s="5"/>
      <c r="BG364" s="5"/>
      <c r="BH364" s="5"/>
      <c r="BI364" s="6"/>
      <c r="BJ364" s="6"/>
      <c r="BK364" s="6"/>
      <c r="BL364" s="6"/>
      <c r="BM364" s="6"/>
      <c r="BN364" s="6"/>
      <c r="BO364" s="6"/>
      <c r="BP364" s="6"/>
      <c r="BQ364" s="6"/>
      <c r="BR364" s="6"/>
      <c r="BS364" s="6"/>
      <c r="BT364" s="6"/>
      <c r="BU364" s="6"/>
      <c r="BV364" s="5"/>
      <c r="BW364" s="5"/>
      <c r="BX364" s="5"/>
      <c r="BY364" s="5"/>
      <c r="BZ364" s="5"/>
      <c r="CA364" s="5"/>
      <c r="CB364" s="5"/>
      <c r="CC364" s="5"/>
      <c r="CD364" s="5"/>
      <c r="CE364" s="6"/>
      <c r="CF364" s="6"/>
      <c r="CG364" s="5"/>
      <c r="CH364" s="5"/>
      <c r="CI364" s="6"/>
      <c r="CJ364" s="6"/>
      <c r="CK364" s="5"/>
      <c r="CL364" s="5"/>
      <c r="CM364" s="5"/>
      <c r="CN364" s="5"/>
      <c r="CO364" s="5"/>
      <c r="CP364" s="5"/>
      <c r="CQ364" s="5"/>
      <c r="CR364" s="6"/>
      <c r="CS364" s="6"/>
      <c r="CT364" s="5"/>
      <c r="CU364" s="5"/>
      <c r="CV364" s="5"/>
      <c r="CW364" s="5"/>
      <c r="CX364" s="5"/>
      <c r="CY364" s="5"/>
      <c r="CZ364" s="5"/>
      <c r="DA364" s="6"/>
      <c r="DB364" s="6"/>
      <c r="DC364" s="6"/>
      <c r="DD364" s="6"/>
      <c r="DE364" s="6"/>
      <c r="DF364" s="6"/>
      <c r="DG364" s="6"/>
      <c r="DH364" s="6"/>
      <c r="DI364" s="6"/>
      <c r="DJ364" s="6"/>
      <c r="DK364" s="6"/>
      <c r="DL364" s="6"/>
      <c r="DM364" s="6"/>
      <c r="DN364" s="6"/>
      <c r="DO364" s="6"/>
      <c r="DP364" s="6"/>
      <c r="DQ364" s="6"/>
      <c r="DR364" s="6"/>
      <c r="DS364" s="6"/>
      <c r="DT364" s="6"/>
      <c r="DU364" s="6"/>
      <c r="DV364" s="6"/>
      <c r="DW364" s="6"/>
      <c r="DX364" s="6"/>
      <c r="DY364" s="6"/>
      <c r="DZ364" s="8"/>
      <c r="EA364" s="5"/>
      <c r="EB364" s="5"/>
      <c r="EC364" s="5"/>
      <c r="ED364" s="6"/>
      <c r="EE364" s="5"/>
      <c r="EF364" s="6"/>
      <c r="EG364" s="6"/>
      <c r="EH364" s="6"/>
      <c r="EI364" s="6"/>
      <c r="EJ364" s="6"/>
      <c r="EK364" s="9"/>
      <c r="EL364" s="6"/>
      <c r="EM364" s="6"/>
      <c r="EN364" s="6"/>
      <c r="EO364" s="6"/>
      <c r="EP364" s="6"/>
      <c r="EQ364" s="6"/>
      <c r="ER364" s="6"/>
      <c r="ES364" s="8"/>
      <c r="ET364" s="6"/>
      <c r="EU364" s="6"/>
      <c r="EV364" s="6"/>
      <c r="EW364" s="6"/>
      <c r="EX364" s="6"/>
      <c r="EY364" s="6"/>
      <c r="EZ364" s="9"/>
      <c r="FA364" s="6"/>
      <c r="FB364" s="6"/>
      <c r="FC364" s="6"/>
      <c r="FD364" s="6"/>
      <c r="FE364" s="6"/>
      <c r="FF364" s="6"/>
      <c r="FG364" s="6"/>
      <c r="FH364" s="6"/>
      <c r="FI364" s="6"/>
      <c r="FJ364" s="6"/>
      <c r="FK364" s="6"/>
      <c r="FL364" s="6"/>
      <c r="FM364" s="6"/>
      <c r="FN364" s="6"/>
      <c r="FO364" s="6"/>
      <c r="FP364" s="6"/>
      <c r="FQ364" s="6"/>
      <c r="FR364" s="6"/>
      <c r="FS364" s="6"/>
      <c r="FT364" s="6"/>
      <c r="FU364" s="6"/>
      <c r="FV364" s="6"/>
      <c r="FW364" s="6"/>
      <c r="FX364" s="6"/>
      <c r="FY364" s="6"/>
      <c r="FZ364" s="6"/>
      <c r="GA364" s="10"/>
      <c r="GB364" s="10"/>
      <c r="GC364" s="10"/>
      <c r="GD364" s="10"/>
      <c r="GE364" s="10"/>
      <c r="GF364" s="10"/>
      <c r="GG364" s="10"/>
      <c r="GH364" s="1"/>
      <c r="GI364" s="1"/>
      <c r="GJ364" s="1"/>
      <c r="GK364" s="1"/>
      <c r="GL364" s="1"/>
      <c r="GM364" s="1"/>
      <c r="GN364" s="1"/>
      <c r="GO364" s="1"/>
      <c r="GP364" s="1"/>
      <c r="GQ364" s="1"/>
      <c r="GR364" s="1"/>
      <c r="GS364" s="1"/>
      <c r="GT364" s="1"/>
    </row>
    <row r="365" spans="1:202" s="4" customFormat="1" ht="15" customHeight="1" x14ac:dyDescent="0.3">
      <c r="A365" s="1"/>
      <c r="B365" s="2"/>
      <c r="C365" s="3"/>
      <c r="E365" s="5"/>
      <c r="F365" s="5"/>
      <c r="G365" s="5"/>
      <c r="H365" s="5"/>
      <c r="I365" s="5"/>
      <c r="J365" s="5"/>
      <c r="K365" s="5"/>
      <c r="L365" s="5"/>
      <c r="M365" s="5"/>
      <c r="N365" s="6"/>
      <c r="O365" s="6"/>
      <c r="P365" s="6"/>
      <c r="Q365" s="6"/>
      <c r="R365" s="6"/>
      <c r="S365" s="6"/>
      <c r="T365" s="5"/>
      <c r="U365" s="5"/>
      <c r="V365" s="5"/>
      <c r="W365" s="5"/>
      <c r="X365" s="5"/>
      <c r="Y365" s="5"/>
      <c r="Z365" s="5"/>
      <c r="AA365" s="5"/>
      <c r="AB365" s="5"/>
      <c r="AC365" s="6"/>
      <c r="AD365" s="5"/>
      <c r="AE365" s="5"/>
      <c r="AF365" s="6"/>
      <c r="AG365" s="5"/>
      <c r="AH365" s="5"/>
      <c r="AI365" s="6"/>
      <c r="AJ365" s="6"/>
      <c r="AK365" s="6"/>
      <c r="AL365" s="6"/>
      <c r="AM365" s="6"/>
      <c r="AN365" s="6"/>
      <c r="AO365" s="6"/>
      <c r="AP365" s="6"/>
      <c r="AQ365" s="6"/>
      <c r="AR365" s="6"/>
      <c r="AS365" s="5"/>
      <c r="AT365" s="6"/>
      <c r="AU365" s="6"/>
      <c r="AV365" s="5"/>
      <c r="AW365" s="5"/>
      <c r="AX365" s="5"/>
      <c r="AY365" s="5"/>
      <c r="AZ365" s="6"/>
      <c r="BA365" s="6"/>
      <c r="BB365" s="5"/>
      <c r="BC365" s="5"/>
      <c r="BD365" s="5"/>
      <c r="BE365" s="5"/>
      <c r="BF365" s="5"/>
      <c r="BG365" s="5"/>
      <c r="BH365" s="5"/>
      <c r="BI365" s="6"/>
      <c r="BJ365" s="6"/>
      <c r="BK365" s="6"/>
      <c r="BL365" s="6"/>
      <c r="BM365" s="6"/>
      <c r="BN365" s="6"/>
      <c r="BO365" s="6"/>
      <c r="BP365" s="6"/>
      <c r="BQ365" s="6"/>
      <c r="BR365" s="6"/>
      <c r="BS365" s="6"/>
      <c r="BT365" s="6"/>
      <c r="BU365" s="6"/>
      <c r="BV365" s="5"/>
      <c r="BW365" s="5"/>
      <c r="BX365" s="5"/>
      <c r="BY365" s="5"/>
      <c r="BZ365" s="5"/>
      <c r="CA365" s="5"/>
      <c r="CB365" s="5"/>
      <c r="CC365" s="5"/>
      <c r="CD365" s="5"/>
      <c r="CE365" s="6"/>
      <c r="CF365" s="6"/>
      <c r="CG365" s="5"/>
      <c r="CH365" s="5"/>
      <c r="CI365" s="6"/>
      <c r="CJ365" s="6"/>
      <c r="CK365" s="5"/>
      <c r="CL365" s="5"/>
      <c r="CM365" s="5"/>
      <c r="CN365" s="5"/>
      <c r="CO365" s="5"/>
      <c r="CP365" s="5"/>
      <c r="CQ365" s="5"/>
      <c r="CR365" s="6"/>
      <c r="CS365" s="6"/>
      <c r="CT365" s="5"/>
      <c r="CU365" s="5"/>
      <c r="CV365" s="5"/>
      <c r="CW365" s="5"/>
      <c r="CX365" s="5"/>
      <c r="CY365" s="5"/>
      <c r="CZ365" s="5"/>
      <c r="DA365" s="6"/>
      <c r="DB365" s="6"/>
      <c r="DC365" s="6"/>
      <c r="DD365" s="6"/>
      <c r="DE365" s="6"/>
      <c r="DF365" s="6"/>
      <c r="DG365" s="6"/>
      <c r="DH365" s="6"/>
      <c r="DI365" s="6"/>
      <c r="DJ365" s="6"/>
      <c r="DK365" s="6"/>
      <c r="DL365" s="6"/>
      <c r="DM365" s="6"/>
      <c r="DN365" s="6"/>
      <c r="DO365" s="6"/>
      <c r="DP365" s="6"/>
      <c r="DQ365" s="6"/>
      <c r="DR365" s="6"/>
      <c r="DS365" s="6"/>
      <c r="DT365" s="6"/>
      <c r="DU365" s="6"/>
      <c r="DV365" s="6"/>
      <c r="DW365" s="6"/>
      <c r="DX365" s="6"/>
      <c r="DY365" s="6"/>
      <c r="DZ365" s="8"/>
      <c r="EA365" s="5"/>
      <c r="EB365" s="5"/>
      <c r="EC365" s="5"/>
      <c r="ED365" s="6"/>
      <c r="EE365" s="5"/>
      <c r="EF365" s="6"/>
      <c r="EG365" s="6"/>
      <c r="EH365" s="6"/>
      <c r="EI365" s="6"/>
      <c r="EJ365" s="6"/>
      <c r="EK365" s="9"/>
      <c r="EL365" s="6"/>
      <c r="EM365" s="6"/>
      <c r="EN365" s="6"/>
      <c r="EO365" s="6"/>
      <c r="EP365" s="6"/>
      <c r="EQ365" s="6"/>
      <c r="ER365" s="6"/>
      <c r="ES365" s="8"/>
      <c r="ET365" s="6"/>
      <c r="EU365" s="6"/>
      <c r="EV365" s="6"/>
      <c r="EW365" s="6"/>
      <c r="EX365" s="6"/>
      <c r="EY365" s="6"/>
      <c r="EZ365" s="9"/>
      <c r="FA365" s="6"/>
      <c r="FB365" s="6"/>
      <c r="FC365" s="6"/>
      <c r="FD365" s="6"/>
      <c r="FE365" s="6"/>
      <c r="FF365" s="6"/>
      <c r="FG365" s="6"/>
      <c r="FH365" s="6"/>
      <c r="FI365" s="6"/>
      <c r="FJ365" s="6"/>
      <c r="FK365" s="6"/>
      <c r="FL365" s="6"/>
      <c r="FM365" s="6"/>
      <c r="FN365" s="6"/>
      <c r="FO365" s="6"/>
      <c r="FP365" s="6"/>
      <c r="FQ365" s="6"/>
      <c r="FR365" s="6"/>
      <c r="FS365" s="6"/>
      <c r="FT365" s="6"/>
      <c r="FU365" s="6"/>
      <c r="FV365" s="6"/>
      <c r="FW365" s="6"/>
      <c r="FX365" s="6"/>
      <c r="FY365" s="6"/>
      <c r="FZ365" s="6"/>
      <c r="GA365" s="10"/>
      <c r="GB365" s="10"/>
      <c r="GC365" s="10"/>
      <c r="GD365" s="10"/>
      <c r="GE365" s="10"/>
      <c r="GF365" s="10"/>
      <c r="GG365" s="10"/>
      <c r="GH365" s="1"/>
      <c r="GI365" s="1"/>
      <c r="GJ365" s="1"/>
      <c r="GK365" s="1"/>
      <c r="GL365" s="1"/>
      <c r="GM365" s="1"/>
      <c r="GN365" s="1"/>
      <c r="GO365" s="1"/>
      <c r="GP365" s="1"/>
      <c r="GQ365" s="1"/>
      <c r="GR365" s="1"/>
      <c r="GS365" s="1"/>
      <c r="GT365" s="1"/>
    </row>
    <row r="366" spans="1:202" s="4" customFormat="1" ht="15" customHeight="1" x14ac:dyDescent="0.3">
      <c r="A366" s="1"/>
      <c r="B366" s="2"/>
      <c r="C366" s="3"/>
      <c r="E366" s="5"/>
      <c r="F366" s="5"/>
      <c r="G366" s="5"/>
      <c r="H366" s="5"/>
      <c r="I366" s="5"/>
      <c r="J366" s="5"/>
      <c r="K366" s="5"/>
      <c r="L366" s="5"/>
      <c r="M366" s="5"/>
      <c r="N366" s="6"/>
      <c r="O366" s="6"/>
      <c r="P366" s="6"/>
      <c r="Q366" s="6"/>
      <c r="R366" s="6"/>
      <c r="S366" s="6"/>
      <c r="T366" s="5"/>
      <c r="U366" s="5"/>
      <c r="V366" s="5"/>
      <c r="W366" s="5"/>
      <c r="X366" s="5"/>
      <c r="Y366" s="5"/>
      <c r="Z366" s="5"/>
      <c r="AA366" s="5"/>
      <c r="AB366" s="5"/>
      <c r="AC366" s="6"/>
      <c r="AD366" s="5"/>
      <c r="AE366" s="5"/>
      <c r="AF366" s="6"/>
      <c r="AG366" s="5"/>
      <c r="AH366" s="5"/>
      <c r="AI366" s="6"/>
      <c r="AJ366" s="6"/>
      <c r="AK366" s="6"/>
      <c r="AL366" s="6"/>
      <c r="AM366" s="6"/>
      <c r="AN366" s="6"/>
      <c r="AO366" s="6"/>
      <c r="AP366" s="6"/>
      <c r="AQ366" s="6"/>
      <c r="AR366" s="6"/>
      <c r="AS366" s="5"/>
      <c r="AT366" s="6"/>
      <c r="AU366" s="6"/>
      <c r="AV366" s="5"/>
      <c r="AW366" s="5"/>
      <c r="AX366" s="5"/>
      <c r="AY366" s="5"/>
      <c r="AZ366" s="6"/>
      <c r="BA366" s="6"/>
      <c r="BB366" s="5"/>
      <c r="BC366" s="5"/>
      <c r="BD366" s="5"/>
      <c r="BE366" s="5"/>
      <c r="BF366" s="5"/>
      <c r="BG366" s="5"/>
      <c r="BH366" s="5"/>
      <c r="BI366" s="6"/>
      <c r="BJ366" s="6"/>
      <c r="BK366" s="6"/>
      <c r="BL366" s="6"/>
      <c r="BM366" s="6"/>
      <c r="BN366" s="6"/>
      <c r="BO366" s="6"/>
      <c r="BP366" s="6"/>
      <c r="BQ366" s="6"/>
      <c r="BR366" s="6"/>
      <c r="BS366" s="6"/>
      <c r="BT366" s="6"/>
      <c r="BU366" s="6"/>
      <c r="BV366" s="5"/>
      <c r="BW366" s="5"/>
      <c r="BX366" s="5"/>
      <c r="BY366" s="5"/>
      <c r="BZ366" s="5"/>
      <c r="CA366" s="5"/>
      <c r="CB366" s="5"/>
      <c r="CC366" s="5"/>
      <c r="CD366" s="5"/>
      <c r="CE366" s="6"/>
      <c r="CF366" s="6"/>
      <c r="CG366" s="5"/>
      <c r="CH366" s="5"/>
      <c r="CI366" s="6"/>
      <c r="CJ366" s="6"/>
      <c r="CK366" s="5"/>
      <c r="CL366" s="5"/>
      <c r="CM366" s="5"/>
      <c r="CN366" s="5"/>
      <c r="CO366" s="5"/>
      <c r="CP366" s="5"/>
      <c r="CQ366" s="5"/>
      <c r="CR366" s="6"/>
      <c r="CS366" s="6"/>
      <c r="CT366" s="5"/>
      <c r="CU366" s="5"/>
      <c r="CV366" s="5"/>
      <c r="CW366" s="5"/>
      <c r="CX366" s="5"/>
      <c r="CY366" s="5"/>
      <c r="CZ366" s="5"/>
      <c r="DA366" s="6"/>
      <c r="DB366" s="6"/>
      <c r="DC366" s="6"/>
      <c r="DD366" s="6"/>
      <c r="DE366" s="6"/>
      <c r="DF366" s="6"/>
      <c r="DG366" s="6"/>
      <c r="DH366" s="6"/>
      <c r="DI366" s="6"/>
      <c r="DJ366" s="6"/>
      <c r="DK366" s="6"/>
      <c r="DL366" s="6"/>
      <c r="DM366" s="6"/>
      <c r="DN366" s="6"/>
      <c r="DO366" s="6"/>
      <c r="DP366" s="6"/>
      <c r="DQ366" s="6"/>
      <c r="DR366" s="6"/>
      <c r="DS366" s="6"/>
      <c r="DT366" s="6"/>
      <c r="DU366" s="6"/>
      <c r="DV366" s="6"/>
      <c r="DW366" s="6"/>
      <c r="DX366" s="6"/>
      <c r="DY366" s="6"/>
      <c r="DZ366" s="8"/>
      <c r="EA366" s="5"/>
      <c r="EB366" s="5"/>
      <c r="EC366" s="5"/>
      <c r="ED366" s="6"/>
      <c r="EE366" s="5"/>
      <c r="EF366" s="6"/>
      <c r="EG366" s="6"/>
      <c r="EH366" s="6"/>
      <c r="EI366" s="6"/>
      <c r="EJ366" s="6"/>
      <c r="EK366" s="9"/>
      <c r="EL366" s="6"/>
      <c r="EM366" s="6"/>
      <c r="EN366" s="6"/>
      <c r="EO366" s="6"/>
      <c r="EP366" s="6"/>
      <c r="EQ366" s="6"/>
      <c r="ER366" s="6"/>
      <c r="ES366" s="8"/>
      <c r="ET366" s="6"/>
      <c r="EU366" s="6"/>
      <c r="EV366" s="6"/>
      <c r="EW366" s="6"/>
      <c r="EX366" s="6"/>
      <c r="EY366" s="6"/>
      <c r="EZ366" s="9"/>
      <c r="FA366" s="6"/>
      <c r="FB366" s="6"/>
      <c r="FC366" s="6"/>
      <c r="FD366" s="6"/>
      <c r="FE366" s="6"/>
      <c r="FF366" s="6"/>
      <c r="FG366" s="6"/>
      <c r="FH366" s="6"/>
      <c r="FI366" s="6"/>
      <c r="FJ366" s="6"/>
      <c r="FK366" s="6"/>
      <c r="FL366" s="6"/>
      <c r="FM366" s="6"/>
      <c r="FN366" s="6"/>
      <c r="FO366" s="6"/>
      <c r="FP366" s="6"/>
      <c r="FQ366" s="6"/>
      <c r="FR366" s="6"/>
      <c r="FS366" s="6"/>
      <c r="FT366" s="6"/>
      <c r="FU366" s="6"/>
      <c r="FV366" s="6"/>
      <c r="FW366" s="6"/>
      <c r="FX366" s="6"/>
      <c r="FY366" s="6"/>
      <c r="FZ366" s="6"/>
      <c r="GA366" s="10"/>
      <c r="GB366" s="10"/>
      <c r="GC366" s="10"/>
      <c r="GD366" s="10"/>
      <c r="GE366" s="10"/>
      <c r="GF366" s="10"/>
      <c r="GG366" s="10"/>
      <c r="GH366" s="1"/>
      <c r="GI366" s="1"/>
      <c r="GJ366" s="1"/>
      <c r="GK366" s="1"/>
      <c r="GL366" s="1"/>
      <c r="GM366" s="1"/>
      <c r="GN366" s="1"/>
      <c r="GO366" s="1"/>
      <c r="GP366" s="1"/>
      <c r="GQ366" s="1"/>
      <c r="GR366" s="1"/>
      <c r="GS366" s="1"/>
      <c r="GT366" s="1"/>
    </row>
    <row r="367" spans="1:202" s="4" customFormat="1" ht="15" customHeight="1" x14ac:dyDescent="0.3">
      <c r="A367" s="1"/>
      <c r="B367" s="2"/>
      <c r="C367" s="3"/>
      <c r="E367" s="5"/>
      <c r="F367" s="5"/>
      <c r="G367" s="5"/>
      <c r="H367" s="5"/>
      <c r="I367" s="5"/>
      <c r="J367" s="5"/>
      <c r="K367" s="5"/>
      <c r="L367" s="5"/>
      <c r="M367" s="5"/>
      <c r="N367" s="6"/>
      <c r="O367" s="6"/>
      <c r="P367" s="6"/>
      <c r="Q367" s="6"/>
      <c r="R367" s="6"/>
      <c r="S367" s="6"/>
      <c r="T367" s="5"/>
      <c r="U367" s="5"/>
      <c r="V367" s="5"/>
      <c r="W367" s="5"/>
      <c r="X367" s="5"/>
      <c r="Y367" s="5"/>
      <c r="Z367" s="5"/>
      <c r="AA367" s="5"/>
      <c r="AB367" s="5"/>
      <c r="AC367" s="6"/>
      <c r="AD367" s="5"/>
      <c r="AE367" s="5"/>
      <c r="AF367" s="6"/>
      <c r="AG367" s="5"/>
      <c r="AH367" s="5"/>
      <c r="AI367" s="6"/>
      <c r="AJ367" s="6"/>
      <c r="AK367" s="6"/>
      <c r="AL367" s="6"/>
      <c r="AM367" s="6"/>
      <c r="AN367" s="6"/>
      <c r="AO367" s="6"/>
      <c r="AP367" s="6"/>
      <c r="AQ367" s="6"/>
      <c r="AR367" s="6"/>
      <c r="AS367" s="5"/>
      <c r="AT367" s="6"/>
      <c r="AU367" s="6"/>
      <c r="AV367" s="5"/>
      <c r="AW367" s="5"/>
      <c r="AX367" s="5"/>
      <c r="AY367" s="5"/>
      <c r="AZ367" s="6"/>
      <c r="BA367" s="6"/>
      <c r="BB367" s="5"/>
      <c r="BC367" s="5"/>
      <c r="BD367" s="5"/>
      <c r="BE367" s="5"/>
      <c r="BF367" s="5"/>
      <c r="BG367" s="5"/>
      <c r="BH367" s="5"/>
      <c r="BI367" s="6"/>
      <c r="BJ367" s="6"/>
      <c r="BK367" s="6"/>
      <c r="BL367" s="6"/>
      <c r="BM367" s="6"/>
      <c r="BN367" s="6"/>
      <c r="BO367" s="6"/>
      <c r="BP367" s="6"/>
      <c r="BQ367" s="6"/>
      <c r="BR367" s="6"/>
      <c r="BS367" s="6"/>
      <c r="BT367" s="6"/>
      <c r="BU367" s="6"/>
      <c r="BV367" s="5"/>
      <c r="BW367" s="5"/>
      <c r="BX367" s="5"/>
      <c r="BY367" s="5"/>
      <c r="BZ367" s="5"/>
      <c r="CA367" s="5"/>
      <c r="CB367" s="5"/>
      <c r="CC367" s="5"/>
      <c r="CD367" s="5"/>
      <c r="CE367" s="6"/>
      <c r="CF367" s="6"/>
      <c r="CG367" s="5"/>
      <c r="CH367" s="5"/>
      <c r="CI367" s="6"/>
      <c r="CJ367" s="6"/>
      <c r="CK367" s="5"/>
      <c r="CL367" s="5"/>
      <c r="CM367" s="5"/>
      <c r="CN367" s="5"/>
      <c r="CO367" s="5"/>
      <c r="CP367" s="5"/>
      <c r="CQ367" s="5"/>
      <c r="CR367" s="6"/>
      <c r="CS367" s="6"/>
      <c r="CT367" s="5"/>
      <c r="CU367" s="5"/>
      <c r="CV367" s="5"/>
      <c r="CW367" s="5"/>
      <c r="CX367" s="5"/>
      <c r="CY367" s="5"/>
      <c r="CZ367" s="5"/>
      <c r="DA367" s="6"/>
      <c r="DB367" s="6"/>
      <c r="DC367" s="6"/>
      <c r="DD367" s="6"/>
      <c r="DE367" s="6"/>
      <c r="DF367" s="6"/>
      <c r="DG367" s="6"/>
      <c r="DH367" s="6"/>
      <c r="DI367" s="6"/>
      <c r="DJ367" s="6"/>
      <c r="DK367" s="6"/>
      <c r="DL367" s="6"/>
      <c r="DM367" s="6"/>
      <c r="DN367" s="6"/>
      <c r="DO367" s="6"/>
      <c r="DP367" s="6"/>
      <c r="DQ367" s="6"/>
      <c r="DR367" s="6"/>
      <c r="DS367" s="6"/>
      <c r="DT367" s="6"/>
      <c r="DU367" s="6"/>
      <c r="DV367" s="6"/>
      <c r="DW367" s="6"/>
      <c r="DX367" s="6"/>
      <c r="DY367" s="6"/>
      <c r="DZ367" s="8"/>
      <c r="EA367" s="5"/>
      <c r="EB367" s="5"/>
      <c r="EC367" s="5"/>
      <c r="ED367" s="6"/>
      <c r="EE367" s="5"/>
      <c r="EF367" s="6"/>
      <c r="EG367" s="6"/>
      <c r="EH367" s="6"/>
      <c r="EI367" s="6"/>
      <c r="EJ367" s="6"/>
      <c r="EK367" s="9"/>
      <c r="EL367" s="6"/>
      <c r="EM367" s="6"/>
      <c r="EN367" s="6"/>
      <c r="EO367" s="6"/>
      <c r="EP367" s="6"/>
      <c r="EQ367" s="6"/>
      <c r="ER367" s="6"/>
      <c r="ES367" s="8"/>
      <c r="ET367" s="6"/>
      <c r="EU367" s="6"/>
      <c r="EV367" s="6"/>
      <c r="EW367" s="6"/>
      <c r="EX367" s="6"/>
      <c r="EY367" s="6"/>
      <c r="EZ367" s="9"/>
      <c r="FA367" s="6"/>
      <c r="FB367" s="6"/>
      <c r="FC367" s="6"/>
      <c r="FD367" s="6"/>
      <c r="FE367" s="6"/>
      <c r="FF367" s="6"/>
      <c r="FG367" s="6"/>
      <c r="FH367" s="6"/>
      <c r="FI367" s="6"/>
      <c r="FJ367" s="6"/>
      <c r="FK367" s="6"/>
      <c r="FL367" s="6"/>
      <c r="FM367" s="6"/>
      <c r="FN367" s="6"/>
      <c r="FO367" s="6"/>
      <c r="FP367" s="6"/>
      <c r="FQ367" s="6"/>
      <c r="FR367" s="6"/>
      <c r="FS367" s="6"/>
      <c r="FT367" s="6"/>
      <c r="FU367" s="6"/>
      <c r="FV367" s="6"/>
      <c r="FW367" s="6"/>
      <c r="FX367" s="6"/>
      <c r="FY367" s="6"/>
      <c r="FZ367" s="6"/>
      <c r="GA367" s="10"/>
      <c r="GB367" s="10"/>
      <c r="GC367" s="10"/>
      <c r="GD367" s="10"/>
      <c r="GE367" s="10"/>
      <c r="GF367" s="10"/>
      <c r="GG367" s="10"/>
      <c r="GH367" s="1"/>
      <c r="GI367" s="1"/>
      <c r="GJ367" s="1"/>
      <c r="GK367" s="1"/>
      <c r="GL367" s="1"/>
      <c r="GM367" s="1"/>
      <c r="GN367" s="1"/>
      <c r="GO367" s="1"/>
      <c r="GP367" s="1"/>
      <c r="GQ367" s="1"/>
      <c r="GR367" s="1"/>
      <c r="GS367" s="1"/>
      <c r="GT367" s="1"/>
    </row>
    <row r="368" spans="1:202" s="4" customFormat="1" ht="15" customHeight="1" x14ac:dyDescent="0.3">
      <c r="A368" s="1"/>
      <c r="B368" s="2"/>
      <c r="C368" s="3"/>
      <c r="E368" s="5"/>
      <c r="F368" s="5"/>
      <c r="G368" s="5"/>
      <c r="H368" s="5"/>
      <c r="I368" s="5"/>
      <c r="J368" s="5"/>
      <c r="K368" s="5"/>
      <c r="L368" s="5"/>
      <c r="M368" s="5"/>
      <c r="N368" s="6"/>
      <c r="O368" s="6"/>
      <c r="P368" s="6"/>
      <c r="Q368" s="6"/>
      <c r="R368" s="6"/>
      <c r="S368" s="6"/>
      <c r="T368" s="5"/>
      <c r="U368" s="5"/>
      <c r="V368" s="5"/>
      <c r="W368" s="5"/>
      <c r="X368" s="5"/>
      <c r="Y368" s="5"/>
      <c r="Z368" s="5"/>
      <c r="AA368" s="5"/>
      <c r="AB368" s="5"/>
      <c r="AC368" s="6"/>
      <c r="AD368" s="5"/>
      <c r="AE368" s="5"/>
      <c r="AF368" s="6"/>
      <c r="AG368" s="5"/>
      <c r="AH368" s="5"/>
      <c r="AI368" s="6"/>
      <c r="AJ368" s="6"/>
      <c r="AK368" s="6"/>
      <c r="AL368" s="6"/>
      <c r="AM368" s="6"/>
      <c r="AN368" s="6"/>
      <c r="AO368" s="6"/>
      <c r="AP368" s="6"/>
      <c r="AQ368" s="6"/>
      <c r="AR368" s="6"/>
      <c r="AS368" s="5"/>
      <c r="AT368" s="6"/>
      <c r="AU368" s="6"/>
      <c r="AV368" s="5"/>
      <c r="AW368" s="5"/>
      <c r="AX368" s="5"/>
      <c r="AY368" s="5"/>
      <c r="AZ368" s="6"/>
      <c r="BA368" s="6"/>
      <c r="BB368" s="5"/>
      <c r="BC368" s="5"/>
      <c r="BD368" s="5"/>
      <c r="BE368" s="5"/>
      <c r="BF368" s="5"/>
      <c r="BG368" s="5"/>
      <c r="BH368" s="5"/>
      <c r="BI368" s="6"/>
      <c r="BJ368" s="6"/>
      <c r="BK368" s="6"/>
      <c r="BL368" s="6"/>
      <c r="BM368" s="6"/>
      <c r="BN368" s="6"/>
      <c r="BO368" s="6"/>
      <c r="BP368" s="6"/>
      <c r="BQ368" s="6"/>
      <c r="BR368" s="6"/>
      <c r="BS368" s="6"/>
      <c r="BT368" s="6"/>
      <c r="BU368" s="6"/>
      <c r="BV368" s="5"/>
      <c r="BW368" s="5"/>
      <c r="BX368" s="5"/>
      <c r="BY368" s="5"/>
      <c r="BZ368" s="5"/>
      <c r="CA368" s="5"/>
      <c r="CB368" s="5"/>
      <c r="CC368" s="5"/>
      <c r="CD368" s="5"/>
      <c r="CE368" s="6"/>
      <c r="CF368" s="6"/>
      <c r="CG368" s="5"/>
      <c r="CH368" s="5"/>
      <c r="CI368" s="6"/>
      <c r="CJ368" s="6"/>
      <c r="CK368" s="5"/>
      <c r="CL368" s="5"/>
      <c r="CM368" s="5"/>
      <c r="CN368" s="5"/>
      <c r="CO368" s="5"/>
      <c r="CP368" s="5"/>
      <c r="CQ368" s="5"/>
      <c r="CR368" s="6"/>
      <c r="CS368" s="6"/>
      <c r="CT368" s="5"/>
      <c r="CU368" s="5"/>
      <c r="CV368" s="5"/>
      <c r="CW368" s="5"/>
      <c r="CX368" s="5"/>
      <c r="CY368" s="5"/>
      <c r="CZ368" s="5"/>
      <c r="DA368" s="6"/>
      <c r="DB368" s="6"/>
      <c r="DC368" s="6"/>
      <c r="DD368" s="6"/>
      <c r="DE368" s="6"/>
      <c r="DF368" s="6"/>
      <c r="DG368" s="6"/>
      <c r="DH368" s="6"/>
      <c r="DI368" s="6"/>
      <c r="DJ368" s="6"/>
      <c r="DK368" s="6"/>
      <c r="DL368" s="6"/>
      <c r="DM368" s="6"/>
      <c r="DN368" s="6"/>
      <c r="DO368" s="6"/>
      <c r="DP368" s="6"/>
      <c r="DQ368" s="6"/>
      <c r="DR368" s="6"/>
      <c r="DS368" s="6"/>
      <c r="DT368" s="6"/>
      <c r="DU368" s="6"/>
      <c r="DV368" s="6"/>
      <c r="DW368" s="6"/>
      <c r="DX368" s="6"/>
      <c r="DY368" s="6"/>
      <c r="DZ368" s="8"/>
      <c r="EA368" s="5"/>
      <c r="EB368" s="5"/>
      <c r="EC368" s="5"/>
      <c r="ED368" s="6"/>
      <c r="EE368" s="5"/>
      <c r="EF368" s="6"/>
      <c r="EG368" s="6"/>
      <c r="EH368" s="6"/>
      <c r="EI368" s="6"/>
      <c r="EJ368" s="6"/>
      <c r="EK368" s="9"/>
      <c r="EL368" s="6"/>
      <c r="EM368" s="6"/>
      <c r="EN368" s="6"/>
      <c r="EO368" s="6"/>
      <c r="EP368" s="6"/>
      <c r="EQ368" s="6"/>
      <c r="ER368" s="6"/>
      <c r="ES368" s="8"/>
      <c r="ET368" s="6"/>
      <c r="EU368" s="6"/>
      <c r="EV368" s="6"/>
      <c r="EW368" s="6"/>
      <c r="EX368" s="6"/>
      <c r="EY368" s="6"/>
      <c r="EZ368" s="9"/>
      <c r="FA368" s="6"/>
      <c r="FB368" s="6"/>
      <c r="FC368" s="6"/>
      <c r="FD368" s="6"/>
      <c r="FE368" s="6"/>
      <c r="FF368" s="6"/>
      <c r="FG368" s="6"/>
      <c r="FH368" s="6"/>
      <c r="FI368" s="6"/>
      <c r="FJ368" s="6"/>
      <c r="FK368" s="6"/>
      <c r="FL368" s="6"/>
      <c r="FM368" s="6"/>
      <c r="FN368" s="6"/>
      <c r="FO368" s="6"/>
      <c r="FP368" s="6"/>
      <c r="FQ368" s="6"/>
      <c r="FR368" s="6"/>
      <c r="FS368" s="6"/>
      <c r="FT368" s="6"/>
      <c r="FU368" s="6"/>
      <c r="FV368" s="6"/>
      <c r="FW368" s="6"/>
      <c r="FX368" s="6"/>
      <c r="FY368" s="6"/>
      <c r="FZ368" s="6"/>
      <c r="GA368" s="10"/>
      <c r="GB368" s="10"/>
      <c r="GC368" s="10"/>
      <c r="GD368" s="10"/>
      <c r="GE368" s="10"/>
      <c r="GF368" s="10"/>
      <c r="GG368" s="10"/>
      <c r="GH368" s="1"/>
      <c r="GI368" s="1"/>
      <c r="GJ368" s="1"/>
      <c r="GK368" s="1"/>
      <c r="GL368" s="1"/>
      <c r="GM368" s="1"/>
      <c r="GN368" s="1"/>
      <c r="GO368" s="1"/>
      <c r="GP368" s="1"/>
      <c r="GQ368" s="1"/>
      <c r="GR368" s="1"/>
      <c r="GS368" s="1"/>
      <c r="GT368" s="1"/>
    </row>
    <row r="369" spans="1:202" s="4" customFormat="1" ht="15" customHeight="1" x14ac:dyDescent="0.3">
      <c r="A369" s="1"/>
      <c r="B369" s="2"/>
      <c r="C369" s="3"/>
      <c r="E369" s="5"/>
      <c r="F369" s="5"/>
      <c r="G369" s="5"/>
      <c r="H369" s="5"/>
      <c r="I369" s="5"/>
      <c r="J369" s="5"/>
      <c r="K369" s="5"/>
      <c r="L369" s="5"/>
      <c r="M369" s="5"/>
      <c r="N369" s="6"/>
      <c r="O369" s="6"/>
      <c r="P369" s="6"/>
      <c r="Q369" s="6"/>
      <c r="R369" s="6"/>
      <c r="S369" s="6"/>
      <c r="T369" s="5"/>
      <c r="U369" s="5"/>
      <c r="V369" s="5"/>
      <c r="W369" s="5"/>
      <c r="X369" s="5"/>
      <c r="Y369" s="5"/>
      <c r="Z369" s="5"/>
      <c r="AA369" s="5"/>
      <c r="AB369" s="5"/>
      <c r="AC369" s="6"/>
      <c r="AD369" s="5"/>
      <c r="AE369" s="5"/>
      <c r="AF369" s="6"/>
      <c r="AG369" s="5"/>
      <c r="AH369" s="5"/>
      <c r="AI369" s="6"/>
      <c r="AJ369" s="6"/>
      <c r="AK369" s="6"/>
      <c r="AL369" s="6"/>
      <c r="AM369" s="6"/>
      <c r="AN369" s="6"/>
      <c r="AO369" s="6"/>
      <c r="AP369" s="6"/>
      <c r="AQ369" s="6"/>
      <c r="AR369" s="6"/>
      <c r="AS369" s="5"/>
      <c r="AT369" s="6"/>
      <c r="AU369" s="6"/>
      <c r="AV369" s="5"/>
      <c r="AW369" s="5"/>
      <c r="AX369" s="5"/>
      <c r="AY369" s="5"/>
      <c r="AZ369" s="6"/>
      <c r="BA369" s="6"/>
      <c r="BB369" s="5"/>
      <c r="BC369" s="5"/>
      <c r="BD369" s="5"/>
      <c r="BE369" s="5"/>
      <c r="BF369" s="5"/>
      <c r="BG369" s="5"/>
      <c r="BH369" s="5"/>
      <c r="BI369" s="6"/>
      <c r="BJ369" s="6"/>
      <c r="BK369" s="6"/>
      <c r="BL369" s="6"/>
      <c r="BM369" s="6"/>
      <c r="BN369" s="6"/>
      <c r="BO369" s="6"/>
      <c r="BP369" s="6"/>
      <c r="BQ369" s="6"/>
      <c r="BR369" s="6"/>
      <c r="BS369" s="6"/>
      <c r="BT369" s="6"/>
      <c r="BU369" s="6"/>
      <c r="BV369" s="5"/>
      <c r="BW369" s="5"/>
      <c r="BX369" s="5"/>
      <c r="BY369" s="5"/>
      <c r="BZ369" s="5"/>
      <c r="CA369" s="5"/>
      <c r="CB369" s="5"/>
      <c r="CC369" s="5"/>
      <c r="CD369" s="5"/>
      <c r="CE369" s="6"/>
      <c r="CF369" s="6"/>
      <c r="CG369" s="5"/>
      <c r="CH369" s="5"/>
      <c r="CI369" s="6"/>
      <c r="CJ369" s="6"/>
      <c r="CK369" s="5"/>
      <c r="CL369" s="5"/>
      <c r="CM369" s="5"/>
      <c r="CN369" s="5"/>
      <c r="CO369" s="5"/>
      <c r="CP369" s="5"/>
      <c r="CQ369" s="5"/>
      <c r="CR369" s="6"/>
      <c r="CS369" s="6"/>
      <c r="CT369" s="5"/>
      <c r="CU369" s="5"/>
      <c r="CV369" s="5"/>
      <c r="CW369" s="5"/>
      <c r="CX369" s="5"/>
      <c r="CY369" s="5"/>
      <c r="CZ369" s="5"/>
      <c r="DA369" s="6"/>
      <c r="DB369" s="6"/>
      <c r="DC369" s="6"/>
      <c r="DD369" s="6"/>
      <c r="DE369" s="6"/>
      <c r="DF369" s="6"/>
      <c r="DG369" s="6"/>
      <c r="DH369" s="6"/>
      <c r="DI369" s="6"/>
      <c r="DJ369" s="6"/>
      <c r="DK369" s="6"/>
      <c r="DL369" s="6"/>
      <c r="DM369" s="6"/>
      <c r="DN369" s="6"/>
      <c r="DO369" s="6"/>
      <c r="DP369" s="6"/>
      <c r="DQ369" s="6"/>
      <c r="DR369" s="6"/>
      <c r="DS369" s="6"/>
      <c r="DT369" s="6"/>
      <c r="DU369" s="6"/>
      <c r="DV369" s="6"/>
      <c r="DW369" s="6"/>
      <c r="DX369" s="6"/>
      <c r="DY369" s="6"/>
      <c r="DZ369" s="8"/>
      <c r="EA369" s="5"/>
      <c r="EB369" s="5"/>
      <c r="EC369" s="5"/>
      <c r="ED369" s="6"/>
      <c r="EE369" s="5"/>
      <c r="EF369" s="6"/>
      <c r="EG369" s="6"/>
      <c r="EH369" s="6"/>
      <c r="EI369" s="6"/>
      <c r="EJ369" s="6"/>
      <c r="EK369" s="9"/>
      <c r="EL369" s="6"/>
      <c r="EM369" s="6"/>
      <c r="EN369" s="6"/>
      <c r="EO369" s="6"/>
      <c r="EP369" s="6"/>
      <c r="EQ369" s="6"/>
      <c r="ER369" s="6"/>
      <c r="ES369" s="8"/>
      <c r="ET369" s="6"/>
      <c r="EU369" s="6"/>
      <c r="EV369" s="6"/>
      <c r="EW369" s="6"/>
      <c r="EX369" s="6"/>
      <c r="EY369" s="6"/>
      <c r="EZ369" s="9"/>
      <c r="FA369" s="6"/>
      <c r="FB369" s="6"/>
      <c r="FC369" s="6"/>
      <c r="FD369" s="6"/>
      <c r="FE369" s="6"/>
      <c r="FF369" s="6"/>
      <c r="FG369" s="6"/>
      <c r="FH369" s="6"/>
      <c r="FI369" s="6"/>
      <c r="FJ369" s="6"/>
      <c r="FK369" s="6"/>
      <c r="FL369" s="6"/>
      <c r="FM369" s="6"/>
      <c r="FN369" s="6"/>
      <c r="FO369" s="6"/>
      <c r="FP369" s="6"/>
      <c r="FQ369" s="6"/>
      <c r="FR369" s="6"/>
      <c r="FS369" s="6"/>
      <c r="FT369" s="6"/>
      <c r="FU369" s="6"/>
      <c r="FV369" s="6"/>
      <c r="FW369" s="6"/>
      <c r="FX369" s="6"/>
      <c r="FY369" s="6"/>
      <c r="FZ369" s="6"/>
      <c r="GA369" s="10"/>
      <c r="GB369" s="10"/>
      <c r="GC369" s="10"/>
      <c r="GD369" s="10"/>
      <c r="GE369" s="10"/>
      <c r="GF369" s="10"/>
      <c r="GG369" s="10"/>
      <c r="GH369" s="1"/>
      <c r="GI369" s="1"/>
      <c r="GJ369" s="1"/>
      <c r="GK369" s="1"/>
      <c r="GL369" s="1"/>
      <c r="GM369" s="1"/>
      <c r="GN369" s="1"/>
      <c r="GO369" s="1"/>
      <c r="GP369" s="1"/>
      <c r="GQ369" s="1"/>
      <c r="GR369" s="1"/>
      <c r="GS369" s="1"/>
      <c r="GT369" s="1"/>
    </row>
    <row r="370" spans="1:202" s="4" customFormat="1" x14ac:dyDescent="0.3">
      <c r="A370" s="1"/>
      <c r="B370" s="1112"/>
      <c r="C370" s="1112"/>
      <c r="E370" s="5"/>
      <c r="F370" s="5"/>
      <c r="G370" s="5"/>
      <c r="H370" s="5"/>
      <c r="I370" s="5"/>
      <c r="J370" s="5"/>
      <c r="K370" s="5"/>
      <c r="L370" s="5"/>
      <c r="M370" s="5"/>
      <c r="N370" s="6"/>
      <c r="O370" s="6"/>
      <c r="P370" s="6"/>
      <c r="Q370" s="6"/>
      <c r="R370" s="6"/>
      <c r="S370" s="6"/>
      <c r="T370" s="5"/>
      <c r="U370" s="5"/>
      <c r="V370" s="5"/>
      <c r="W370" s="5"/>
      <c r="X370" s="5"/>
      <c r="Y370" s="5"/>
      <c r="Z370" s="5"/>
      <c r="AA370" s="5"/>
      <c r="AB370" s="5"/>
      <c r="AC370" s="6"/>
      <c r="AD370" s="5"/>
      <c r="AE370" s="5"/>
      <c r="AF370" s="6"/>
      <c r="AG370" s="5"/>
      <c r="AH370" s="5"/>
      <c r="AI370" s="6"/>
      <c r="AJ370" s="6"/>
      <c r="AK370" s="6"/>
      <c r="AL370" s="6"/>
      <c r="AM370" s="6"/>
      <c r="AN370" s="6"/>
      <c r="AO370" s="6"/>
      <c r="AP370" s="6"/>
      <c r="AQ370" s="6"/>
      <c r="AR370" s="6"/>
      <c r="AS370" s="5"/>
      <c r="AT370" s="6"/>
      <c r="AU370" s="6"/>
      <c r="AV370" s="5"/>
      <c r="AW370" s="5"/>
      <c r="AX370" s="5"/>
      <c r="AY370" s="5"/>
      <c r="AZ370" s="6"/>
      <c r="BA370" s="6"/>
      <c r="BB370" s="5"/>
      <c r="BC370" s="5"/>
      <c r="BD370" s="5"/>
      <c r="BE370" s="5"/>
      <c r="BF370" s="5"/>
      <c r="BG370" s="5"/>
      <c r="BH370" s="5"/>
      <c r="BI370" s="6"/>
      <c r="BJ370" s="6"/>
      <c r="BK370" s="6"/>
      <c r="BL370" s="6"/>
      <c r="BM370" s="6"/>
      <c r="BN370" s="6"/>
      <c r="BO370" s="6"/>
      <c r="BP370" s="6"/>
      <c r="BQ370" s="6"/>
      <c r="BR370" s="6"/>
      <c r="BS370" s="6"/>
      <c r="BT370" s="6"/>
      <c r="BU370" s="6"/>
      <c r="BV370" s="5"/>
      <c r="BW370" s="5"/>
      <c r="BX370" s="5"/>
      <c r="BY370" s="5"/>
      <c r="BZ370" s="5"/>
      <c r="CA370" s="5"/>
      <c r="CB370" s="5"/>
      <c r="CC370" s="5"/>
      <c r="CD370" s="5"/>
      <c r="CE370" s="6"/>
      <c r="CF370" s="6"/>
      <c r="CG370" s="5"/>
      <c r="CH370" s="5"/>
      <c r="CI370" s="6"/>
      <c r="CJ370" s="6"/>
      <c r="CK370" s="5"/>
      <c r="CL370" s="5"/>
      <c r="CM370" s="5"/>
      <c r="CN370" s="5"/>
      <c r="CO370" s="5"/>
      <c r="CP370" s="5"/>
      <c r="CQ370" s="5"/>
      <c r="CR370" s="6"/>
      <c r="CS370" s="6"/>
      <c r="CT370" s="5"/>
      <c r="CU370" s="5"/>
      <c r="CV370" s="5"/>
      <c r="CW370" s="5"/>
      <c r="CX370" s="5"/>
      <c r="CY370" s="5"/>
      <c r="CZ370" s="5"/>
      <c r="DA370" s="6"/>
      <c r="DB370" s="6"/>
      <c r="DC370" s="6"/>
      <c r="DD370" s="6"/>
      <c r="DE370" s="6"/>
      <c r="DF370" s="6"/>
      <c r="DG370" s="6"/>
      <c r="DH370" s="6"/>
      <c r="DI370" s="6"/>
      <c r="DJ370" s="6"/>
      <c r="DK370" s="6"/>
      <c r="DL370" s="6"/>
      <c r="DM370" s="6"/>
      <c r="DN370" s="6"/>
      <c r="DO370" s="6"/>
      <c r="DP370" s="6"/>
      <c r="DQ370" s="6"/>
      <c r="DR370" s="6"/>
      <c r="DS370" s="6"/>
      <c r="DT370" s="6"/>
      <c r="DU370" s="6"/>
      <c r="DV370" s="6"/>
      <c r="DW370" s="6"/>
      <c r="DX370" s="6"/>
      <c r="DY370" s="6"/>
      <c r="DZ370" s="8"/>
      <c r="EA370" s="5"/>
      <c r="EB370" s="5"/>
      <c r="EC370" s="5"/>
      <c r="ED370" s="6"/>
      <c r="EE370" s="5"/>
      <c r="EF370" s="6"/>
      <c r="EG370" s="6"/>
      <c r="EH370" s="6"/>
      <c r="EI370" s="6"/>
      <c r="EJ370" s="6"/>
      <c r="EK370" s="9"/>
      <c r="EL370" s="6"/>
      <c r="EM370" s="6"/>
      <c r="EN370" s="6"/>
      <c r="EO370" s="6"/>
      <c r="EP370" s="6"/>
      <c r="EQ370" s="6"/>
      <c r="ER370" s="6"/>
      <c r="ES370" s="8"/>
      <c r="ET370" s="6"/>
      <c r="EU370" s="6"/>
      <c r="EV370" s="6"/>
      <c r="EW370" s="6"/>
      <c r="EX370" s="6"/>
      <c r="EY370" s="6"/>
      <c r="EZ370" s="9"/>
      <c r="FA370" s="6"/>
      <c r="FB370" s="6"/>
      <c r="FC370" s="6"/>
      <c r="FD370" s="6"/>
      <c r="FE370" s="6"/>
      <c r="FF370" s="6"/>
      <c r="FG370" s="6"/>
      <c r="FH370" s="6"/>
      <c r="FI370" s="6"/>
      <c r="FJ370" s="6"/>
      <c r="FK370" s="6"/>
      <c r="FL370" s="6"/>
      <c r="FM370" s="6"/>
      <c r="FN370" s="6"/>
      <c r="FO370" s="6"/>
      <c r="FP370" s="6"/>
      <c r="FQ370" s="6"/>
      <c r="FR370" s="6"/>
      <c r="FS370" s="6"/>
      <c r="FT370" s="6"/>
      <c r="FU370" s="6"/>
      <c r="FV370" s="6"/>
      <c r="FW370" s="6"/>
      <c r="FX370" s="6"/>
      <c r="FY370" s="6"/>
      <c r="FZ370" s="6"/>
      <c r="GA370" s="10"/>
      <c r="GB370" s="10"/>
      <c r="GC370" s="10"/>
      <c r="GD370" s="10"/>
      <c r="GE370" s="10"/>
      <c r="GF370" s="10"/>
      <c r="GG370" s="10"/>
      <c r="GH370" s="1"/>
      <c r="GI370" s="1"/>
      <c r="GJ370" s="1"/>
      <c r="GK370" s="1"/>
      <c r="GL370" s="1"/>
      <c r="GM370" s="1"/>
      <c r="GN370" s="1"/>
      <c r="GO370" s="1"/>
      <c r="GP370" s="1"/>
      <c r="GQ370" s="1"/>
      <c r="GR370" s="1"/>
      <c r="GS370" s="1"/>
      <c r="GT370" s="1"/>
    </row>
    <row r="381" spans="1:202" s="3" customFormat="1" x14ac:dyDescent="0.3">
      <c r="A381" s="1"/>
      <c r="D381" s="4"/>
      <c r="E381" s="5"/>
      <c r="F381" s="5"/>
      <c r="G381" s="5"/>
      <c r="H381" s="5"/>
      <c r="I381" s="5"/>
      <c r="J381" s="5"/>
      <c r="K381" s="5"/>
      <c r="L381" s="5"/>
      <c r="M381" s="5"/>
      <c r="N381" s="6"/>
      <c r="O381" s="6"/>
      <c r="P381" s="6"/>
      <c r="Q381" s="6"/>
      <c r="R381" s="6"/>
      <c r="S381" s="6"/>
      <c r="T381" s="5"/>
      <c r="U381" s="5"/>
      <c r="V381" s="5"/>
      <c r="W381" s="5"/>
      <c r="X381" s="5"/>
      <c r="Y381" s="5"/>
      <c r="Z381" s="5"/>
      <c r="AA381" s="5"/>
      <c r="AB381" s="5"/>
      <c r="AC381" s="6"/>
      <c r="AD381" s="5"/>
      <c r="AE381" s="5"/>
      <c r="AF381" s="6"/>
      <c r="AG381" s="5"/>
      <c r="AH381" s="5"/>
      <c r="AI381" s="6"/>
      <c r="AJ381" s="6"/>
      <c r="AK381" s="6"/>
      <c r="AL381" s="6"/>
      <c r="AM381" s="6"/>
      <c r="AN381" s="6"/>
      <c r="AO381" s="6"/>
      <c r="AP381" s="6"/>
      <c r="AQ381" s="6"/>
      <c r="AR381" s="6"/>
      <c r="AS381" s="5"/>
      <c r="AT381" s="6"/>
      <c r="AU381" s="6"/>
      <c r="AV381" s="5"/>
      <c r="AW381" s="5"/>
      <c r="AX381" s="5"/>
      <c r="AY381" s="5"/>
      <c r="AZ381" s="6"/>
      <c r="BA381" s="6"/>
      <c r="BB381" s="5"/>
      <c r="BC381" s="5"/>
      <c r="BD381" s="5"/>
      <c r="BE381" s="5"/>
      <c r="BF381" s="5"/>
      <c r="BG381" s="5"/>
      <c r="BH381" s="5"/>
      <c r="BI381" s="6"/>
      <c r="BJ381" s="6"/>
      <c r="BK381" s="6"/>
      <c r="BL381" s="6"/>
      <c r="BM381" s="6"/>
      <c r="BN381" s="6"/>
      <c r="BO381" s="6"/>
      <c r="BP381" s="6"/>
      <c r="BQ381" s="6"/>
      <c r="BR381" s="6"/>
      <c r="BS381" s="6"/>
      <c r="BT381" s="6"/>
      <c r="BU381" s="6"/>
      <c r="BV381" s="5"/>
      <c r="BW381" s="5"/>
      <c r="BX381" s="5"/>
      <c r="BY381" s="5"/>
      <c r="BZ381" s="5"/>
      <c r="CA381" s="5"/>
      <c r="CB381" s="5"/>
      <c r="CC381" s="5"/>
      <c r="CD381" s="5"/>
      <c r="CE381" s="6"/>
      <c r="CF381" s="6"/>
      <c r="CG381" s="5"/>
      <c r="CH381" s="5"/>
      <c r="CI381" s="6"/>
      <c r="CJ381" s="6"/>
      <c r="CK381" s="5"/>
      <c r="CL381" s="5"/>
      <c r="CM381" s="5"/>
      <c r="CN381" s="5"/>
      <c r="CO381" s="5"/>
      <c r="CP381" s="5"/>
      <c r="CQ381" s="5"/>
      <c r="CR381" s="6"/>
      <c r="CS381" s="6"/>
      <c r="CT381" s="5"/>
      <c r="CU381" s="5"/>
      <c r="CV381" s="5"/>
      <c r="CW381" s="5"/>
      <c r="CX381" s="5"/>
      <c r="CY381" s="5"/>
      <c r="CZ381" s="5"/>
      <c r="DA381" s="6"/>
      <c r="DB381" s="6"/>
      <c r="DC381" s="6"/>
      <c r="DD381" s="6"/>
      <c r="DE381" s="6"/>
      <c r="DF381" s="6"/>
      <c r="DG381" s="6"/>
      <c r="DH381" s="6"/>
      <c r="DI381" s="6"/>
      <c r="DJ381" s="6"/>
      <c r="DK381" s="6"/>
      <c r="DL381" s="6"/>
      <c r="DM381" s="6"/>
      <c r="DN381" s="6"/>
      <c r="DO381" s="6"/>
      <c r="DP381" s="6"/>
      <c r="DQ381" s="6"/>
      <c r="DR381" s="6"/>
      <c r="DS381" s="6"/>
      <c r="DT381" s="6"/>
      <c r="DU381" s="6"/>
      <c r="DV381" s="6"/>
      <c r="DW381" s="6"/>
      <c r="DX381" s="6"/>
      <c r="DY381" s="6"/>
      <c r="DZ381" s="8"/>
      <c r="EA381" s="5"/>
      <c r="EB381" s="5"/>
      <c r="EC381" s="5"/>
      <c r="ED381" s="6"/>
      <c r="EE381" s="5"/>
      <c r="EF381" s="6"/>
      <c r="EG381" s="6"/>
      <c r="EH381" s="6"/>
      <c r="EI381" s="6"/>
      <c r="EJ381" s="6"/>
      <c r="EK381" s="9"/>
      <c r="EL381" s="6"/>
      <c r="EM381" s="6"/>
      <c r="EN381" s="6"/>
      <c r="EO381" s="6"/>
      <c r="EP381" s="6"/>
      <c r="EQ381" s="6"/>
      <c r="ER381" s="6"/>
      <c r="ES381" s="8"/>
      <c r="ET381" s="6"/>
      <c r="EU381" s="6"/>
      <c r="EV381" s="6"/>
      <c r="EW381" s="6"/>
      <c r="EX381" s="6"/>
      <c r="EY381" s="6"/>
      <c r="EZ381" s="9"/>
      <c r="FA381" s="6"/>
      <c r="FB381" s="6"/>
      <c r="FC381" s="6"/>
      <c r="FD381" s="6"/>
      <c r="FE381" s="6"/>
      <c r="FF381" s="6"/>
      <c r="FG381" s="6"/>
      <c r="FH381" s="6"/>
      <c r="FI381" s="6"/>
      <c r="FJ381" s="6"/>
      <c r="FK381" s="6"/>
      <c r="FL381" s="6"/>
      <c r="FM381" s="6"/>
      <c r="FN381" s="6"/>
      <c r="FO381" s="6"/>
      <c r="FP381" s="6"/>
      <c r="FQ381" s="6"/>
      <c r="FR381" s="6"/>
      <c r="FS381" s="6"/>
      <c r="FT381" s="6"/>
      <c r="FU381" s="6"/>
      <c r="FV381" s="6"/>
      <c r="FW381" s="6"/>
      <c r="FX381" s="6"/>
      <c r="FY381" s="6"/>
      <c r="FZ381" s="6"/>
      <c r="GA381" s="1111"/>
      <c r="GB381" s="1111"/>
      <c r="GC381" s="1111"/>
      <c r="GD381" s="1111"/>
      <c r="GE381" s="1111"/>
      <c r="GF381" s="1111"/>
      <c r="GG381" s="1111"/>
    </row>
  </sheetData>
  <mergeCells count="167">
    <mergeCell ref="Z10:Z11"/>
    <mergeCell ref="AA10:AB10"/>
    <mergeCell ref="AC10:AC11"/>
    <mergeCell ref="AD10:AE10"/>
    <mergeCell ref="AF10:AF11"/>
    <mergeCell ref="AG10:AH10"/>
    <mergeCell ref="B9:GA9"/>
    <mergeCell ref="B10:B11"/>
    <mergeCell ref="C10:C11"/>
    <mergeCell ref="E10:E11"/>
    <mergeCell ref="H10:H11"/>
    <mergeCell ref="K10:K11"/>
    <mergeCell ref="N10:N11"/>
    <mergeCell ref="Q10:Q11"/>
    <mergeCell ref="T10:T11"/>
    <mergeCell ref="W10:W11"/>
    <mergeCell ref="AP10:AP11"/>
    <mergeCell ref="AQ10:AQ11"/>
    <mergeCell ref="AR10:AR11"/>
    <mergeCell ref="AS10:AS11"/>
    <mergeCell ref="AT10:AU10"/>
    <mergeCell ref="AV10:AV11"/>
    <mergeCell ref="AI10:AI11"/>
    <mergeCell ref="AJ10:AJ11"/>
    <mergeCell ref="AK10:AK11"/>
    <mergeCell ref="AL10:AL11"/>
    <mergeCell ref="AM10:AM11"/>
    <mergeCell ref="AN10:AN11"/>
    <mergeCell ref="BH10:BH11"/>
    <mergeCell ref="BI10:BJ10"/>
    <mergeCell ref="BK10:BL10"/>
    <mergeCell ref="BM10:BM11"/>
    <mergeCell ref="BN10:BO10"/>
    <mergeCell ref="BP10:BP11"/>
    <mergeCell ref="AW10:AX10"/>
    <mergeCell ref="AY10:AY11"/>
    <mergeCell ref="AZ10:BA10"/>
    <mergeCell ref="BB10:BB11"/>
    <mergeCell ref="BE10:BE11"/>
    <mergeCell ref="BF10:BG10"/>
    <mergeCell ref="BZ10:CA10"/>
    <mergeCell ref="CB10:CB11"/>
    <mergeCell ref="CC10:CD10"/>
    <mergeCell ref="CE10:CF10"/>
    <mergeCell ref="CG10:CG11"/>
    <mergeCell ref="CH10:CH11"/>
    <mergeCell ref="BQ10:BR10"/>
    <mergeCell ref="BS10:BS11"/>
    <mergeCell ref="BT10:BU10"/>
    <mergeCell ref="BV10:BV11"/>
    <mergeCell ref="BW10:BX10"/>
    <mergeCell ref="BY10:BY11"/>
    <mergeCell ref="CR10:CS10"/>
    <mergeCell ref="CT10:CT11"/>
    <mergeCell ref="CU10:CV10"/>
    <mergeCell ref="CW10:CW11"/>
    <mergeCell ref="CX10:CY10"/>
    <mergeCell ref="CZ10:CZ11"/>
    <mergeCell ref="CI10:CJ10"/>
    <mergeCell ref="CK10:CK11"/>
    <mergeCell ref="CL10:CM10"/>
    <mergeCell ref="CN10:CN11"/>
    <mergeCell ref="CO10:CP10"/>
    <mergeCell ref="CQ10:CQ11"/>
    <mergeCell ref="DO10:DQ10"/>
    <mergeCell ref="DR10:DR11"/>
    <mergeCell ref="DS10:DS11"/>
    <mergeCell ref="DA10:DB10"/>
    <mergeCell ref="DC10:DC11"/>
    <mergeCell ref="DD10:DE10"/>
    <mergeCell ref="DF10:DF11"/>
    <mergeCell ref="DG10:DH10"/>
    <mergeCell ref="DI10:DI11"/>
    <mergeCell ref="FU10:FU11"/>
    <mergeCell ref="FV10:FZ10"/>
    <mergeCell ref="GA10:GA11"/>
    <mergeCell ref="EZ10:EZ11"/>
    <mergeCell ref="FA10:FC10"/>
    <mergeCell ref="FD10:FD11"/>
    <mergeCell ref="FE10:FE11"/>
    <mergeCell ref="FF10:FK10"/>
    <mergeCell ref="FL10:FL11"/>
    <mergeCell ref="B13:C13"/>
    <mergeCell ref="B14:C14"/>
    <mergeCell ref="B15:C15"/>
    <mergeCell ref="B16:C16"/>
    <mergeCell ref="B17:C17"/>
    <mergeCell ref="B18:C18"/>
    <mergeCell ref="FM10:FM11"/>
    <mergeCell ref="FN10:FS10"/>
    <mergeCell ref="FT10:FT11"/>
    <mergeCell ref="EH10:EJ10"/>
    <mergeCell ref="EK10:EK11"/>
    <mergeCell ref="EL10:EL11"/>
    <mergeCell ref="EM10:EM11"/>
    <mergeCell ref="ES10:EX10"/>
    <mergeCell ref="EY10:EY11"/>
    <mergeCell ref="DT10:DV10"/>
    <mergeCell ref="DX10:DX11"/>
    <mergeCell ref="DY10:DY11"/>
    <mergeCell ref="DZ10:EE10"/>
    <mergeCell ref="EF10:EF11"/>
    <mergeCell ref="EG10:EG11"/>
    <mergeCell ref="DJ10:DL10"/>
    <mergeCell ref="DM10:DM11"/>
    <mergeCell ref="DN10:DN11"/>
    <mergeCell ref="B25:FS25"/>
    <mergeCell ref="B26:C26"/>
    <mergeCell ref="B27:C27"/>
    <mergeCell ref="B28:C28"/>
    <mergeCell ref="B29:C29"/>
    <mergeCell ref="B30:C30"/>
    <mergeCell ref="B19:C19"/>
    <mergeCell ref="B20:C20"/>
    <mergeCell ref="B21:C21"/>
    <mergeCell ref="B22:C22"/>
    <mergeCell ref="B23:C23"/>
    <mergeCell ref="B24:C24"/>
    <mergeCell ref="AM59:AM61"/>
    <mergeCell ref="AM62:AM67"/>
    <mergeCell ref="AM92:AM93"/>
    <mergeCell ref="AM94:AM95"/>
    <mergeCell ref="AM134:AM137"/>
    <mergeCell ref="B168:C168"/>
    <mergeCell ref="B31:C31"/>
    <mergeCell ref="B32:C32"/>
    <mergeCell ref="B33:FS33"/>
    <mergeCell ref="AM43:AM44"/>
    <mergeCell ref="AM46:AM49"/>
    <mergeCell ref="AM52:AM54"/>
    <mergeCell ref="AM203:AM204"/>
    <mergeCell ref="AM212:AM216"/>
    <mergeCell ref="AN212:AN216"/>
    <mergeCell ref="B233:C233"/>
    <mergeCell ref="B236:C236"/>
    <mergeCell ref="B237:FS237"/>
    <mergeCell ref="B172:C172"/>
    <mergeCell ref="B174:FS174"/>
    <mergeCell ref="C175:D175"/>
    <mergeCell ref="AM186:AM190"/>
    <mergeCell ref="AM194:AM196"/>
    <mergeCell ref="AM197:AM202"/>
    <mergeCell ref="B305:FS305"/>
    <mergeCell ref="AM306:AM310"/>
    <mergeCell ref="AN306:AN310"/>
    <mergeCell ref="B321:FK321"/>
    <mergeCell ref="B325:FS325"/>
    <mergeCell ref="C332:D332"/>
    <mergeCell ref="C299:D299"/>
    <mergeCell ref="B300:C300"/>
    <mergeCell ref="B301:C301"/>
    <mergeCell ref="B302:C302"/>
    <mergeCell ref="B303:C303"/>
    <mergeCell ref="B304:C304"/>
    <mergeCell ref="B370:C370"/>
    <mergeCell ref="B342:DV342"/>
    <mergeCell ref="B343:DV343"/>
    <mergeCell ref="B358:CW358"/>
    <mergeCell ref="DA358:DB358"/>
    <mergeCell ref="DC358:FS358"/>
    <mergeCell ref="B361:CD361"/>
    <mergeCell ref="B333:C333"/>
    <mergeCell ref="B335:C335"/>
    <mergeCell ref="B336:C336"/>
    <mergeCell ref="B337:C337"/>
    <mergeCell ref="B338:C338"/>
    <mergeCell ref="C341:DF341"/>
  </mergeCells>
  <pageMargins left="0.19685039370078741" right="0.19685039370078741" top="0.19685039370078741" bottom="0.19685039370078741" header="0" footer="0"/>
  <pageSetup paperSize="8" scale="40" fitToHeight="1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на 01.01.2021_свод</vt:lpstr>
      <vt:lpstr>'на 01.01.2021_свод'!Заголовки_для_печати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Юлия Николаевна Мухоморова</dc:creator>
  <cp:lastModifiedBy>Светлана Анатольевна Сокол</cp:lastModifiedBy>
  <cp:lastPrinted>2021-04-01T12:29:46Z</cp:lastPrinted>
  <dcterms:created xsi:type="dcterms:W3CDTF">2021-04-01T12:27:42Z</dcterms:created>
  <dcterms:modified xsi:type="dcterms:W3CDTF">2021-05-14T07:32:08Z</dcterms:modified>
</cp:coreProperties>
</file>